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65" windowWidth="25725" windowHeight="11415" tabRatio="770" firstSheet="72" activeTab="81"/>
  </bookViews>
  <sheets>
    <sheet name="Alabama Life" sheetId="83" r:id="rId1"/>
    <sheet name="American Chambers" sheetId="82" r:id="rId2"/>
    <sheet name="American Community" sheetId="81" r:id="rId3"/>
    <sheet name="American Educators" sheetId="80" r:id="rId4"/>
    <sheet name="American Integrity" sheetId="79" r:id="rId5"/>
    <sheet name="Amer Life Asr" sheetId="78" r:id="rId6"/>
    <sheet name="American Network" sheetId="77" r:id="rId7"/>
    <sheet name="Amer Std Life Acc" sheetId="76" r:id="rId8"/>
    <sheet name="AmerWstrn" sheetId="75" r:id="rId9"/>
    <sheet name="AMS Life" sheetId="74" r:id="rId10"/>
    <sheet name="Andrew Jackson" sheetId="73" r:id="rId11"/>
    <sheet name="Bankers Commercial" sheetId="72" r:id="rId12"/>
    <sheet name="Benicorp" sheetId="71" r:id="rId13"/>
    <sheet name="Booker T Washington" sheetId="70" r:id="rId14"/>
    <sheet name="Centennial" sheetId="69" r:id="rId15"/>
    <sheet name="Coastal States" sheetId="68" r:id="rId16"/>
    <sheet name="Confed Life &amp; Annty (CLIAC)" sheetId="67" r:id="rId17"/>
    <sheet name="Confed Life (CLIC)" sheetId="66" r:id="rId18"/>
    <sheet name="Consolidated National" sheetId="65" r:id="rId19"/>
    <sheet name="Consumers United" sheetId="64" r:id="rId20"/>
    <sheet name="CoOportunity" sheetId="63" r:id="rId21"/>
    <sheet name="Corporate Life" sheetId="62" r:id="rId22"/>
    <sheet name="Diamond Benefits" sheetId="61" r:id="rId23"/>
    <sheet name="EBL Life" sheetId="60" r:id="rId24"/>
    <sheet name="Executive Life" sheetId="59" r:id="rId25"/>
    <sheet name="ELNY" sheetId="58" r:id="rId26"/>
    <sheet name="Family Guaranty" sheetId="57" r:id="rId27"/>
    <sheet name="Farmers &amp; Ranchers" sheetId="56" r:id="rId28"/>
    <sheet name="Fidelity Bankers" sheetId="55" r:id="rId29"/>
    <sheet name="Fidelity Mutual" sheetId="54" r:id="rId30"/>
    <sheet name="First Capital" sheetId="53" r:id="rId31"/>
    <sheet name="First Natl" sheetId="52" r:id="rId32"/>
    <sheet name="First Natl (Thrnr)" sheetId="51" r:id="rId33"/>
    <sheet name="Franklin American" sheetId="50" r:id="rId34"/>
    <sheet name="Franklin Protective" sheetId="49" r:id="rId35"/>
    <sheet name="George Washington" sheetId="48" r:id="rId36"/>
    <sheet name="Golden State" sheetId="47" r:id="rId37"/>
    <sheet name="Guarantee Security" sheetId="46" r:id="rId38"/>
    <sheet name="Imerica" sheetId="45" r:id="rId39"/>
    <sheet name="Inter-American" sheetId="44" r:id="rId40"/>
    <sheet name="International Fin" sheetId="43" r:id="rId41"/>
    <sheet name="Investment Life of America" sheetId="42" r:id="rId42"/>
    <sheet name="Investors Equity" sheetId="41" r:id="rId43"/>
    <sheet name="Kentucky Central" sheetId="40" r:id="rId44"/>
    <sheet name="Legion" sheetId="39" r:id="rId45"/>
    <sheet name="Life Health America" sheetId="38" r:id="rId46"/>
    <sheet name="Lincoln Memorial" sheetId="37" r:id="rId47"/>
    <sheet name="London Pac" sheetId="36" r:id="rId48"/>
    <sheet name="Lumbermens" sheetId="35" r:id="rId49"/>
    <sheet name="Medical Savings" sheetId="34" r:id="rId50"/>
    <sheet name="Memorial Service" sheetId="33" r:id="rId51"/>
    <sheet name="Midcontinent" sheetId="32" r:id="rId52"/>
    <sheet name="Midwest Life" sheetId="31" r:id="rId53"/>
    <sheet name="Monarch Life" sheetId="30" r:id="rId54"/>
    <sheet name="Mutual Benefit" sheetId="29" r:id="rId55"/>
    <sheet name="Mutual Security" sheetId="28" r:id="rId56"/>
    <sheet name="National Affiliated" sheetId="27" r:id="rId57"/>
    <sheet name="Natl American" sheetId="26" r:id="rId58"/>
    <sheet name="National Heritage" sheetId="25" r:id="rId59"/>
    <sheet name="National States" sheetId="24" r:id="rId60"/>
    <sheet name="New Jersey Life" sheetId="23" r:id="rId61"/>
    <sheet name="Old Colony Life" sheetId="22" r:id="rId62"/>
    <sheet name="Old Faithful" sheetId="21" r:id="rId63"/>
    <sheet name="Pacific Standard" sheetId="20" r:id="rId64"/>
    <sheet name="Pen  Treaty" sheetId="19" r:id="rId65"/>
    <sheet name="Reliance" sheetId="18" r:id="rId66"/>
    <sheet name="SeeChange" sheetId="17" r:id="rId67"/>
    <sheet name="Settlers" sheetId="16" r:id="rId68"/>
    <sheet name="Shenandoah" sheetId="15" r:id="rId69"/>
    <sheet name="Standard Life IN" sheetId="14" r:id="rId70"/>
    <sheet name="States General" sheetId="13" r:id="rId71"/>
    <sheet name="Statesman" sheetId="12" r:id="rId72"/>
    <sheet name="Summit National" sheetId="11" r:id="rId73"/>
    <sheet name="Supreme" sheetId="10" r:id="rId74"/>
    <sheet name="Underwriters" sheetId="84" r:id="rId75"/>
    <sheet name="Unison" sheetId="9" r:id="rId76"/>
    <sheet name="United Republic" sheetId="8" r:id="rId77"/>
    <sheet name="Universal Health Care" sheetId="7" r:id="rId78"/>
    <sheet name="Universal Life" sheetId="6" r:id="rId79"/>
    <sheet name="Universe" sheetId="5" r:id="rId80"/>
    <sheet name="Villanova" sheetId="4" r:id="rId81"/>
    <sheet name="Summary" sheetId="85" r:id="rId82"/>
    <sheet name="Pre-Liquidation Summary" sheetId="86" r:id="rId83"/>
    <sheet name="Open Summary" sheetId="87" r:id="rId84"/>
    <sheet name="Closed Summary" sheetId="88" r:id="rId85"/>
    <sheet name="Estate Closed Summary" sheetId="89" r:id="rId86"/>
    <sheet name="Released from Oversight Summary" sheetId="90" r:id="rId87"/>
    <sheet name="Total Summary" sheetId="91" r:id="rId88"/>
    <sheet name="ELIC Antic Funding" sheetId="1" r:id="rId89"/>
    <sheet name="Recon ELIC Antic Fund to Sum" sheetId="2" r:id="rId90"/>
    <sheet name="Premium" sheetId="3" r:id="rId91"/>
  </sheets>
  <definedNames>
    <definedName name="_xlnm.Print_Area" localSheetId="0">'Alabama Life'!$A$3:$U$65</definedName>
    <definedName name="_xlnm.Print_Area" localSheetId="5">'Amer Life Asr'!$A$3:$U$65</definedName>
    <definedName name="_xlnm.Print_Area" localSheetId="7">'Amer Std Life Acc'!$A$3:$U$65</definedName>
    <definedName name="_xlnm.Print_Area" localSheetId="1">'American Chambers'!$A$3:$U$65</definedName>
    <definedName name="_xlnm.Print_Area" localSheetId="2">'American Community'!$A$3:$U$65</definedName>
    <definedName name="_xlnm.Print_Area" localSheetId="3">'American Educators'!$A$3:$U$65</definedName>
    <definedName name="_xlnm.Print_Area" localSheetId="4">'American Integrity'!$A$3:$U$65</definedName>
    <definedName name="_xlnm.Print_Area" localSheetId="6">'American Network'!$A$3:$U$65</definedName>
    <definedName name="_xlnm.Print_Area" localSheetId="8">AmerWstrn!$A$3:$U$65</definedName>
    <definedName name="_xlnm.Print_Area" localSheetId="9">'AMS Life'!$A$3:$U$65</definedName>
    <definedName name="_xlnm.Print_Area" localSheetId="10">'Andrew Jackson'!$A$3:$U$65</definedName>
    <definedName name="_xlnm.Print_Area" localSheetId="11">'Bankers Commercial'!$A$3:$U$65</definedName>
    <definedName name="_xlnm.Print_Area" localSheetId="12">Benicorp!$A$3:$U$65</definedName>
    <definedName name="_xlnm.Print_Area" localSheetId="13">'Booker T Washington'!$A$3:$U$65</definedName>
    <definedName name="_xlnm.Print_Area" localSheetId="14">Centennial!$A$3:$U$65</definedName>
    <definedName name="_xlnm.Print_Area" localSheetId="84">'Closed Summary'!$A$3:$I$65</definedName>
    <definedName name="_xlnm.Print_Area" localSheetId="15">'Coastal States'!$A$3:$U$65</definedName>
    <definedName name="_xlnm.Print_Area" localSheetId="16">'Confed Life &amp; Annty (CLIAC)'!$A$3:$U$65</definedName>
    <definedName name="_xlnm.Print_Area" localSheetId="17">'Confed Life (CLIC)'!$A$3:$U$65</definedName>
    <definedName name="_xlnm.Print_Area" localSheetId="18">'Consolidated National'!$A$3:$U$65</definedName>
    <definedName name="_xlnm.Print_Area" localSheetId="19">'Consumers United'!$A$3:$U$65</definedName>
    <definedName name="_xlnm.Print_Area" localSheetId="20">CoOportunity!$A$3:$U$65</definedName>
    <definedName name="_xlnm.Print_Area" localSheetId="21">'Corporate Life'!$A$3:$U$65</definedName>
    <definedName name="_xlnm.Print_Area" localSheetId="22">'Diamond Benefits'!$A$3:$U$65</definedName>
    <definedName name="_xlnm.Print_Area" localSheetId="23">'EBL Life'!$A$3:$U$65</definedName>
    <definedName name="_xlnm.Print_Area" localSheetId="88">'ELIC Antic Funding'!$B$1:$Y$63</definedName>
    <definedName name="_xlnm.Print_Area" localSheetId="25">ELNY!$A$3:$U$65</definedName>
    <definedName name="_xlnm.Print_Area" localSheetId="85">'Estate Closed Summary'!$A$3:$I$65</definedName>
    <definedName name="_xlnm.Print_Area" localSheetId="24">'Executive Life'!$A$3:$U$65</definedName>
    <definedName name="_xlnm.Print_Area" localSheetId="26">'Family Guaranty'!$A$3:$U$65</definedName>
    <definedName name="_xlnm.Print_Area" localSheetId="27">'Farmers &amp; Ranchers'!$A$3:$U$65</definedName>
    <definedName name="_xlnm.Print_Area" localSheetId="28">'Fidelity Bankers'!$A$3:$U$65</definedName>
    <definedName name="_xlnm.Print_Area" localSheetId="29">'Fidelity Mutual'!$A$3:$U$65</definedName>
    <definedName name="_xlnm.Print_Area" localSheetId="30">'First Capital'!$A$3:$U$65</definedName>
    <definedName name="_xlnm.Print_Area" localSheetId="31">'First Natl'!$A$3:$U$65</definedName>
    <definedName name="_xlnm.Print_Area" localSheetId="32">'First Natl (Thrnr)'!$A$3:$U$65</definedName>
    <definedName name="_xlnm.Print_Area" localSheetId="33">'Franklin American'!$A$3:$U$65</definedName>
    <definedName name="_xlnm.Print_Area" localSheetId="34">'Franklin Protective'!$A$3:$U$65</definedName>
    <definedName name="_xlnm.Print_Area" localSheetId="35">'George Washington'!$A$3:$U$65</definedName>
    <definedName name="_xlnm.Print_Area" localSheetId="36">'Golden State'!$A$3:$U$65</definedName>
    <definedName name="_xlnm.Print_Area" localSheetId="37">'Guarantee Security'!$A$3:$U$65</definedName>
    <definedName name="_xlnm.Print_Area" localSheetId="38">Imerica!$A$3:$U$65</definedName>
    <definedName name="_xlnm.Print_Area" localSheetId="39">'Inter-American'!$A$3:$U$65</definedName>
    <definedName name="_xlnm.Print_Area" localSheetId="40">'International Fin'!$A$3:$U$65</definedName>
    <definedName name="_xlnm.Print_Area" localSheetId="41">'Investment Life of America'!$A$3:$U$65</definedName>
    <definedName name="_xlnm.Print_Area" localSheetId="42">'Investors Equity'!$A$3:$U$65</definedName>
    <definedName name="_xlnm.Print_Area" localSheetId="43">'Kentucky Central'!$A$3:$U$65</definedName>
    <definedName name="_xlnm.Print_Area" localSheetId="44">Legion!$A$3:$U$65</definedName>
    <definedName name="_xlnm.Print_Area" localSheetId="45">'Life Health America'!$A$3:$U$65</definedName>
    <definedName name="_xlnm.Print_Area" localSheetId="46">'Lincoln Memorial'!$A$3:$U$65</definedName>
    <definedName name="_xlnm.Print_Area" localSheetId="47">'London Pac'!$A$3:$U$65</definedName>
    <definedName name="_xlnm.Print_Area" localSheetId="48">Lumbermens!$A$3:$U$65</definedName>
    <definedName name="_xlnm.Print_Area" localSheetId="49">'Medical Savings'!$A$3:$U$65</definedName>
    <definedName name="_xlnm.Print_Area" localSheetId="50">'Memorial Service'!$A$3:$U$65</definedName>
    <definedName name="_xlnm.Print_Area" localSheetId="51">Midcontinent!$A$3:$U$65</definedName>
    <definedName name="_xlnm.Print_Area" localSheetId="52">'Midwest Life'!$A$3:$U$65</definedName>
    <definedName name="_xlnm.Print_Area" localSheetId="53">'Monarch Life'!$A$3:$U$65</definedName>
    <definedName name="_xlnm.Print_Area" localSheetId="54">'Mutual Benefit'!$A$3:$U$65</definedName>
    <definedName name="_xlnm.Print_Area" localSheetId="55">'Mutual Security'!$A$3:$U$65</definedName>
    <definedName name="_xlnm.Print_Area" localSheetId="56">'National Affiliated'!$A$3:$U$65</definedName>
    <definedName name="_xlnm.Print_Area" localSheetId="58">'National Heritage'!$A$3:$U$65</definedName>
    <definedName name="_xlnm.Print_Area" localSheetId="59">'National States'!$A$3:$U$65</definedName>
    <definedName name="_xlnm.Print_Area" localSheetId="57">'Natl American'!$A$3:$U$65</definedName>
    <definedName name="_xlnm.Print_Area" localSheetId="60">'New Jersey Life'!$A$3:$U$65</definedName>
    <definedName name="_xlnm.Print_Area" localSheetId="61">'Old Colony Life'!$A$3:$U$65</definedName>
    <definedName name="_xlnm.Print_Area" localSheetId="62">'Old Faithful'!$A$3:$U$65</definedName>
    <definedName name="_xlnm.Print_Area" localSheetId="83">'Open Summary'!$A$3:$I$65</definedName>
    <definedName name="_xlnm.Print_Area" localSheetId="63">'Pacific Standard'!$A$3:$U$65</definedName>
    <definedName name="_xlnm.Print_Area" localSheetId="64">'Pen  Treaty'!$A$3:$U$65</definedName>
    <definedName name="_xlnm.Print_Area" localSheetId="82">'Pre-Liquidation Summary'!$A$3:$I$66</definedName>
    <definedName name="_xlnm.Print_Area" localSheetId="90">Premium!$A$7:$I$1495</definedName>
    <definedName name="_xlnm.Print_Area" localSheetId="86">'Released from Oversight Summary'!$A$3:$I$65</definedName>
    <definedName name="_xlnm.Print_Area" localSheetId="65">Reliance!$A$3:$U$65</definedName>
    <definedName name="_xlnm.Print_Area" localSheetId="66">SeeChange!$A$3:$U$65</definedName>
    <definedName name="_xlnm.Print_Area" localSheetId="67">Settlers!$A$3:$U$65</definedName>
    <definedName name="_xlnm.Print_Area" localSheetId="68">Shenandoah!$A$3:$U$65</definedName>
    <definedName name="_xlnm.Print_Area" localSheetId="69">'Standard Life IN'!$A$3:$U$65</definedName>
    <definedName name="_xlnm.Print_Area" localSheetId="70">'States General'!$A$3:$U$65</definedName>
    <definedName name="_xlnm.Print_Area" localSheetId="71">Statesman!$A$3:$U$65</definedName>
    <definedName name="_xlnm.Print_Area" localSheetId="81">Summary!$B$5:$AB$116</definedName>
    <definedName name="_xlnm.Print_Area" localSheetId="72">'Summit National'!$A$3:$U$65</definedName>
    <definedName name="_xlnm.Print_Area" localSheetId="73">Supreme!$A$3:$U$65</definedName>
    <definedName name="_xlnm.Print_Area" localSheetId="87">'Total Summary'!$A$3:$U$65</definedName>
    <definedName name="_xlnm.Print_Area" localSheetId="74">Underwriters!$A$3:$U$65</definedName>
    <definedName name="_xlnm.Print_Area" localSheetId="75">Unison!$A$3:$U$65</definedName>
    <definedName name="_xlnm.Print_Area" localSheetId="76">'United Republic'!$A$3:$U$65</definedName>
    <definedName name="_xlnm.Print_Area" localSheetId="77">'Universal Health Care'!$A$3:$U$65</definedName>
    <definedName name="_xlnm.Print_Area" localSheetId="78">'Universal Life'!$A$3:$U$65</definedName>
    <definedName name="_xlnm.Print_Area" localSheetId="79">Universe!$A$3:$U$65</definedName>
    <definedName name="_xlnm.Print_Area" localSheetId="80">Villanova!$A$3:$U$65</definedName>
    <definedName name="_xlnm.Print_Titles" localSheetId="88">'ELIC Antic Funding'!$A:$A</definedName>
    <definedName name="_xlnm.Print_Titles" localSheetId="90">Premium!$1:$6</definedName>
    <definedName name="_xlnm.Print_Titles" localSheetId="81">Summary!$2:$4</definedName>
  </definedNames>
  <calcPr calcId="145621" calcMode="manual"/>
</workbook>
</file>

<file path=xl/calcChain.xml><?xml version="1.0" encoding="utf-8"?>
<calcChain xmlns="http://schemas.openxmlformats.org/spreadsheetml/2006/main">
  <c r="H37" i="2" l="1"/>
  <c r="F33" i="2"/>
  <c r="E33" i="2"/>
  <c r="D33" i="2"/>
  <c r="C33" i="2"/>
  <c r="F25" i="2"/>
  <c r="E25" i="2"/>
  <c r="L8" i="1" l="1"/>
  <c r="R8" i="1"/>
  <c r="X8" i="1"/>
  <c r="X62" i="1" s="1"/>
  <c r="L9" i="1"/>
  <c r="R9" i="1"/>
  <c r="X9" i="1"/>
  <c r="L10" i="1"/>
  <c r="R10" i="1"/>
  <c r="R62" i="1" s="1"/>
  <c r="X10" i="1"/>
  <c r="L11" i="1"/>
  <c r="R11" i="1"/>
  <c r="X11" i="1"/>
  <c r="L12" i="1"/>
  <c r="R12" i="1"/>
  <c r="X12" i="1"/>
  <c r="L13" i="1"/>
  <c r="R13" i="1"/>
  <c r="X13" i="1"/>
  <c r="L14" i="1"/>
  <c r="R14" i="1"/>
  <c r="X14" i="1"/>
  <c r="L15" i="1"/>
  <c r="R15" i="1"/>
  <c r="X15" i="1"/>
  <c r="L16" i="1"/>
  <c r="R16" i="1"/>
  <c r="X16" i="1"/>
  <c r="L17" i="1"/>
  <c r="R17" i="1"/>
  <c r="X17" i="1"/>
  <c r="L18" i="1"/>
  <c r="R18" i="1"/>
  <c r="X18" i="1"/>
  <c r="L19" i="1"/>
  <c r="R19" i="1"/>
  <c r="X19" i="1"/>
  <c r="L20" i="1"/>
  <c r="R20" i="1"/>
  <c r="X20" i="1"/>
  <c r="L21" i="1"/>
  <c r="R21" i="1"/>
  <c r="X21" i="1"/>
  <c r="L22" i="1"/>
  <c r="R22" i="1"/>
  <c r="X22" i="1"/>
  <c r="L23" i="1"/>
  <c r="R23" i="1"/>
  <c r="X23" i="1"/>
  <c r="L24" i="1"/>
  <c r="R24" i="1"/>
  <c r="X24" i="1"/>
  <c r="L25" i="1"/>
  <c r="R25" i="1"/>
  <c r="X25" i="1"/>
  <c r="L26" i="1"/>
  <c r="R26" i="1"/>
  <c r="X26" i="1"/>
  <c r="L27" i="1"/>
  <c r="R27" i="1"/>
  <c r="X27" i="1"/>
  <c r="L28" i="1"/>
  <c r="R28" i="1"/>
  <c r="X28" i="1"/>
  <c r="L29" i="1"/>
  <c r="R29" i="1"/>
  <c r="X29" i="1"/>
  <c r="L30" i="1"/>
  <c r="R30" i="1"/>
  <c r="X30" i="1"/>
  <c r="L31" i="1"/>
  <c r="R31" i="1"/>
  <c r="X31" i="1"/>
  <c r="L32" i="1"/>
  <c r="R32" i="1"/>
  <c r="X32" i="1"/>
  <c r="L33" i="1"/>
  <c r="R33" i="1"/>
  <c r="X33" i="1"/>
  <c r="L34" i="1"/>
  <c r="R34" i="1"/>
  <c r="X34" i="1"/>
  <c r="L35" i="1"/>
  <c r="R35" i="1"/>
  <c r="X35" i="1"/>
  <c r="L36" i="1"/>
  <c r="R36" i="1"/>
  <c r="X36" i="1"/>
  <c r="L37" i="1"/>
  <c r="R37" i="1"/>
  <c r="X37" i="1"/>
  <c r="L38" i="1"/>
  <c r="R38" i="1"/>
  <c r="X38" i="1"/>
  <c r="L39" i="1"/>
  <c r="R39" i="1"/>
  <c r="X39" i="1"/>
  <c r="L40" i="1"/>
  <c r="R40" i="1"/>
  <c r="X40" i="1"/>
  <c r="L41" i="1"/>
  <c r="R41" i="1"/>
  <c r="X41" i="1"/>
  <c r="L42" i="1"/>
  <c r="R42" i="1"/>
  <c r="X42" i="1"/>
  <c r="L43" i="1"/>
  <c r="R43" i="1"/>
  <c r="X43" i="1"/>
  <c r="L44" i="1"/>
  <c r="R44" i="1"/>
  <c r="X44" i="1"/>
  <c r="L45" i="1"/>
  <c r="R45" i="1"/>
  <c r="X45" i="1"/>
  <c r="L46" i="1"/>
  <c r="R46" i="1"/>
  <c r="X46" i="1"/>
  <c r="L47" i="1"/>
  <c r="R47" i="1"/>
  <c r="X47" i="1"/>
  <c r="L48" i="1"/>
  <c r="R48" i="1"/>
  <c r="X48" i="1"/>
  <c r="L49" i="1"/>
  <c r="R49" i="1"/>
  <c r="X49" i="1"/>
  <c r="L50" i="1"/>
  <c r="R50" i="1"/>
  <c r="X50" i="1"/>
  <c r="L51" i="1"/>
  <c r="R51" i="1"/>
  <c r="X51" i="1"/>
  <c r="L52" i="1"/>
  <c r="R52" i="1"/>
  <c r="X52" i="1"/>
  <c r="L53" i="1"/>
  <c r="R53" i="1"/>
  <c r="X53" i="1"/>
  <c r="L54" i="1"/>
  <c r="R54" i="1"/>
  <c r="X54" i="1"/>
  <c r="L55" i="1"/>
  <c r="R55" i="1"/>
  <c r="X55" i="1"/>
  <c r="L56" i="1"/>
  <c r="R56" i="1"/>
  <c r="X56" i="1"/>
  <c r="L57" i="1"/>
  <c r="R57" i="1"/>
  <c r="X57" i="1"/>
  <c r="L58" i="1"/>
  <c r="R58" i="1"/>
  <c r="X58" i="1"/>
  <c r="L59" i="1"/>
  <c r="R59" i="1"/>
  <c r="X59" i="1"/>
  <c r="L60" i="1"/>
  <c r="R60" i="1"/>
  <c r="X60" i="1"/>
  <c r="H62" i="1"/>
  <c r="I62" i="1"/>
  <c r="J62" i="1"/>
  <c r="K62" i="1"/>
  <c r="L62" i="1"/>
  <c r="N62" i="1"/>
  <c r="O62" i="1"/>
  <c r="P62" i="1"/>
  <c r="Q62" i="1"/>
  <c r="T62" i="1"/>
  <c r="U62" i="1"/>
  <c r="V62" i="1"/>
  <c r="W62" i="1"/>
  <c r="E60" i="1" l="1"/>
  <c r="D60" i="1"/>
  <c r="C60" i="1"/>
  <c r="B60" i="1"/>
  <c r="F60" i="1" s="1"/>
  <c r="E59" i="1"/>
  <c r="D59" i="1"/>
  <c r="C59" i="1"/>
  <c r="B59" i="1"/>
  <c r="F59" i="1" s="1"/>
  <c r="E58" i="1"/>
  <c r="D58" i="1"/>
  <c r="C58" i="1"/>
  <c r="B58" i="1"/>
  <c r="F58" i="1" s="1"/>
  <c r="E57" i="1"/>
  <c r="D57" i="1"/>
  <c r="C57" i="1"/>
  <c r="B57" i="1"/>
  <c r="F57" i="1" s="1"/>
  <c r="E56" i="1"/>
  <c r="D56" i="1"/>
  <c r="C56" i="1"/>
  <c r="B56" i="1"/>
  <c r="F56" i="1" s="1"/>
  <c r="E55" i="1"/>
  <c r="D55" i="1"/>
  <c r="C55" i="1"/>
  <c r="B55" i="1"/>
  <c r="F55" i="1" s="1"/>
  <c r="E54" i="1"/>
  <c r="D54" i="1"/>
  <c r="C54" i="1"/>
  <c r="B54" i="1"/>
  <c r="F54" i="1" s="1"/>
  <c r="E53" i="1"/>
  <c r="D53" i="1"/>
  <c r="C53" i="1"/>
  <c r="B53" i="1"/>
  <c r="F53" i="1" s="1"/>
  <c r="E52" i="1"/>
  <c r="D52" i="1"/>
  <c r="C52" i="1"/>
  <c r="B52" i="1"/>
  <c r="F52" i="1" s="1"/>
  <c r="E51" i="1"/>
  <c r="D51" i="1"/>
  <c r="C51" i="1"/>
  <c r="B51" i="1"/>
  <c r="F51" i="1" s="1"/>
  <c r="E50" i="1"/>
  <c r="D50" i="1"/>
  <c r="C50" i="1"/>
  <c r="B50" i="1"/>
  <c r="F50" i="1" s="1"/>
  <c r="E49" i="1"/>
  <c r="D49" i="1"/>
  <c r="C49" i="1"/>
  <c r="B49" i="1"/>
  <c r="F49" i="1" s="1"/>
  <c r="E48" i="1"/>
  <c r="D48" i="1"/>
  <c r="C48" i="1"/>
  <c r="B48" i="1"/>
  <c r="F48" i="1" s="1"/>
  <c r="E47" i="1"/>
  <c r="D47" i="1"/>
  <c r="C47" i="1"/>
  <c r="B47" i="1"/>
  <c r="F47" i="1" s="1"/>
  <c r="E46" i="1"/>
  <c r="D46" i="1"/>
  <c r="C46" i="1"/>
  <c r="B46" i="1"/>
  <c r="F46" i="1" s="1"/>
  <c r="E45" i="1"/>
  <c r="D45" i="1"/>
  <c r="C45" i="1"/>
  <c r="B45" i="1"/>
  <c r="F45" i="1" s="1"/>
  <c r="E44" i="1"/>
  <c r="D44" i="1"/>
  <c r="C44" i="1"/>
  <c r="B44" i="1"/>
  <c r="F44" i="1" s="1"/>
  <c r="E43" i="1"/>
  <c r="D43" i="1"/>
  <c r="C43" i="1"/>
  <c r="B43" i="1"/>
  <c r="F43" i="1" s="1"/>
  <c r="E42" i="1"/>
  <c r="D42" i="1"/>
  <c r="C42" i="1"/>
  <c r="B42" i="1"/>
  <c r="F42" i="1" s="1"/>
  <c r="E41" i="1"/>
  <c r="D41" i="1"/>
  <c r="C41" i="1"/>
  <c r="B41" i="1"/>
  <c r="F41" i="1" s="1"/>
  <c r="E40" i="1"/>
  <c r="D40" i="1"/>
  <c r="C40" i="1"/>
  <c r="B40" i="1"/>
  <c r="F40" i="1" s="1"/>
  <c r="E39" i="1"/>
  <c r="D39" i="1"/>
  <c r="C39" i="1"/>
  <c r="B39" i="1"/>
  <c r="F39" i="1" s="1"/>
  <c r="E38" i="1"/>
  <c r="D38" i="1"/>
  <c r="C38" i="1"/>
  <c r="B38" i="1"/>
  <c r="F38" i="1" s="1"/>
  <c r="E37" i="1"/>
  <c r="D37" i="1"/>
  <c r="C37" i="1"/>
  <c r="B37" i="1"/>
  <c r="F37" i="1" s="1"/>
  <c r="E36" i="1"/>
  <c r="D36" i="1"/>
  <c r="C36" i="1"/>
  <c r="B36" i="1"/>
  <c r="F36" i="1" s="1"/>
  <c r="E35" i="1"/>
  <c r="D35" i="1"/>
  <c r="C35" i="1"/>
  <c r="B35" i="1"/>
  <c r="F35" i="1" s="1"/>
  <c r="E34" i="1"/>
  <c r="D34" i="1"/>
  <c r="C34" i="1"/>
  <c r="B34" i="1"/>
  <c r="F34" i="1" s="1"/>
  <c r="E33" i="1"/>
  <c r="D33" i="1"/>
  <c r="C33" i="1"/>
  <c r="B33" i="1"/>
  <c r="F33" i="1" s="1"/>
  <c r="E32" i="1"/>
  <c r="D32" i="1"/>
  <c r="C32" i="1"/>
  <c r="B32" i="1"/>
  <c r="F32" i="1" s="1"/>
  <c r="E31" i="1"/>
  <c r="D31" i="1"/>
  <c r="C31" i="1"/>
  <c r="B31" i="1"/>
  <c r="F31" i="1" s="1"/>
  <c r="E30" i="1"/>
  <c r="D30" i="1"/>
  <c r="C30" i="1"/>
  <c r="B30" i="1"/>
  <c r="F30" i="1" s="1"/>
  <c r="E29" i="1"/>
  <c r="D29" i="1"/>
  <c r="C29" i="1"/>
  <c r="B29" i="1"/>
  <c r="F29" i="1" s="1"/>
  <c r="E28" i="1"/>
  <c r="D28" i="1"/>
  <c r="C28" i="1"/>
  <c r="B28" i="1"/>
  <c r="F28" i="1" s="1"/>
  <c r="E27" i="1"/>
  <c r="D27" i="1"/>
  <c r="C27" i="1"/>
  <c r="B27" i="1"/>
  <c r="F27" i="1" s="1"/>
  <c r="E26" i="1"/>
  <c r="D26" i="1"/>
  <c r="C26" i="1"/>
  <c r="B26" i="1"/>
  <c r="F26" i="1" s="1"/>
  <c r="E25" i="1"/>
  <c r="D25" i="1"/>
  <c r="C25" i="1"/>
  <c r="B25" i="1"/>
  <c r="F25" i="1" s="1"/>
  <c r="E24" i="1"/>
  <c r="D24" i="1"/>
  <c r="C24" i="1"/>
  <c r="B24" i="1"/>
  <c r="F24" i="1" s="1"/>
  <c r="E23" i="1"/>
  <c r="D23" i="1"/>
  <c r="C23" i="1"/>
  <c r="B23" i="1"/>
  <c r="F23" i="1" s="1"/>
  <c r="E22" i="1"/>
  <c r="D22" i="1"/>
  <c r="C22" i="1"/>
  <c r="B22" i="1"/>
  <c r="F22" i="1" s="1"/>
  <c r="E21" i="1"/>
  <c r="D21" i="1"/>
  <c r="C21" i="1"/>
  <c r="B21" i="1"/>
  <c r="F21" i="1" s="1"/>
  <c r="E20" i="1"/>
  <c r="D20" i="1"/>
  <c r="C20" i="1"/>
  <c r="B20" i="1"/>
  <c r="F20" i="1" s="1"/>
  <c r="E19" i="1"/>
  <c r="D19" i="1"/>
  <c r="C19" i="1"/>
  <c r="B19" i="1"/>
  <c r="F19" i="1" s="1"/>
  <c r="E18" i="1"/>
  <c r="D18" i="1"/>
  <c r="C18" i="1"/>
  <c r="B18" i="1"/>
  <c r="F18" i="1" s="1"/>
  <c r="E17" i="1"/>
  <c r="D17" i="1"/>
  <c r="C17" i="1"/>
  <c r="B17" i="1"/>
  <c r="F17" i="1" s="1"/>
  <c r="E16" i="1"/>
  <c r="D16" i="1"/>
  <c r="C16" i="1"/>
  <c r="B16" i="1"/>
  <c r="F16" i="1" s="1"/>
  <c r="E15" i="1"/>
  <c r="D15" i="1"/>
  <c r="C15" i="1"/>
  <c r="B15" i="1"/>
  <c r="F15" i="1" s="1"/>
  <c r="E14" i="1"/>
  <c r="D14" i="1"/>
  <c r="C14" i="1"/>
  <c r="B14" i="1"/>
  <c r="F14" i="1" s="1"/>
  <c r="E13" i="1"/>
  <c r="D13" i="1"/>
  <c r="C13" i="1"/>
  <c r="B13" i="1"/>
  <c r="F13" i="1" s="1"/>
  <c r="E12" i="1"/>
  <c r="D12" i="1"/>
  <c r="C12" i="1"/>
  <c r="B12" i="1"/>
  <c r="F12" i="1" s="1"/>
  <c r="E11" i="1"/>
  <c r="D11" i="1"/>
  <c r="C11" i="1"/>
  <c r="B11" i="1"/>
  <c r="F11" i="1" s="1"/>
  <c r="E10" i="1"/>
  <c r="D10" i="1"/>
  <c r="C10" i="1"/>
  <c r="B10" i="1"/>
  <c r="F10" i="1" s="1"/>
  <c r="E9" i="1"/>
  <c r="E62" i="1" s="1"/>
  <c r="D9" i="1"/>
  <c r="C9" i="1"/>
  <c r="B9" i="1"/>
  <c r="F9" i="1" s="1"/>
  <c r="E8" i="1"/>
  <c r="D8" i="1"/>
  <c r="D62" i="1" s="1"/>
  <c r="C8" i="1"/>
  <c r="C62" i="1" s="1"/>
  <c r="B8" i="1"/>
  <c r="B62" i="1" s="1"/>
  <c r="F8" i="1" l="1"/>
  <c r="F62" i="1" s="1"/>
  <c r="D37" i="2"/>
  <c r="F35" i="2"/>
  <c r="E35" i="2"/>
  <c r="E37" i="2" s="1"/>
  <c r="D35" i="2"/>
  <c r="C35" i="2"/>
  <c r="G33" i="2"/>
  <c r="G27" i="2"/>
  <c r="G23" i="2"/>
  <c r="G20" i="2"/>
  <c r="G19" i="2"/>
  <c r="G18" i="2"/>
  <c r="G15" i="2"/>
  <c r="G14" i="2"/>
  <c r="G13" i="2"/>
  <c r="D25" i="2"/>
  <c r="D29" i="2" s="1"/>
  <c r="G12" i="2"/>
  <c r="E29" i="2"/>
  <c r="G11" i="2"/>
  <c r="C25" i="2"/>
  <c r="C29" i="2" s="1"/>
  <c r="F29" i="2" l="1"/>
  <c r="F37" i="2"/>
  <c r="G35" i="2"/>
  <c r="G8" i="2"/>
  <c r="G25" i="2" s="1"/>
  <c r="G29" i="2" s="1"/>
  <c r="C37" i="2"/>
  <c r="G37" i="2" s="1"/>
  <c r="H38" i="2" s="1"/>
  <c r="H1493" i="3"/>
  <c r="F1493" i="3"/>
  <c r="E1493" i="3"/>
  <c r="D1493" i="3"/>
  <c r="C1493" i="3"/>
  <c r="H1489" i="3"/>
  <c r="F1489" i="3"/>
  <c r="E1489" i="3"/>
  <c r="D1489" i="3"/>
  <c r="C1489" i="3"/>
  <c r="H1488" i="3"/>
  <c r="F1488" i="3"/>
  <c r="E1488" i="3"/>
  <c r="D1488" i="3"/>
  <c r="C1488" i="3"/>
  <c r="H1487" i="3"/>
  <c r="F1487" i="3"/>
  <c r="E1487" i="3"/>
  <c r="D1487" i="3"/>
  <c r="C1487" i="3"/>
  <c r="H1486" i="3"/>
  <c r="F1486" i="3"/>
  <c r="E1486" i="3"/>
  <c r="D1486" i="3"/>
  <c r="C1486" i="3"/>
  <c r="H1485" i="3"/>
  <c r="F1485" i="3"/>
  <c r="E1485" i="3"/>
  <c r="D1485" i="3"/>
  <c r="C1485" i="3"/>
  <c r="H1484" i="3"/>
  <c r="F1484" i="3"/>
  <c r="E1484" i="3"/>
  <c r="D1484" i="3"/>
  <c r="C1484" i="3"/>
  <c r="H1483" i="3"/>
  <c r="F1483" i="3"/>
  <c r="E1483" i="3"/>
  <c r="D1483" i="3"/>
  <c r="C1483" i="3"/>
  <c r="H1482" i="3"/>
  <c r="F1482" i="3"/>
  <c r="E1482" i="3"/>
  <c r="D1482" i="3"/>
  <c r="C1482" i="3"/>
  <c r="H1481" i="3"/>
  <c r="F1481" i="3"/>
  <c r="E1481" i="3"/>
  <c r="D1481" i="3"/>
  <c r="C1481" i="3"/>
  <c r="H1480" i="3"/>
  <c r="F1480" i="3"/>
  <c r="E1480" i="3"/>
  <c r="D1480" i="3"/>
  <c r="C1480" i="3"/>
  <c r="H1479" i="3"/>
  <c r="F1479" i="3"/>
  <c r="E1479" i="3"/>
  <c r="D1479" i="3"/>
  <c r="C1479" i="3"/>
  <c r="H1478" i="3"/>
  <c r="F1478" i="3"/>
  <c r="E1478" i="3"/>
  <c r="D1478" i="3"/>
  <c r="C1478" i="3"/>
  <c r="H1477" i="3"/>
  <c r="F1477" i="3"/>
  <c r="E1477" i="3"/>
  <c r="D1477" i="3"/>
  <c r="C1477" i="3"/>
  <c r="H1476" i="3"/>
  <c r="F1476" i="3"/>
  <c r="E1476" i="3"/>
  <c r="D1476" i="3"/>
  <c r="C1476" i="3"/>
  <c r="H1475" i="3"/>
  <c r="F1475" i="3"/>
  <c r="E1475" i="3"/>
  <c r="D1475" i="3"/>
  <c r="C1475" i="3"/>
  <c r="H1474" i="3"/>
  <c r="F1474" i="3"/>
  <c r="E1474" i="3"/>
  <c r="D1474" i="3"/>
  <c r="C1474" i="3"/>
  <c r="H1473" i="3"/>
  <c r="F1473" i="3"/>
  <c r="E1473" i="3"/>
  <c r="D1473" i="3"/>
  <c r="C1473" i="3"/>
  <c r="H1472" i="3"/>
  <c r="F1472" i="3"/>
  <c r="E1472" i="3"/>
  <c r="D1472" i="3"/>
  <c r="C1472" i="3"/>
  <c r="H1471" i="3"/>
  <c r="F1471" i="3"/>
  <c r="E1471" i="3"/>
  <c r="D1471" i="3"/>
  <c r="C1471" i="3"/>
  <c r="H1470" i="3"/>
  <c r="F1470" i="3"/>
  <c r="E1470" i="3"/>
  <c r="D1470" i="3"/>
  <c r="C1470" i="3"/>
  <c r="H1469" i="3"/>
  <c r="F1469" i="3"/>
  <c r="E1469" i="3"/>
  <c r="D1469" i="3"/>
  <c r="C1469" i="3"/>
  <c r="H1468" i="3"/>
  <c r="F1468" i="3"/>
  <c r="E1468" i="3"/>
  <c r="D1468" i="3"/>
  <c r="C1468" i="3"/>
  <c r="H1467" i="3"/>
  <c r="F1467" i="3"/>
  <c r="E1467" i="3"/>
  <c r="D1467" i="3"/>
  <c r="C1467" i="3"/>
  <c r="H1466" i="3"/>
  <c r="F1466" i="3"/>
  <c r="E1466" i="3"/>
  <c r="D1466" i="3"/>
  <c r="C1466" i="3"/>
  <c r="H1465" i="3"/>
  <c r="F1465" i="3"/>
  <c r="E1465" i="3"/>
  <c r="D1465" i="3"/>
  <c r="C1465" i="3"/>
  <c r="H1464" i="3"/>
  <c r="F1464" i="3"/>
  <c r="E1464" i="3"/>
  <c r="D1464" i="3"/>
  <c r="C1464" i="3"/>
  <c r="H1463" i="3"/>
  <c r="F1463" i="3"/>
  <c r="E1463" i="3"/>
  <c r="E1491" i="3" s="1"/>
  <c r="E1494" i="3" s="1"/>
  <c r="D1463" i="3"/>
  <c r="C1463" i="3"/>
  <c r="G1461" i="3"/>
  <c r="G1460" i="3"/>
  <c r="G1459" i="3"/>
  <c r="G1458" i="3"/>
  <c r="G1457" i="3"/>
  <c r="G1456" i="3"/>
  <c r="G1455" i="3"/>
  <c r="G1454" i="3"/>
  <c r="G1453" i="3"/>
  <c r="G1452" i="3"/>
  <c r="G1451" i="3"/>
  <c r="G1450" i="3"/>
  <c r="G1449" i="3"/>
  <c r="G1448" i="3"/>
  <c r="G1447" i="3"/>
  <c r="G1446" i="3"/>
  <c r="G1445" i="3"/>
  <c r="G1444" i="3"/>
  <c r="G1443" i="3"/>
  <c r="G1442" i="3"/>
  <c r="G1441" i="3"/>
  <c r="G1440" i="3"/>
  <c r="G1439" i="3"/>
  <c r="G1438" i="3"/>
  <c r="G1437" i="3"/>
  <c r="G1436" i="3"/>
  <c r="G1435" i="3"/>
  <c r="G1433" i="3"/>
  <c r="G1432" i="3"/>
  <c r="G1431" i="3"/>
  <c r="G1430" i="3"/>
  <c r="G1429" i="3"/>
  <c r="G1428" i="3"/>
  <c r="G1427" i="3"/>
  <c r="G1426" i="3"/>
  <c r="G1425" i="3"/>
  <c r="G1424" i="3"/>
  <c r="G1423" i="3"/>
  <c r="G1422" i="3"/>
  <c r="G1421" i="3"/>
  <c r="G1420" i="3"/>
  <c r="G1419" i="3"/>
  <c r="G1418" i="3"/>
  <c r="G1417" i="3"/>
  <c r="G1416" i="3"/>
  <c r="G1415" i="3"/>
  <c r="G1414" i="3"/>
  <c r="G1413" i="3"/>
  <c r="G1412" i="3"/>
  <c r="G1411" i="3"/>
  <c r="G1410" i="3"/>
  <c r="G1409" i="3"/>
  <c r="G1408" i="3"/>
  <c r="G1407" i="3"/>
  <c r="G1405" i="3"/>
  <c r="G1404" i="3"/>
  <c r="G1403" i="3"/>
  <c r="G1402" i="3"/>
  <c r="G1401" i="3"/>
  <c r="G1400" i="3"/>
  <c r="G1399" i="3"/>
  <c r="G1398" i="3"/>
  <c r="G1397" i="3"/>
  <c r="G1396" i="3"/>
  <c r="G1395" i="3"/>
  <c r="G1394" i="3"/>
  <c r="G1393" i="3"/>
  <c r="G1392" i="3"/>
  <c r="G1391" i="3"/>
  <c r="G1390" i="3"/>
  <c r="G1389" i="3"/>
  <c r="G1388" i="3"/>
  <c r="G1387" i="3"/>
  <c r="G1386" i="3"/>
  <c r="G1385" i="3"/>
  <c r="G1384" i="3"/>
  <c r="G1383" i="3"/>
  <c r="G1382" i="3"/>
  <c r="G1381" i="3"/>
  <c r="G1380" i="3"/>
  <c r="G1379" i="3"/>
  <c r="G1377" i="3"/>
  <c r="G1376" i="3"/>
  <c r="G1375" i="3"/>
  <c r="G1374" i="3"/>
  <c r="G1373" i="3"/>
  <c r="G1372" i="3"/>
  <c r="G1371" i="3"/>
  <c r="G1370" i="3"/>
  <c r="G1369" i="3"/>
  <c r="G1368" i="3"/>
  <c r="G1367" i="3"/>
  <c r="G1366" i="3"/>
  <c r="G1365" i="3"/>
  <c r="G1364" i="3"/>
  <c r="G1363" i="3"/>
  <c r="G1362" i="3"/>
  <c r="G1361" i="3"/>
  <c r="G1360" i="3"/>
  <c r="G1359" i="3"/>
  <c r="G1358" i="3"/>
  <c r="G1357" i="3"/>
  <c r="G1356" i="3"/>
  <c r="G1355" i="3"/>
  <c r="G1354" i="3"/>
  <c r="G1353" i="3"/>
  <c r="G1352" i="3"/>
  <c r="G1351" i="3"/>
  <c r="G1349" i="3"/>
  <c r="G1348" i="3"/>
  <c r="G1347" i="3"/>
  <c r="G1346" i="3"/>
  <c r="G1345" i="3"/>
  <c r="G1344" i="3"/>
  <c r="G1343" i="3"/>
  <c r="G1342" i="3"/>
  <c r="G1341" i="3"/>
  <c r="G1340" i="3"/>
  <c r="G1339" i="3"/>
  <c r="G1338" i="3"/>
  <c r="G1337" i="3"/>
  <c r="G1336" i="3"/>
  <c r="G1335" i="3"/>
  <c r="G1334" i="3"/>
  <c r="G1333" i="3"/>
  <c r="G1332" i="3"/>
  <c r="G1331" i="3"/>
  <c r="G1330" i="3"/>
  <c r="G1329" i="3"/>
  <c r="G1328" i="3"/>
  <c r="G1327" i="3"/>
  <c r="G1326" i="3"/>
  <c r="G1325" i="3"/>
  <c r="G1324" i="3"/>
  <c r="G1323" i="3"/>
  <c r="G1321" i="3"/>
  <c r="G1320" i="3"/>
  <c r="G1319" i="3"/>
  <c r="G1318" i="3"/>
  <c r="G1317" i="3"/>
  <c r="G1316" i="3"/>
  <c r="G1315" i="3"/>
  <c r="G1314" i="3"/>
  <c r="G1313" i="3"/>
  <c r="G1312" i="3"/>
  <c r="G1311" i="3"/>
  <c r="G1310" i="3"/>
  <c r="G1309" i="3"/>
  <c r="G1308" i="3"/>
  <c r="G1307" i="3"/>
  <c r="G1306" i="3"/>
  <c r="G1305" i="3"/>
  <c r="G1304" i="3"/>
  <c r="G1303" i="3"/>
  <c r="G1302" i="3"/>
  <c r="G1301" i="3"/>
  <c r="G1300" i="3"/>
  <c r="G1299" i="3"/>
  <c r="G1298" i="3"/>
  <c r="G1297" i="3"/>
  <c r="G1296" i="3"/>
  <c r="G1295" i="3"/>
  <c r="G1293" i="3"/>
  <c r="G1292" i="3"/>
  <c r="G1291" i="3"/>
  <c r="G1290" i="3"/>
  <c r="G1289" i="3"/>
  <c r="G1288" i="3"/>
  <c r="G1287" i="3"/>
  <c r="G1286" i="3"/>
  <c r="G1285" i="3"/>
  <c r="G1284" i="3"/>
  <c r="G1283" i="3"/>
  <c r="G1282" i="3"/>
  <c r="G1281" i="3"/>
  <c r="G1280" i="3"/>
  <c r="G1279" i="3"/>
  <c r="G1278" i="3"/>
  <c r="G1277" i="3"/>
  <c r="G1276" i="3"/>
  <c r="G1275" i="3"/>
  <c r="G1274" i="3"/>
  <c r="G1273" i="3"/>
  <c r="G1272" i="3"/>
  <c r="G1271" i="3"/>
  <c r="G1270" i="3"/>
  <c r="G1269" i="3"/>
  <c r="G1268" i="3"/>
  <c r="G1267" i="3"/>
  <c r="G1265" i="3"/>
  <c r="G1264" i="3"/>
  <c r="G1263" i="3"/>
  <c r="G1262" i="3"/>
  <c r="G1261" i="3"/>
  <c r="G1260" i="3"/>
  <c r="G1259" i="3"/>
  <c r="G1258" i="3"/>
  <c r="G1257" i="3"/>
  <c r="G1256" i="3"/>
  <c r="G1255" i="3"/>
  <c r="G1254" i="3"/>
  <c r="G1253" i="3"/>
  <c r="G1252" i="3"/>
  <c r="G1251" i="3"/>
  <c r="G1250" i="3"/>
  <c r="G1249" i="3"/>
  <c r="G1248" i="3"/>
  <c r="G1247" i="3"/>
  <c r="G1246" i="3"/>
  <c r="G1245" i="3"/>
  <c r="G1244" i="3"/>
  <c r="G1243" i="3"/>
  <c r="G1242" i="3"/>
  <c r="G1241" i="3"/>
  <c r="G1240" i="3"/>
  <c r="G1239" i="3"/>
  <c r="G1237" i="3"/>
  <c r="G1236" i="3"/>
  <c r="G1235" i="3"/>
  <c r="G1234" i="3"/>
  <c r="G1233" i="3"/>
  <c r="G1232" i="3"/>
  <c r="G1231" i="3"/>
  <c r="G1230" i="3"/>
  <c r="G1229" i="3"/>
  <c r="G1228" i="3"/>
  <c r="G1227" i="3"/>
  <c r="G1226" i="3"/>
  <c r="G1225" i="3"/>
  <c r="G1224" i="3"/>
  <c r="G1223" i="3"/>
  <c r="G1222" i="3"/>
  <c r="G1221" i="3"/>
  <c r="G1220" i="3"/>
  <c r="G1219" i="3"/>
  <c r="G1218" i="3"/>
  <c r="G1217" i="3"/>
  <c r="G1216" i="3"/>
  <c r="G1215" i="3"/>
  <c r="G1214" i="3"/>
  <c r="G1213" i="3"/>
  <c r="G1212" i="3"/>
  <c r="G1211" i="3"/>
  <c r="G1209" i="3"/>
  <c r="G1208" i="3"/>
  <c r="G1207" i="3"/>
  <c r="G1206" i="3"/>
  <c r="G1205" i="3"/>
  <c r="G1204" i="3"/>
  <c r="G1203" i="3"/>
  <c r="G1202" i="3"/>
  <c r="G1201" i="3"/>
  <c r="G1200" i="3"/>
  <c r="G1199" i="3"/>
  <c r="G1198" i="3"/>
  <c r="G1197" i="3"/>
  <c r="G1196" i="3"/>
  <c r="G1195" i="3"/>
  <c r="G1194" i="3"/>
  <c r="G1193" i="3"/>
  <c r="G1192" i="3"/>
  <c r="G1191" i="3"/>
  <c r="G1190" i="3"/>
  <c r="G1189" i="3"/>
  <c r="G1188" i="3"/>
  <c r="G1187" i="3"/>
  <c r="G1186" i="3"/>
  <c r="G1185" i="3"/>
  <c r="G1184" i="3"/>
  <c r="G1183" i="3"/>
  <c r="G1181" i="3"/>
  <c r="G1180" i="3"/>
  <c r="G1179" i="3"/>
  <c r="G1178" i="3"/>
  <c r="G1177" i="3"/>
  <c r="G1176" i="3"/>
  <c r="G1175" i="3"/>
  <c r="G1174" i="3"/>
  <c r="G1173" i="3"/>
  <c r="G1172" i="3"/>
  <c r="G1171" i="3"/>
  <c r="G1170" i="3"/>
  <c r="G1169" i="3"/>
  <c r="G1168" i="3"/>
  <c r="G1167" i="3"/>
  <c r="G1166" i="3"/>
  <c r="G1165" i="3"/>
  <c r="G1164" i="3"/>
  <c r="G1163" i="3"/>
  <c r="G1162" i="3"/>
  <c r="G1161" i="3"/>
  <c r="G1160" i="3"/>
  <c r="G1159" i="3"/>
  <c r="G1158" i="3"/>
  <c r="G1157" i="3"/>
  <c r="G1156" i="3"/>
  <c r="G1155" i="3"/>
  <c r="G1153" i="3"/>
  <c r="G1152" i="3"/>
  <c r="G1151" i="3"/>
  <c r="G1150" i="3"/>
  <c r="G1149" i="3"/>
  <c r="G1148" i="3"/>
  <c r="G1147" i="3"/>
  <c r="G1146" i="3"/>
  <c r="G1145" i="3"/>
  <c r="G1144" i="3"/>
  <c r="G1143" i="3"/>
  <c r="G1142" i="3"/>
  <c r="G1141" i="3"/>
  <c r="G1140" i="3"/>
  <c r="G1139" i="3"/>
  <c r="G1138" i="3"/>
  <c r="G1137" i="3"/>
  <c r="G1136" i="3"/>
  <c r="G1135" i="3"/>
  <c r="G1134" i="3"/>
  <c r="G1133" i="3"/>
  <c r="G1132" i="3"/>
  <c r="G1131" i="3"/>
  <c r="G1130" i="3"/>
  <c r="G1129" i="3"/>
  <c r="G1128" i="3"/>
  <c r="G1127" i="3"/>
  <c r="G1125" i="3"/>
  <c r="G1124" i="3"/>
  <c r="G1123" i="3"/>
  <c r="G1122" i="3"/>
  <c r="G1121" i="3"/>
  <c r="G1120" i="3"/>
  <c r="G1119" i="3"/>
  <c r="G1118" i="3"/>
  <c r="G1117" i="3"/>
  <c r="G1116" i="3"/>
  <c r="G1115" i="3"/>
  <c r="G1114" i="3"/>
  <c r="G1113" i="3"/>
  <c r="G1112" i="3"/>
  <c r="G1111" i="3"/>
  <c r="G1110" i="3"/>
  <c r="G1109" i="3"/>
  <c r="G1108" i="3"/>
  <c r="G1107" i="3"/>
  <c r="G1106" i="3"/>
  <c r="G1105" i="3"/>
  <c r="G1104" i="3"/>
  <c r="G1103" i="3"/>
  <c r="G1102" i="3"/>
  <c r="G1101" i="3"/>
  <c r="G1100" i="3"/>
  <c r="G1099" i="3"/>
  <c r="G1097" i="3"/>
  <c r="G1096" i="3"/>
  <c r="G1095" i="3"/>
  <c r="G1094" i="3"/>
  <c r="G1093" i="3"/>
  <c r="G1092" i="3"/>
  <c r="G1091" i="3"/>
  <c r="G1090" i="3"/>
  <c r="G1089" i="3"/>
  <c r="G1088" i="3"/>
  <c r="G1087" i="3"/>
  <c r="G1086" i="3"/>
  <c r="G1085" i="3"/>
  <c r="G1084" i="3"/>
  <c r="G1083" i="3"/>
  <c r="G1082" i="3"/>
  <c r="G1081" i="3"/>
  <c r="G1080" i="3"/>
  <c r="G1079" i="3"/>
  <c r="G1078" i="3"/>
  <c r="G1077" i="3"/>
  <c r="G1076" i="3"/>
  <c r="G1075" i="3"/>
  <c r="G1074" i="3"/>
  <c r="G1073" i="3"/>
  <c r="G1072" i="3"/>
  <c r="G1071" i="3"/>
  <c r="G1069" i="3"/>
  <c r="G1068" i="3"/>
  <c r="G1067" i="3"/>
  <c r="G1066" i="3"/>
  <c r="G1065" i="3"/>
  <c r="G1064" i="3"/>
  <c r="G1063" i="3"/>
  <c r="G1062" i="3"/>
  <c r="G1061" i="3"/>
  <c r="G1060" i="3"/>
  <c r="G1059" i="3"/>
  <c r="G1058" i="3"/>
  <c r="G1057" i="3"/>
  <c r="G1056" i="3"/>
  <c r="G1055" i="3"/>
  <c r="G1054" i="3"/>
  <c r="G1053" i="3"/>
  <c r="G1052" i="3"/>
  <c r="G1051" i="3"/>
  <c r="G1050" i="3"/>
  <c r="G1049" i="3"/>
  <c r="G1048" i="3"/>
  <c r="G1047" i="3"/>
  <c r="G1046" i="3"/>
  <c r="G1045" i="3"/>
  <c r="G1044" i="3"/>
  <c r="G1043" i="3"/>
  <c r="G1041" i="3"/>
  <c r="G1040" i="3"/>
  <c r="G1039" i="3"/>
  <c r="G1038" i="3"/>
  <c r="G1037" i="3"/>
  <c r="G1036" i="3"/>
  <c r="G1035" i="3"/>
  <c r="G1034" i="3"/>
  <c r="G1033" i="3"/>
  <c r="G1032" i="3"/>
  <c r="G1031" i="3"/>
  <c r="G1030" i="3"/>
  <c r="G1029" i="3"/>
  <c r="G1028" i="3"/>
  <c r="G1027" i="3"/>
  <c r="G1026" i="3"/>
  <c r="G1025" i="3"/>
  <c r="G1024" i="3"/>
  <c r="G1023" i="3"/>
  <c r="G1022" i="3"/>
  <c r="G1021" i="3"/>
  <c r="G1020" i="3"/>
  <c r="G1019" i="3"/>
  <c r="G1018" i="3"/>
  <c r="G1017" i="3"/>
  <c r="G1016" i="3"/>
  <c r="G1015" i="3"/>
  <c r="G1013" i="3"/>
  <c r="G1012" i="3"/>
  <c r="G1011" i="3"/>
  <c r="G1010" i="3"/>
  <c r="G1009" i="3"/>
  <c r="G1008" i="3"/>
  <c r="G1007" i="3"/>
  <c r="G1006" i="3"/>
  <c r="G1005" i="3"/>
  <c r="G1004" i="3"/>
  <c r="G1003" i="3"/>
  <c r="G1002" i="3"/>
  <c r="G1001" i="3"/>
  <c r="G1000" i="3"/>
  <c r="G999" i="3"/>
  <c r="G998" i="3"/>
  <c r="G997" i="3"/>
  <c r="G996" i="3"/>
  <c r="G995" i="3"/>
  <c r="G994" i="3"/>
  <c r="G993" i="3"/>
  <c r="G992" i="3"/>
  <c r="G991" i="3"/>
  <c r="G990" i="3"/>
  <c r="G989" i="3"/>
  <c r="G988" i="3"/>
  <c r="G987" i="3"/>
  <c r="G985" i="3"/>
  <c r="G984" i="3"/>
  <c r="G983" i="3"/>
  <c r="G982" i="3"/>
  <c r="G981" i="3"/>
  <c r="G980" i="3"/>
  <c r="G979" i="3"/>
  <c r="G978" i="3"/>
  <c r="G977" i="3"/>
  <c r="G976" i="3"/>
  <c r="G975" i="3"/>
  <c r="G974" i="3"/>
  <c r="G973" i="3"/>
  <c r="G972" i="3"/>
  <c r="G971" i="3"/>
  <c r="G970" i="3"/>
  <c r="G969" i="3"/>
  <c r="G968" i="3"/>
  <c r="G967" i="3"/>
  <c r="G966" i="3"/>
  <c r="G965" i="3"/>
  <c r="G964" i="3"/>
  <c r="G963" i="3"/>
  <c r="G962" i="3"/>
  <c r="G961" i="3"/>
  <c r="G960" i="3"/>
  <c r="G959" i="3"/>
  <c r="G957" i="3"/>
  <c r="G956" i="3"/>
  <c r="G955" i="3"/>
  <c r="G954" i="3"/>
  <c r="G953" i="3"/>
  <c r="G952" i="3"/>
  <c r="G951" i="3"/>
  <c r="G950" i="3"/>
  <c r="G949" i="3"/>
  <c r="G948" i="3"/>
  <c r="G947" i="3"/>
  <c r="G946" i="3"/>
  <c r="G945" i="3"/>
  <c r="G944" i="3"/>
  <c r="G943" i="3"/>
  <c r="G942" i="3"/>
  <c r="G941" i="3"/>
  <c r="G940" i="3"/>
  <c r="G939" i="3"/>
  <c r="G938" i="3"/>
  <c r="G937" i="3"/>
  <c r="G936" i="3"/>
  <c r="G935" i="3"/>
  <c r="G934" i="3"/>
  <c r="G933" i="3"/>
  <c r="G932" i="3"/>
  <c r="G931" i="3"/>
  <c r="G929" i="3"/>
  <c r="G928" i="3"/>
  <c r="G927" i="3"/>
  <c r="G926" i="3"/>
  <c r="G925" i="3"/>
  <c r="G924" i="3"/>
  <c r="G923" i="3"/>
  <c r="G922" i="3"/>
  <c r="G921" i="3"/>
  <c r="G920" i="3"/>
  <c r="G919" i="3"/>
  <c r="G918" i="3"/>
  <c r="G917" i="3"/>
  <c r="G916" i="3"/>
  <c r="G915" i="3"/>
  <c r="G914" i="3"/>
  <c r="G913" i="3"/>
  <c r="G912" i="3"/>
  <c r="G911" i="3"/>
  <c r="G910" i="3"/>
  <c r="G909" i="3"/>
  <c r="G908" i="3"/>
  <c r="G907" i="3"/>
  <c r="G906" i="3"/>
  <c r="G905" i="3"/>
  <c r="G904" i="3"/>
  <c r="G903" i="3"/>
  <c r="G901"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3" i="3"/>
  <c r="G872" i="3"/>
  <c r="G871" i="3"/>
  <c r="G870" i="3"/>
  <c r="G869" i="3"/>
  <c r="G868" i="3"/>
  <c r="G867" i="3"/>
  <c r="G866" i="3"/>
  <c r="G865" i="3"/>
  <c r="G864" i="3"/>
  <c r="G863" i="3"/>
  <c r="G862" i="3"/>
  <c r="G861" i="3"/>
  <c r="G860" i="3"/>
  <c r="G859" i="3"/>
  <c r="G858" i="3"/>
  <c r="G857" i="3"/>
  <c r="G856" i="3"/>
  <c r="G855" i="3"/>
  <c r="G854" i="3"/>
  <c r="G853" i="3"/>
  <c r="G852" i="3"/>
  <c r="G851" i="3"/>
  <c r="G850" i="3"/>
  <c r="G849" i="3"/>
  <c r="G848" i="3"/>
  <c r="G847"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89" i="3"/>
  <c r="G88" i="3"/>
  <c r="G87" i="3"/>
  <c r="G86" i="3"/>
  <c r="G85" i="3"/>
  <c r="G84" i="3"/>
  <c r="G83" i="3"/>
  <c r="G82" i="3"/>
  <c r="G81" i="3"/>
  <c r="G80" i="3"/>
  <c r="G79" i="3"/>
  <c r="G78" i="3"/>
  <c r="G77" i="3"/>
  <c r="G76" i="3"/>
  <c r="G75" i="3"/>
  <c r="G74" i="3"/>
  <c r="G73" i="3"/>
  <c r="G72" i="3"/>
  <c r="G71" i="3"/>
  <c r="G70" i="3"/>
  <c r="G69" i="3"/>
  <c r="G68" i="3"/>
  <c r="G67" i="3"/>
  <c r="G66" i="3"/>
  <c r="G65" i="3"/>
  <c r="G64" i="3"/>
  <c r="G63" i="3"/>
  <c r="G61" i="3"/>
  <c r="G60" i="3"/>
  <c r="G59" i="3"/>
  <c r="G58" i="3"/>
  <c r="G57" i="3"/>
  <c r="G56" i="3"/>
  <c r="G55" i="3"/>
  <c r="G54" i="3"/>
  <c r="G53" i="3"/>
  <c r="G52" i="3"/>
  <c r="G51" i="3"/>
  <c r="G50" i="3"/>
  <c r="G49" i="3"/>
  <c r="G48" i="3"/>
  <c r="G47" i="3"/>
  <c r="G46" i="3"/>
  <c r="G45" i="3"/>
  <c r="G44" i="3"/>
  <c r="G43" i="3"/>
  <c r="G42" i="3"/>
  <c r="G41" i="3"/>
  <c r="G40" i="3"/>
  <c r="G39" i="3"/>
  <c r="G38" i="3"/>
  <c r="G37" i="3"/>
  <c r="G36" i="3"/>
  <c r="G35" i="3"/>
  <c r="G33" i="3"/>
  <c r="G32" i="3"/>
  <c r="G31" i="3"/>
  <c r="G30" i="3"/>
  <c r="G29" i="3"/>
  <c r="G28" i="3"/>
  <c r="G27" i="3"/>
  <c r="G26" i="3"/>
  <c r="G25" i="3"/>
  <c r="G24" i="3"/>
  <c r="G23" i="3"/>
  <c r="G22" i="3"/>
  <c r="G21" i="3"/>
  <c r="G20" i="3"/>
  <c r="G19" i="3"/>
  <c r="G18" i="3"/>
  <c r="G17" i="3"/>
  <c r="G16" i="3"/>
  <c r="G15" i="3"/>
  <c r="G14" i="3"/>
  <c r="G13" i="3"/>
  <c r="G12" i="3"/>
  <c r="G11" i="3"/>
  <c r="G10" i="3"/>
  <c r="G9" i="3"/>
  <c r="G8" i="3"/>
  <c r="G7" i="3"/>
  <c r="G1486" i="3" l="1"/>
  <c r="G1478" i="3"/>
  <c r="G1463" i="3"/>
  <c r="G1471" i="3"/>
  <c r="G1479" i="3"/>
  <c r="G1465" i="3"/>
  <c r="G1469" i="3"/>
  <c r="G1473" i="3"/>
  <c r="G1477" i="3"/>
  <c r="G1483" i="3"/>
  <c r="G1467" i="3"/>
  <c r="G1475" i="3"/>
  <c r="F1491" i="3"/>
  <c r="F1494" i="3" s="1"/>
  <c r="G1487" i="3"/>
  <c r="C1491" i="3"/>
  <c r="C1494" i="3" s="1"/>
  <c r="H1491" i="3"/>
  <c r="H1494" i="3" s="1"/>
  <c r="G1482" i="3"/>
  <c r="D1491" i="3"/>
  <c r="D1494" i="3" s="1"/>
  <c r="G1480" i="3"/>
  <c r="G1484" i="3"/>
  <c r="G1488" i="3"/>
  <c r="G1493" i="3"/>
  <c r="G1464" i="3"/>
  <c r="G1466" i="3"/>
  <c r="G1468" i="3"/>
  <c r="G1470" i="3"/>
  <c r="G1472" i="3"/>
  <c r="G1474" i="3"/>
  <c r="G1476" i="3"/>
  <c r="G1481" i="3"/>
  <c r="G1485" i="3"/>
  <c r="G1489" i="3"/>
  <c r="G1491" i="3" l="1"/>
  <c r="G1494" i="3" s="1"/>
  <c r="R58" i="91"/>
  <c r="Q58" i="91"/>
  <c r="O58" i="91"/>
  <c r="N58" i="91"/>
  <c r="L58" i="91"/>
  <c r="K58" i="91"/>
  <c r="I58" i="91"/>
  <c r="H58" i="91"/>
  <c r="R57" i="91"/>
  <c r="Q57" i="91"/>
  <c r="O57" i="91"/>
  <c r="N57" i="91"/>
  <c r="L57" i="91"/>
  <c r="K57" i="91"/>
  <c r="I57" i="91"/>
  <c r="H57" i="91"/>
  <c r="R56" i="91"/>
  <c r="Q56" i="91"/>
  <c r="O56" i="91"/>
  <c r="N56" i="91"/>
  <c r="L56" i="91"/>
  <c r="K56" i="91"/>
  <c r="I56" i="91"/>
  <c r="H56" i="91"/>
  <c r="R55" i="91"/>
  <c r="Q55" i="91"/>
  <c r="O55" i="91"/>
  <c r="N55" i="91"/>
  <c r="L55" i="91"/>
  <c r="K55" i="91"/>
  <c r="I55" i="91"/>
  <c r="H55" i="91"/>
  <c r="R54" i="91"/>
  <c r="Q54" i="91"/>
  <c r="O54" i="91"/>
  <c r="N54" i="91"/>
  <c r="L54" i="91"/>
  <c r="K54" i="91"/>
  <c r="I54" i="91"/>
  <c r="H54" i="91"/>
  <c r="R53" i="91"/>
  <c r="Q53" i="91"/>
  <c r="O53" i="91"/>
  <c r="N53" i="91"/>
  <c r="L53" i="91"/>
  <c r="K53" i="91"/>
  <c r="I53" i="91"/>
  <c r="H53" i="91"/>
  <c r="R52" i="91"/>
  <c r="Q52" i="91"/>
  <c r="O52" i="91"/>
  <c r="N52" i="91"/>
  <c r="L52" i="91"/>
  <c r="K52" i="91"/>
  <c r="I52" i="91"/>
  <c r="H52" i="91"/>
  <c r="R51" i="91"/>
  <c r="Q51" i="91"/>
  <c r="O51" i="91"/>
  <c r="N51" i="91"/>
  <c r="L51" i="91"/>
  <c r="K51" i="91"/>
  <c r="I51" i="91"/>
  <c r="H51" i="91"/>
  <c r="R50" i="91"/>
  <c r="Q50" i="91"/>
  <c r="O50" i="91"/>
  <c r="N50" i="91"/>
  <c r="L50" i="91"/>
  <c r="K50" i="91"/>
  <c r="I50" i="91"/>
  <c r="H50" i="91"/>
  <c r="R49" i="91"/>
  <c r="Q49" i="91"/>
  <c r="O49" i="91"/>
  <c r="N49" i="91"/>
  <c r="L49" i="91"/>
  <c r="K49" i="91"/>
  <c r="I49" i="91"/>
  <c r="H49" i="91"/>
  <c r="R48" i="91"/>
  <c r="Q48" i="91"/>
  <c r="O48" i="91"/>
  <c r="N48" i="91"/>
  <c r="L48" i="91"/>
  <c r="K48" i="91"/>
  <c r="I48" i="91"/>
  <c r="H48" i="91"/>
  <c r="R47" i="91"/>
  <c r="Q47" i="91"/>
  <c r="O47" i="91"/>
  <c r="N47" i="91"/>
  <c r="L47" i="91"/>
  <c r="K47" i="91"/>
  <c r="I47" i="91"/>
  <c r="H47" i="91"/>
  <c r="R46" i="91"/>
  <c r="Q46" i="91"/>
  <c r="O46" i="91"/>
  <c r="N46" i="91"/>
  <c r="L46" i="91"/>
  <c r="K46" i="91"/>
  <c r="I46" i="91"/>
  <c r="H46" i="91"/>
  <c r="R45" i="91"/>
  <c r="Q45" i="91"/>
  <c r="O45" i="91"/>
  <c r="N45" i="91"/>
  <c r="L45" i="91"/>
  <c r="K45" i="91"/>
  <c r="I45" i="91"/>
  <c r="H45" i="91"/>
  <c r="R44" i="91"/>
  <c r="Q44" i="91"/>
  <c r="O44" i="91"/>
  <c r="N44" i="91"/>
  <c r="L44" i="91"/>
  <c r="K44" i="91"/>
  <c r="I44" i="91"/>
  <c r="H44" i="91"/>
  <c r="R43" i="91"/>
  <c r="Q43" i="91"/>
  <c r="O43" i="91"/>
  <c r="N43" i="91"/>
  <c r="L43" i="91"/>
  <c r="K43" i="91"/>
  <c r="I43" i="91"/>
  <c r="H43" i="91"/>
  <c r="R42" i="91"/>
  <c r="Q42" i="91"/>
  <c r="O42" i="91"/>
  <c r="N42" i="91"/>
  <c r="L42" i="91"/>
  <c r="K42" i="91"/>
  <c r="I42" i="91"/>
  <c r="H42" i="91"/>
  <c r="R41" i="91"/>
  <c r="Q41" i="91"/>
  <c r="O41" i="91"/>
  <c r="N41" i="91"/>
  <c r="L41" i="91"/>
  <c r="K41" i="91"/>
  <c r="I41" i="91"/>
  <c r="H41" i="91"/>
  <c r="R40" i="91"/>
  <c r="Q40" i="91"/>
  <c r="O40" i="91"/>
  <c r="N40" i="91"/>
  <c r="L40" i="91"/>
  <c r="K40" i="91"/>
  <c r="I40" i="91"/>
  <c r="H40" i="91"/>
  <c r="R39" i="91"/>
  <c r="Q39" i="91"/>
  <c r="O39" i="91"/>
  <c r="N39" i="91"/>
  <c r="L39" i="91"/>
  <c r="K39" i="91"/>
  <c r="I39" i="91"/>
  <c r="H39" i="91"/>
  <c r="R38" i="91"/>
  <c r="Q38" i="91"/>
  <c r="O38" i="91"/>
  <c r="N38" i="91"/>
  <c r="L38" i="91"/>
  <c r="K38" i="91"/>
  <c r="I38" i="91"/>
  <c r="H38" i="91"/>
  <c r="R37" i="91"/>
  <c r="Q37" i="91"/>
  <c r="O37" i="91"/>
  <c r="N37" i="91"/>
  <c r="L37" i="91"/>
  <c r="K37" i="91"/>
  <c r="I37" i="91"/>
  <c r="H37" i="91"/>
  <c r="R36" i="91"/>
  <c r="Q36" i="91"/>
  <c r="O36" i="91"/>
  <c r="N36" i="91"/>
  <c r="L36" i="91"/>
  <c r="K36" i="91"/>
  <c r="I36" i="91"/>
  <c r="H36" i="91"/>
  <c r="R35" i="91"/>
  <c r="Q35" i="91"/>
  <c r="O35" i="91"/>
  <c r="N35" i="91"/>
  <c r="L35" i="91"/>
  <c r="K35" i="91"/>
  <c r="I35" i="91"/>
  <c r="H35" i="91"/>
  <c r="R34" i="91"/>
  <c r="Q34" i="91"/>
  <c r="O34" i="91"/>
  <c r="N34" i="91"/>
  <c r="L34" i="91"/>
  <c r="K34" i="91"/>
  <c r="I34" i="91"/>
  <c r="H34" i="91"/>
  <c r="R33" i="91"/>
  <c r="Q33" i="91"/>
  <c r="O33" i="91"/>
  <c r="N33" i="91"/>
  <c r="L33" i="91"/>
  <c r="K33" i="91"/>
  <c r="I33" i="91"/>
  <c r="H33" i="91"/>
  <c r="R32" i="91"/>
  <c r="Q32" i="91"/>
  <c r="O32" i="91"/>
  <c r="N32" i="91"/>
  <c r="L32" i="91"/>
  <c r="K32" i="91"/>
  <c r="I32" i="91"/>
  <c r="H32" i="91"/>
  <c r="R31" i="91"/>
  <c r="Q31" i="91"/>
  <c r="O31" i="91"/>
  <c r="N31" i="91"/>
  <c r="L31" i="91"/>
  <c r="K31" i="91"/>
  <c r="I31" i="91"/>
  <c r="H31" i="91"/>
  <c r="R30" i="91"/>
  <c r="Q30" i="91"/>
  <c r="O30" i="91"/>
  <c r="N30" i="91"/>
  <c r="L30" i="91"/>
  <c r="K30" i="91"/>
  <c r="I30" i="91"/>
  <c r="H30" i="91"/>
  <c r="R29" i="91"/>
  <c r="Q29" i="91"/>
  <c r="O29" i="91"/>
  <c r="N29" i="91"/>
  <c r="L29" i="91"/>
  <c r="K29" i="91"/>
  <c r="I29" i="91"/>
  <c r="H29" i="91"/>
  <c r="R28" i="91"/>
  <c r="Q28" i="91"/>
  <c r="O28" i="91"/>
  <c r="N28" i="91"/>
  <c r="L28" i="91"/>
  <c r="K28" i="91"/>
  <c r="I28" i="91"/>
  <c r="H28" i="91"/>
  <c r="R27" i="91"/>
  <c r="Q27" i="91"/>
  <c r="O27" i="91"/>
  <c r="N27" i="91"/>
  <c r="L27" i="91"/>
  <c r="K27" i="91"/>
  <c r="I27" i="91"/>
  <c r="H27" i="91"/>
  <c r="R26" i="91"/>
  <c r="Q26" i="91"/>
  <c r="O26" i="91"/>
  <c r="N26" i="91"/>
  <c r="L26" i="91"/>
  <c r="K26" i="91"/>
  <c r="I26" i="91"/>
  <c r="H26" i="91"/>
  <c r="R25" i="91"/>
  <c r="Q25" i="91"/>
  <c r="O25" i="91"/>
  <c r="N25" i="91"/>
  <c r="L25" i="91"/>
  <c r="K25" i="91"/>
  <c r="I25" i="91"/>
  <c r="H25" i="91"/>
  <c r="R24" i="91"/>
  <c r="Q24" i="91"/>
  <c r="O24" i="91"/>
  <c r="N24" i="91"/>
  <c r="L24" i="91"/>
  <c r="K24" i="91"/>
  <c r="I24" i="91"/>
  <c r="H24" i="91"/>
  <c r="R23" i="91"/>
  <c r="Q23" i="91"/>
  <c r="O23" i="91"/>
  <c r="N23" i="91"/>
  <c r="L23" i="91"/>
  <c r="K23" i="91"/>
  <c r="I23" i="91"/>
  <c r="H23" i="91"/>
  <c r="R22" i="91"/>
  <c r="Q22" i="91"/>
  <c r="O22" i="91"/>
  <c r="N22" i="91"/>
  <c r="L22" i="91"/>
  <c r="K22" i="91"/>
  <c r="I22" i="91"/>
  <c r="H22" i="91"/>
  <c r="R21" i="91"/>
  <c r="Q21" i="91"/>
  <c r="O21" i="91"/>
  <c r="N21" i="91"/>
  <c r="L21" i="91"/>
  <c r="K21" i="91"/>
  <c r="I21" i="91"/>
  <c r="H21" i="91"/>
  <c r="R20" i="91"/>
  <c r="Q20" i="91"/>
  <c r="O20" i="91"/>
  <c r="N20" i="91"/>
  <c r="L20" i="91"/>
  <c r="K20" i="91"/>
  <c r="I20" i="91"/>
  <c r="H20" i="91"/>
  <c r="R19" i="91"/>
  <c r="Q19" i="91"/>
  <c r="O19" i="91"/>
  <c r="N19" i="91"/>
  <c r="L19" i="91"/>
  <c r="K19" i="91"/>
  <c r="I19" i="91"/>
  <c r="H19" i="91"/>
  <c r="R18" i="91"/>
  <c r="Q18" i="91"/>
  <c r="O18" i="91"/>
  <c r="N18" i="91"/>
  <c r="L18" i="91"/>
  <c r="K18" i="91"/>
  <c r="I18" i="91"/>
  <c r="H18" i="91"/>
  <c r="R17" i="91"/>
  <c r="Q17" i="91"/>
  <c r="O17" i="91"/>
  <c r="N17" i="91"/>
  <c r="L17" i="91"/>
  <c r="K17" i="91"/>
  <c r="I17" i="91"/>
  <c r="H17" i="91"/>
  <c r="R16" i="91"/>
  <c r="Q16" i="91"/>
  <c r="O16" i="91"/>
  <c r="N16" i="91"/>
  <c r="L16" i="91"/>
  <c r="K16" i="91"/>
  <c r="I16" i="91"/>
  <c r="H16" i="91"/>
  <c r="R15" i="91"/>
  <c r="Q15" i="91"/>
  <c r="O15" i="91"/>
  <c r="N15" i="91"/>
  <c r="L15" i="91"/>
  <c r="K15" i="91"/>
  <c r="I15" i="91"/>
  <c r="H15" i="91"/>
  <c r="R14" i="91"/>
  <c r="Q14" i="91"/>
  <c r="O14" i="91"/>
  <c r="N14" i="91"/>
  <c r="L14" i="91"/>
  <c r="K14" i="91"/>
  <c r="I14" i="91"/>
  <c r="H14" i="91"/>
  <c r="R13" i="91"/>
  <c r="Q13" i="91"/>
  <c r="O13" i="91"/>
  <c r="N13" i="91"/>
  <c r="L13" i="91"/>
  <c r="K13" i="91"/>
  <c r="I13" i="91"/>
  <c r="H13" i="91"/>
  <c r="R12" i="91"/>
  <c r="Q12" i="91"/>
  <c r="O12" i="91"/>
  <c r="N12" i="91"/>
  <c r="L12" i="91"/>
  <c r="K12" i="91"/>
  <c r="I12" i="91"/>
  <c r="H12" i="91"/>
  <c r="R11" i="91"/>
  <c r="Q11" i="91"/>
  <c r="O11" i="91"/>
  <c r="N11" i="91"/>
  <c r="L11" i="91"/>
  <c r="K11" i="91"/>
  <c r="I11" i="91"/>
  <c r="H11" i="91"/>
  <c r="R10" i="91"/>
  <c r="Q10" i="91"/>
  <c r="O10" i="91"/>
  <c r="N10" i="91"/>
  <c r="L10" i="91"/>
  <c r="K10" i="91"/>
  <c r="I10" i="91"/>
  <c r="H10" i="91"/>
  <c r="R9" i="91"/>
  <c r="Q9" i="91"/>
  <c r="O9" i="91"/>
  <c r="N9" i="91"/>
  <c r="L9" i="91"/>
  <c r="K9" i="91"/>
  <c r="I9" i="91"/>
  <c r="H9" i="91"/>
  <c r="R8" i="91"/>
  <c r="Q8" i="91"/>
  <c r="O8" i="91"/>
  <c r="N8" i="91"/>
  <c r="L8" i="91"/>
  <c r="K8" i="91"/>
  <c r="I8" i="91"/>
  <c r="H8" i="91"/>
  <c r="R7" i="91"/>
  <c r="Q7" i="91"/>
  <c r="O7" i="91"/>
  <c r="N7" i="91"/>
  <c r="N60" i="91" s="1"/>
  <c r="L7" i="91"/>
  <c r="K7" i="91"/>
  <c r="I7" i="91"/>
  <c r="I60" i="91" s="1"/>
  <c r="H7" i="91"/>
  <c r="H60" i="91" s="1"/>
  <c r="R6" i="91"/>
  <c r="Q6" i="91"/>
  <c r="Q60" i="91"/>
  <c r="O6" i="91"/>
  <c r="O60" i="91" s="1"/>
  <c r="N6" i="91"/>
  <c r="L6" i="91"/>
  <c r="L60" i="91"/>
  <c r="K6" i="91"/>
  <c r="K60" i="91" s="1"/>
  <c r="I6" i="91"/>
  <c r="H6" i="91"/>
  <c r="B58" i="91"/>
  <c r="B50" i="91"/>
  <c r="F50" i="91" s="1"/>
  <c r="B42" i="91"/>
  <c r="B34" i="91"/>
  <c r="B26" i="91"/>
  <c r="B18" i="91"/>
  <c r="C10" i="91"/>
  <c r="B10" i="91"/>
  <c r="E58" i="90"/>
  <c r="D58" i="90"/>
  <c r="C58" i="90"/>
  <c r="B58" i="90"/>
  <c r="E57" i="90"/>
  <c r="D57" i="90"/>
  <c r="F57" i="90" s="1"/>
  <c r="C57" i="90"/>
  <c r="B57" i="90"/>
  <c r="E56" i="90"/>
  <c r="D56" i="90"/>
  <c r="C56" i="90"/>
  <c r="B56" i="90"/>
  <c r="E55" i="90"/>
  <c r="D55" i="90"/>
  <c r="C55" i="90"/>
  <c r="B55" i="90"/>
  <c r="F55" i="90" s="1"/>
  <c r="E54" i="90"/>
  <c r="D54" i="90"/>
  <c r="C54" i="90"/>
  <c r="B54" i="90"/>
  <c r="F54" i="90" s="1"/>
  <c r="E53" i="90"/>
  <c r="D53" i="90"/>
  <c r="C53" i="90"/>
  <c r="B53" i="90"/>
  <c r="F53" i="90" s="1"/>
  <c r="E52" i="90"/>
  <c r="D52" i="90"/>
  <c r="C52" i="90"/>
  <c r="B52" i="90"/>
  <c r="F52" i="90" s="1"/>
  <c r="E51" i="90"/>
  <c r="D51" i="90"/>
  <c r="C51" i="90"/>
  <c r="F51" i="90" s="1"/>
  <c r="B51" i="90"/>
  <c r="E50" i="90"/>
  <c r="D50" i="90"/>
  <c r="C50" i="90"/>
  <c r="F50" i="90" s="1"/>
  <c r="B50" i="90"/>
  <c r="E49" i="90"/>
  <c r="D49" i="90"/>
  <c r="F49" i="90"/>
  <c r="C49" i="90"/>
  <c r="B49" i="90"/>
  <c r="E48" i="90"/>
  <c r="D48" i="90"/>
  <c r="F48" i="90" s="1"/>
  <c r="C48" i="90"/>
  <c r="B48" i="90"/>
  <c r="E47" i="90"/>
  <c r="D47" i="90"/>
  <c r="C47" i="90"/>
  <c r="B47" i="90"/>
  <c r="E46" i="90"/>
  <c r="D46" i="90"/>
  <c r="C46" i="90"/>
  <c r="B46" i="90"/>
  <c r="E45" i="90"/>
  <c r="D45" i="90"/>
  <c r="C45" i="90"/>
  <c r="B45" i="90"/>
  <c r="E44" i="90"/>
  <c r="D44" i="90"/>
  <c r="C44" i="90"/>
  <c r="B44" i="90"/>
  <c r="E43" i="90"/>
  <c r="D43" i="90"/>
  <c r="F43" i="90"/>
  <c r="C43" i="90"/>
  <c r="B43" i="90"/>
  <c r="E42" i="90"/>
  <c r="D42" i="90"/>
  <c r="C42" i="90"/>
  <c r="B42" i="90"/>
  <c r="E41" i="90"/>
  <c r="D41" i="90"/>
  <c r="F41" i="90" s="1"/>
  <c r="C41" i="90"/>
  <c r="B41" i="90"/>
  <c r="E40" i="90"/>
  <c r="D40" i="90"/>
  <c r="C40" i="90"/>
  <c r="B40" i="90"/>
  <c r="E39" i="90"/>
  <c r="D39" i="90"/>
  <c r="C39" i="90"/>
  <c r="B39" i="90"/>
  <c r="E38" i="90"/>
  <c r="F38" i="90" s="1"/>
  <c r="D38" i="90"/>
  <c r="C38" i="90"/>
  <c r="B38" i="90"/>
  <c r="E37" i="90"/>
  <c r="D37" i="90"/>
  <c r="C37" i="90"/>
  <c r="B37" i="90"/>
  <c r="E36" i="90"/>
  <c r="D36" i="90"/>
  <c r="C36" i="90"/>
  <c r="B36" i="90"/>
  <c r="F36" i="90" s="1"/>
  <c r="E35" i="90"/>
  <c r="D35" i="90"/>
  <c r="C35" i="90"/>
  <c r="F35" i="90" s="1"/>
  <c r="B35" i="90"/>
  <c r="E34" i="90"/>
  <c r="D34" i="90"/>
  <c r="C34" i="90"/>
  <c r="F34" i="90" s="1"/>
  <c r="B34" i="90"/>
  <c r="E33" i="90"/>
  <c r="D33" i="90"/>
  <c r="F33" i="90"/>
  <c r="C33" i="90"/>
  <c r="B33" i="90"/>
  <c r="E32" i="90"/>
  <c r="D32" i="90"/>
  <c r="F32" i="90" s="1"/>
  <c r="C32" i="90"/>
  <c r="B32" i="90"/>
  <c r="E31" i="90"/>
  <c r="D31" i="90"/>
  <c r="C31" i="90"/>
  <c r="B31" i="90"/>
  <c r="E30" i="90"/>
  <c r="D30" i="90"/>
  <c r="C30" i="90"/>
  <c r="B30" i="90"/>
  <c r="E29" i="90"/>
  <c r="D29" i="90"/>
  <c r="C29" i="90"/>
  <c r="B29" i="90"/>
  <c r="E28" i="90"/>
  <c r="D28" i="90"/>
  <c r="C28" i="90"/>
  <c r="B28" i="90"/>
  <c r="E27" i="90"/>
  <c r="D27" i="90"/>
  <c r="F27" i="90"/>
  <c r="C27" i="90"/>
  <c r="B27" i="90"/>
  <c r="E26" i="90"/>
  <c r="D26" i="90"/>
  <c r="C26" i="90"/>
  <c r="B26" i="90"/>
  <c r="E25" i="90"/>
  <c r="D25" i="90"/>
  <c r="F25" i="90" s="1"/>
  <c r="C25" i="90"/>
  <c r="B25" i="90"/>
  <c r="E24" i="90"/>
  <c r="D24" i="90"/>
  <c r="C24" i="90"/>
  <c r="B24" i="90"/>
  <c r="E23" i="90"/>
  <c r="D23" i="90"/>
  <c r="C23" i="90"/>
  <c r="B23" i="90"/>
  <c r="F23" i="90" s="1"/>
  <c r="E22" i="90"/>
  <c r="D22" i="90"/>
  <c r="C22" i="90"/>
  <c r="B22" i="90"/>
  <c r="F22" i="90" s="1"/>
  <c r="E21" i="90"/>
  <c r="D21" i="90"/>
  <c r="C21" i="90"/>
  <c r="B21" i="90"/>
  <c r="F21" i="90" s="1"/>
  <c r="E20" i="90"/>
  <c r="D20" i="90"/>
  <c r="C20" i="90"/>
  <c r="B20" i="90"/>
  <c r="F20" i="90" s="1"/>
  <c r="E19" i="90"/>
  <c r="D19" i="90"/>
  <c r="C19" i="90"/>
  <c r="F19" i="90" s="1"/>
  <c r="B19" i="90"/>
  <c r="E18" i="90"/>
  <c r="D18" i="90"/>
  <c r="C18" i="90"/>
  <c r="F18" i="90" s="1"/>
  <c r="B18" i="90"/>
  <c r="E17" i="90"/>
  <c r="D17" i="90"/>
  <c r="F17" i="90"/>
  <c r="C17" i="90"/>
  <c r="B17" i="90"/>
  <c r="E16" i="90"/>
  <c r="D16" i="90"/>
  <c r="F16" i="90" s="1"/>
  <c r="C16" i="90"/>
  <c r="B16" i="90"/>
  <c r="E15" i="90"/>
  <c r="D15" i="90"/>
  <c r="C15" i="90"/>
  <c r="B15" i="90"/>
  <c r="E14" i="90"/>
  <c r="D14" i="90"/>
  <c r="C14" i="90"/>
  <c r="B14" i="90"/>
  <c r="E13" i="90"/>
  <c r="D13" i="90"/>
  <c r="C13" i="90"/>
  <c r="B13" i="90"/>
  <c r="E12" i="90"/>
  <c r="D12" i="90"/>
  <c r="C12" i="90"/>
  <c r="C60" i="90" s="1"/>
  <c r="C65" i="90" s="1"/>
  <c r="B12" i="90"/>
  <c r="E11" i="90"/>
  <c r="D11" i="90"/>
  <c r="F11" i="90"/>
  <c r="C11" i="90"/>
  <c r="B11" i="90"/>
  <c r="E10" i="90"/>
  <c r="D10" i="90"/>
  <c r="C10" i="90"/>
  <c r="B10" i="90"/>
  <c r="E9" i="90"/>
  <c r="D9" i="90"/>
  <c r="F9" i="90" s="1"/>
  <c r="C9" i="90"/>
  <c r="B9" i="90"/>
  <c r="E8" i="90"/>
  <c r="F8" i="90" s="1"/>
  <c r="D8" i="90"/>
  <c r="C8" i="90"/>
  <c r="B8" i="90"/>
  <c r="E7" i="90"/>
  <c r="D7" i="90"/>
  <c r="C7" i="90"/>
  <c r="B7" i="90"/>
  <c r="E6" i="90"/>
  <c r="E60" i="90" s="1"/>
  <c r="E65" i="90" s="1"/>
  <c r="D6" i="90"/>
  <c r="C6" i="90"/>
  <c r="B6" i="90"/>
  <c r="N114" i="85"/>
  <c r="Y112" i="85"/>
  <c r="I10" i="90"/>
  <c r="O110" i="85"/>
  <c r="R108" i="85"/>
  <c r="I108" i="85"/>
  <c r="O106" i="85"/>
  <c r="R106" i="85"/>
  <c r="L106" i="85"/>
  <c r="I6" i="90" s="1"/>
  <c r="F56" i="90"/>
  <c r="F46" i="90"/>
  <c r="F40" i="90"/>
  <c r="F30" i="90"/>
  <c r="F24" i="90"/>
  <c r="F14" i="90"/>
  <c r="E58" i="89"/>
  <c r="D58" i="89"/>
  <c r="C58" i="89"/>
  <c r="F58" i="89" s="1"/>
  <c r="B58" i="89"/>
  <c r="E57" i="89"/>
  <c r="D57" i="89"/>
  <c r="C57" i="89"/>
  <c r="B57" i="89"/>
  <c r="F57" i="89" s="1"/>
  <c r="E56" i="89"/>
  <c r="D56" i="89"/>
  <c r="C56" i="89"/>
  <c r="B56" i="89"/>
  <c r="F56" i="89" s="1"/>
  <c r="E55" i="89"/>
  <c r="D55" i="89"/>
  <c r="C55" i="89"/>
  <c r="B55" i="89"/>
  <c r="F55" i="89" s="1"/>
  <c r="E54" i="89"/>
  <c r="D54" i="89"/>
  <c r="C54" i="89"/>
  <c r="F54" i="89"/>
  <c r="B54" i="89"/>
  <c r="E53" i="89"/>
  <c r="D53" i="89"/>
  <c r="C53" i="89"/>
  <c r="B53" i="89"/>
  <c r="E52" i="89"/>
  <c r="D52" i="89"/>
  <c r="C52" i="89"/>
  <c r="B52" i="89"/>
  <c r="E51" i="89"/>
  <c r="D51" i="89"/>
  <c r="C51" i="89"/>
  <c r="F51" i="89"/>
  <c r="B51" i="89"/>
  <c r="E50" i="89"/>
  <c r="D50" i="89"/>
  <c r="C50" i="89"/>
  <c r="F50" i="89" s="1"/>
  <c r="B50" i="89"/>
  <c r="E49" i="89"/>
  <c r="D49" i="89"/>
  <c r="C49" i="89"/>
  <c r="B49" i="89"/>
  <c r="F49" i="89" s="1"/>
  <c r="E48" i="89"/>
  <c r="D48" i="89"/>
  <c r="C48" i="89"/>
  <c r="B48" i="89"/>
  <c r="E47" i="89"/>
  <c r="D47" i="89"/>
  <c r="C47" i="89"/>
  <c r="B47" i="89"/>
  <c r="F47" i="89" s="1"/>
  <c r="E46" i="89"/>
  <c r="D46" i="89"/>
  <c r="C46" i="89"/>
  <c r="F46" i="89"/>
  <c r="B46" i="89"/>
  <c r="E45" i="89"/>
  <c r="D45" i="89"/>
  <c r="C45" i="89"/>
  <c r="B45" i="89"/>
  <c r="E44" i="89"/>
  <c r="D44" i="89"/>
  <c r="C44" i="89"/>
  <c r="B44" i="89"/>
  <c r="E43" i="89"/>
  <c r="D43" i="89"/>
  <c r="C43" i="89"/>
  <c r="F43" i="89"/>
  <c r="B43" i="89"/>
  <c r="E42" i="89"/>
  <c r="D42" i="89"/>
  <c r="C42" i="89"/>
  <c r="F42" i="89" s="1"/>
  <c r="B42" i="89"/>
  <c r="E41" i="89"/>
  <c r="D41" i="89"/>
  <c r="C41" i="89"/>
  <c r="B41" i="89"/>
  <c r="F41" i="89" s="1"/>
  <c r="E40" i="89"/>
  <c r="D40" i="89"/>
  <c r="C40" i="89"/>
  <c r="B40" i="89"/>
  <c r="E39" i="89"/>
  <c r="D39" i="89"/>
  <c r="C39" i="89"/>
  <c r="B39" i="89"/>
  <c r="F39" i="89" s="1"/>
  <c r="E38" i="89"/>
  <c r="D38" i="89"/>
  <c r="C38" i="89"/>
  <c r="F38" i="89"/>
  <c r="B38" i="89"/>
  <c r="E37" i="89"/>
  <c r="D37" i="89"/>
  <c r="C37" i="89"/>
  <c r="B37" i="89"/>
  <c r="E36" i="89"/>
  <c r="D36" i="89"/>
  <c r="C36" i="89"/>
  <c r="B36" i="89"/>
  <c r="E35" i="89"/>
  <c r="D35" i="89"/>
  <c r="C35" i="89"/>
  <c r="F35" i="89"/>
  <c r="B35" i="89"/>
  <c r="E34" i="89"/>
  <c r="D34" i="89"/>
  <c r="C34" i="89"/>
  <c r="F34" i="89" s="1"/>
  <c r="B34" i="89"/>
  <c r="E33" i="89"/>
  <c r="D33" i="89"/>
  <c r="C33" i="89"/>
  <c r="B33" i="89"/>
  <c r="F33" i="89" s="1"/>
  <c r="E32" i="89"/>
  <c r="D32" i="89"/>
  <c r="C32" i="89"/>
  <c r="B32" i="89"/>
  <c r="F32" i="89" s="1"/>
  <c r="E31" i="89"/>
  <c r="D31" i="89"/>
  <c r="C31" i="89"/>
  <c r="F31" i="89"/>
  <c r="B31" i="89"/>
  <c r="E30" i="89"/>
  <c r="D30" i="89"/>
  <c r="C30" i="89"/>
  <c r="F30" i="89" s="1"/>
  <c r="B30" i="89"/>
  <c r="E29" i="89"/>
  <c r="D29" i="89"/>
  <c r="C29" i="89"/>
  <c r="B29" i="89"/>
  <c r="E28" i="89"/>
  <c r="D28" i="89"/>
  <c r="C28" i="89"/>
  <c r="B28" i="89"/>
  <c r="E27" i="89"/>
  <c r="D27" i="89"/>
  <c r="C27" i="89"/>
  <c r="F27" i="89"/>
  <c r="B27" i="89"/>
  <c r="E26" i="89"/>
  <c r="D26" i="89"/>
  <c r="C26" i="89"/>
  <c r="F26" i="89" s="1"/>
  <c r="B26" i="89"/>
  <c r="E25" i="89"/>
  <c r="D25" i="89"/>
  <c r="C25" i="89"/>
  <c r="B25" i="89"/>
  <c r="F25" i="89" s="1"/>
  <c r="E24" i="89"/>
  <c r="D24" i="89"/>
  <c r="C24" i="89"/>
  <c r="B24" i="89"/>
  <c r="E23" i="89"/>
  <c r="D23" i="89"/>
  <c r="C23" i="89"/>
  <c r="B23" i="89"/>
  <c r="F23" i="89" s="1"/>
  <c r="E22" i="89"/>
  <c r="D22" i="89"/>
  <c r="C22" i="89"/>
  <c r="F22" i="89"/>
  <c r="B22" i="89"/>
  <c r="E21" i="89"/>
  <c r="D21" i="89"/>
  <c r="C21" i="89"/>
  <c r="B21" i="89"/>
  <c r="E20" i="89"/>
  <c r="D20" i="89"/>
  <c r="C20" i="89"/>
  <c r="B20" i="89"/>
  <c r="E19" i="89"/>
  <c r="D19" i="89"/>
  <c r="C19" i="89"/>
  <c r="F19" i="89"/>
  <c r="B19" i="89"/>
  <c r="E18" i="89"/>
  <c r="D18" i="89"/>
  <c r="C18" i="89"/>
  <c r="F18" i="89" s="1"/>
  <c r="B18" i="89"/>
  <c r="E17" i="89"/>
  <c r="D17" i="89"/>
  <c r="C17" i="89"/>
  <c r="B17" i="89"/>
  <c r="F17" i="89" s="1"/>
  <c r="E16" i="89"/>
  <c r="D16" i="89"/>
  <c r="C16" i="89"/>
  <c r="B16" i="89"/>
  <c r="E15" i="89"/>
  <c r="D15" i="89"/>
  <c r="C15" i="89"/>
  <c r="B15" i="89"/>
  <c r="E14" i="89"/>
  <c r="D14" i="89"/>
  <c r="C14" i="89"/>
  <c r="F14" i="89"/>
  <c r="B14" i="89"/>
  <c r="E13" i="89"/>
  <c r="D13" i="89"/>
  <c r="C13" i="89"/>
  <c r="B13" i="89"/>
  <c r="E12" i="89"/>
  <c r="D12" i="89"/>
  <c r="C12" i="89"/>
  <c r="B12" i="89"/>
  <c r="E11" i="89"/>
  <c r="D11" i="89"/>
  <c r="C11" i="89"/>
  <c r="F11" i="89"/>
  <c r="B11" i="89"/>
  <c r="E10" i="89"/>
  <c r="D10" i="89"/>
  <c r="C10" i="89"/>
  <c r="F10" i="89" s="1"/>
  <c r="B10" i="89"/>
  <c r="E9" i="89"/>
  <c r="D9" i="89"/>
  <c r="C9" i="89"/>
  <c r="B9" i="89"/>
  <c r="F9" i="89" s="1"/>
  <c r="E8" i="89"/>
  <c r="D8" i="89"/>
  <c r="C8" i="89"/>
  <c r="B8" i="89"/>
  <c r="E7" i="89"/>
  <c r="D7" i="89"/>
  <c r="C7" i="89"/>
  <c r="B7" i="89"/>
  <c r="E6" i="89"/>
  <c r="D6" i="89"/>
  <c r="C6" i="89"/>
  <c r="F6" i="89"/>
  <c r="B6" i="89"/>
  <c r="N102" i="85"/>
  <c r="X94" i="85"/>
  <c r="X93" i="85"/>
  <c r="S93" i="85"/>
  <c r="X92" i="85"/>
  <c r="S92" i="85"/>
  <c r="X91" i="85"/>
  <c r="S91" i="85"/>
  <c r="X90" i="85"/>
  <c r="S90" i="85"/>
  <c r="X89" i="85"/>
  <c r="S89" i="85"/>
  <c r="X88" i="85"/>
  <c r="S88" i="85"/>
  <c r="X87" i="85"/>
  <c r="S87" i="85"/>
  <c r="X86" i="85"/>
  <c r="S86" i="85"/>
  <c r="X85" i="85"/>
  <c r="S85" i="85"/>
  <c r="X84" i="85"/>
  <c r="S84" i="85"/>
  <c r="X83" i="85"/>
  <c r="S83" i="85"/>
  <c r="X82" i="85"/>
  <c r="S82" i="85"/>
  <c r="X81" i="85"/>
  <c r="S81" i="85"/>
  <c r="I32" i="89"/>
  <c r="O80" i="85"/>
  <c r="AA79" i="85"/>
  <c r="I79" i="85"/>
  <c r="AA78" i="85"/>
  <c r="I78" i="85"/>
  <c r="H77" i="85"/>
  <c r="L77" i="85" s="1"/>
  <c r="Y75" i="85"/>
  <c r="H75" i="85"/>
  <c r="Y73" i="85"/>
  <c r="H73" i="85"/>
  <c r="Y71" i="85"/>
  <c r="H71" i="85"/>
  <c r="L71" i="85" s="1"/>
  <c r="Y69" i="85"/>
  <c r="H69" i="85"/>
  <c r="L69" i="85" s="1"/>
  <c r="Y67" i="85"/>
  <c r="H67" i="85"/>
  <c r="Y65" i="85"/>
  <c r="H65" i="85"/>
  <c r="Y63" i="85"/>
  <c r="H63" i="85"/>
  <c r="Y61" i="85"/>
  <c r="H61" i="85"/>
  <c r="Y59" i="85"/>
  <c r="H59" i="85"/>
  <c r="R58" i="85"/>
  <c r="I58" i="85"/>
  <c r="R57" i="85"/>
  <c r="I57" i="85"/>
  <c r="R56" i="85"/>
  <c r="I56" i="85"/>
  <c r="R55" i="85"/>
  <c r="I55" i="85"/>
  <c r="R54" i="85"/>
  <c r="I54" i="85"/>
  <c r="I102" i="85" s="1"/>
  <c r="C69" i="89" s="1"/>
  <c r="E60" i="88"/>
  <c r="E65" i="88" s="1"/>
  <c r="E58" i="88"/>
  <c r="D58" i="88"/>
  <c r="C58" i="88"/>
  <c r="F58" i="88"/>
  <c r="B58" i="88"/>
  <c r="E57" i="88"/>
  <c r="D57" i="88"/>
  <c r="C57" i="88"/>
  <c r="B57" i="88"/>
  <c r="F57" i="88" s="1"/>
  <c r="E56" i="88"/>
  <c r="D56" i="88"/>
  <c r="C56" i="88"/>
  <c r="B56" i="88"/>
  <c r="F56" i="88" s="1"/>
  <c r="E55" i="88"/>
  <c r="D55" i="88"/>
  <c r="C55" i="88"/>
  <c r="F55" i="88"/>
  <c r="B55" i="88"/>
  <c r="E54" i="88"/>
  <c r="D54" i="88"/>
  <c r="C54" i="88"/>
  <c r="F54" i="88" s="1"/>
  <c r="B54" i="88"/>
  <c r="E53" i="88"/>
  <c r="D53" i="88"/>
  <c r="C53" i="88"/>
  <c r="B53" i="88"/>
  <c r="E52" i="88"/>
  <c r="D52" i="88"/>
  <c r="C52" i="88"/>
  <c r="B52" i="88"/>
  <c r="E51" i="88"/>
  <c r="D51" i="88"/>
  <c r="C51" i="88"/>
  <c r="B51" i="88"/>
  <c r="F51" i="88" s="1"/>
  <c r="E50" i="88"/>
  <c r="D50" i="88"/>
  <c r="C50" i="88"/>
  <c r="F50" i="88"/>
  <c r="B50" i="88"/>
  <c r="E49" i="88"/>
  <c r="D49" i="88"/>
  <c r="C49" i="88"/>
  <c r="B49" i="88"/>
  <c r="F49" i="88" s="1"/>
  <c r="E48" i="88"/>
  <c r="D48" i="88"/>
  <c r="C48" i="88"/>
  <c r="B48" i="88"/>
  <c r="F48" i="88" s="1"/>
  <c r="E47" i="88"/>
  <c r="D47" i="88"/>
  <c r="C47" i="88"/>
  <c r="F47" i="88"/>
  <c r="B47" i="88"/>
  <c r="E46" i="88"/>
  <c r="D46" i="88"/>
  <c r="C46" i="88"/>
  <c r="F46" i="88" s="1"/>
  <c r="B46" i="88"/>
  <c r="E45" i="88"/>
  <c r="D45" i="88"/>
  <c r="C45" i="88"/>
  <c r="B45" i="88"/>
  <c r="E44" i="88"/>
  <c r="D44" i="88"/>
  <c r="C44" i="88"/>
  <c r="B44" i="88"/>
  <c r="E43" i="88"/>
  <c r="D43" i="88"/>
  <c r="C43" i="88"/>
  <c r="B43" i="88"/>
  <c r="F43" i="88" s="1"/>
  <c r="E42" i="88"/>
  <c r="D42" i="88"/>
  <c r="C42" i="88"/>
  <c r="F42" i="88"/>
  <c r="B42" i="88"/>
  <c r="E41" i="88"/>
  <c r="D41" i="88"/>
  <c r="C41" i="88"/>
  <c r="B41" i="88"/>
  <c r="F41" i="88" s="1"/>
  <c r="E40" i="88"/>
  <c r="D40" i="88"/>
  <c r="C40" i="88"/>
  <c r="B40" i="88"/>
  <c r="F40" i="88" s="1"/>
  <c r="E39" i="88"/>
  <c r="D39" i="88"/>
  <c r="C39" i="88"/>
  <c r="F39" i="88"/>
  <c r="B39" i="88"/>
  <c r="E38" i="88"/>
  <c r="D38" i="88"/>
  <c r="C38" i="88"/>
  <c r="F38" i="88" s="1"/>
  <c r="B38" i="88"/>
  <c r="E37" i="88"/>
  <c r="D37" i="88"/>
  <c r="C37" i="88"/>
  <c r="B37" i="88"/>
  <c r="E36" i="88"/>
  <c r="D36" i="88"/>
  <c r="C36" i="88"/>
  <c r="B36" i="88"/>
  <c r="E35" i="88"/>
  <c r="D35" i="88"/>
  <c r="C35" i="88"/>
  <c r="B35" i="88"/>
  <c r="F35" i="88" s="1"/>
  <c r="E34" i="88"/>
  <c r="D34" i="88"/>
  <c r="C34" i="88"/>
  <c r="F34" i="88"/>
  <c r="B34" i="88"/>
  <c r="E33" i="88"/>
  <c r="D33" i="88"/>
  <c r="C33" i="88"/>
  <c r="B33" i="88"/>
  <c r="F33" i="88" s="1"/>
  <c r="E32" i="88"/>
  <c r="D32" i="88"/>
  <c r="C32" i="88"/>
  <c r="B32" i="88"/>
  <c r="F32" i="88" s="1"/>
  <c r="E31" i="88"/>
  <c r="D31" i="88"/>
  <c r="C31" i="88"/>
  <c r="F31" i="88"/>
  <c r="B31" i="88"/>
  <c r="E30" i="88"/>
  <c r="D30" i="88"/>
  <c r="C30" i="88"/>
  <c r="F30" i="88" s="1"/>
  <c r="B30" i="88"/>
  <c r="E29" i="88"/>
  <c r="D29" i="88"/>
  <c r="C29" i="88"/>
  <c r="B29" i="88"/>
  <c r="E28" i="88"/>
  <c r="D28" i="88"/>
  <c r="C28" i="88"/>
  <c r="B28" i="88"/>
  <c r="E27" i="88"/>
  <c r="D27" i="88"/>
  <c r="C27" i="88"/>
  <c r="B27" i="88"/>
  <c r="F27" i="88" s="1"/>
  <c r="E26" i="88"/>
  <c r="D26" i="88"/>
  <c r="C26" i="88"/>
  <c r="F26" i="88"/>
  <c r="B26" i="88"/>
  <c r="E25" i="88"/>
  <c r="D25" i="88"/>
  <c r="C25" i="88"/>
  <c r="B25" i="88"/>
  <c r="F25" i="88" s="1"/>
  <c r="E24" i="88"/>
  <c r="D24" i="88"/>
  <c r="C24" i="88"/>
  <c r="B24" i="88"/>
  <c r="F24" i="88" s="1"/>
  <c r="E23" i="88"/>
  <c r="D23" i="88"/>
  <c r="C23" i="88"/>
  <c r="F23" i="88"/>
  <c r="B23" i="88"/>
  <c r="E22" i="88"/>
  <c r="D22" i="88"/>
  <c r="C22" i="88"/>
  <c r="F22" i="88" s="1"/>
  <c r="B22" i="88"/>
  <c r="E21" i="88"/>
  <c r="D21" i="88"/>
  <c r="C21" i="88"/>
  <c r="B21" i="88"/>
  <c r="E20" i="88"/>
  <c r="D20" i="88"/>
  <c r="C20" i="88"/>
  <c r="B20" i="88"/>
  <c r="E19" i="88"/>
  <c r="D19" i="88"/>
  <c r="C19" i="88"/>
  <c r="B19" i="88"/>
  <c r="F19" i="88" s="1"/>
  <c r="E18" i="88"/>
  <c r="D18" i="88"/>
  <c r="C18" i="88"/>
  <c r="F18" i="88"/>
  <c r="B18" i="88"/>
  <c r="E17" i="88"/>
  <c r="D17" i="88"/>
  <c r="C17" i="88"/>
  <c r="B17" i="88"/>
  <c r="F17" i="88" s="1"/>
  <c r="E16" i="88"/>
  <c r="D16" i="88"/>
  <c r="C16" i="88"/>
  <c r="B16" i="88"/>
  <c r="F16" i="88" s="1"/>
  <c r="E15" i="88"/>
  <c r="D15" i="88"/>
  <c r="C15" i="88"/>
  <c r="F15" i="88"/>
  <c r="B15" i="88"/>
  <c r="E14" i="88"/>
  <c r="D14" i="88"/>
  <c r="C14" i="88"/>
  <c r="F14" i="88" s="1"/>
  <c r="B14" i="88"/>
  <c r="E13" i="88"/>
  <c r="D13" i="88"/>
  <c r="C13" i="88"/>
  <c r="B13" i="88"/>
  <c r="E12" i="88"/>
  <c r="D12" i="88"/>
  <c r="C12" i="88"/>
  <c r="B12" i="88"/>
  <c r="E11" i="88"/>
  <c r="D11" i="88"/>
  <c r="C11" i="88"/>
  <c r="B11" i="88"/>
  <c r="F11" i="88" s="1"/>
  <c r="E10" i="88"/>
  <c r="D10" i="88"/>
  <c r="C10" i="88"/>
  <c r="F10" i="88"/>
  <c r="B10" i="88"/>
  <c r="E9" i="88"/>
  <c r="D9" i="88"/>
  <c r="C9" i="88"/>
  <c r="B9" i="88"/>
  <c r="F9" i="88" s="1"/>
  <c r="E8" i="88"/>
  <c r="D8" i="88"/>
  <c r="D60" i="88" s="1"/>
  <c r="D65" i="88" s="1"/>
  <c r="C8" i="88"/>
  <c r="B8" i="88"/>
  <c r="F8" i="88" s="1"/>
  <c r="E7" i="88"/>
  <c r="D7" i="88"/>
  <c r="C7" i="88"/>
  <c r="F7" i="88"/>
  <c r="B7" i="88"/>
  <c r="E6" i="88"/>
  <c r="D6" i="88"/>
  <c r="C6" i="88"/>
  <c r="B6" i="88"/>
  <c r="N50" i="85"/>
  <c r="Y48" i="85"/>
  <c r="Y47" i="85"/>
  <c r="Y46" i="85"/>
  <c r="I20" i="88"/>
  <c r="O45" i="85"/>
  <c r="R44" i="85"/>
  <c r="I44" i="85"/>
  <c r="R43" i="85"/>
  <c r="I43" i="85"/>
  <c r="R42" i="85"/>
  <c r="I42" i="85"/>
  <c r="R41" i="85"/>
  <c r="I41" i="85"/>
  <c r="R40" i="85"/>
  <c r="I40" i="85"/>
  <c r="R39" i="85"/>
  <c r="I39" i="85"/>
  <c r="R38" i="85"/>
  <c r="I38" i="85"/>
  <c r="R37" i="85"/>
  <c r="I37" i="85"/>
  <c r="R36" i="85"/>
  <c r="I36" i="85"/>
  <c r="R35" i="85"/>
  <c r="I35" i="85"/>
  <c r="R34" i="85"/>
  <c r="I34" i="85"/>
  <c r="R33" i="85"/>
  <c r="I33" i="85"/>
  <c r="R32" i="85"/>
  <c r="R50" i="85" s="1"/>
  <c r="I32" i="85"/>
  <c r="R31" i="85"/>
  <c r="I31" i="85"/>
  <c r="I50" i="85" s="1"/>
  <c r="C69" i="88" s="1"/>
  <c r="E60" i="87"/>
  <c r="E65" i="87" s="1"/>
  <c r="E58" i="87"/>
  <c r="D58" i="87"/>
  <c r="C58" i="87"/>
  <c r="B58" i="87"/>
  <c r="E57" i="87"/>
  <c r="D57" i="87"/>
  <c r="C57" i="87"/>
  <c r="B57" i="87"/>
  <c r="F57" i="87" s="1"/>
  <c r="E56" i="87"/>
  <c r="D56" i="87"/>
  <c r="C56" i="87"/>
  <c r="B56" i="87"/>
  <c r="F56" i="87" s="1"/>
  <c r="E55" i="87"/>
  <c r="D55" i="87"/>
  <c r="C55" i="87"/>
  <c r="B55" i="87"/>
  <c r="F55" i="87" s="1"/>
  <c r="E54" i="87"/>
  <c r="D54" i="87"/>
  <c r="C54" i="87"/>
  <c r="B54" i="87"/>
  <c r="B54" i="91" s="1"/>
  <c r="E53" i="87"/>
  <c r="D53" i="87"/>
  <c r="C53" i="87"/>
  <c r="B53" i="87"/>
  <c r="F53" i="87" s="1"/>
  <c r="E52" i="87"/>
  <c r="D52" i="87"/>
  <c r="C52" i="87"/>
  <c r="B52" i="87"/>
  <c r="F52" i="87" s="1"/>
  <c r="E51" i="87"/>
  <c r="D51" i="87"/>
  <c r="C51" i="87"/>
  <c r="B51" i="87"/>
  <c r="E50" i="87"/>
  <c r="D50" i="87"/>
  <c r="C50" i="87"/>
  <c r="B50" i="87"/>
  <c r="E49" i="87"/>
  <c r="D49" i="87"/>
  <c r="C49" i="87"/>
  <c r="B49" i="87"/>
  <c r="F49" i="87" s="1"/>
  <c r="E48" i="87"/>
  <c r="D48" i="87"/>
  <c r="C48" i="87"/>
  <c r="B48" i="87"/>
  <c r="F48" i="87" s="1"/>
  <c r="E47" i="87"/>
  <c r="D47" i="87"/>
  <c r="C47" i="87"/>
  <c r="B47" i="87"/>
  <c r="F47" i="87" s="1"/>
  <c r="E46" i="87"/>
  <c r="D46" i="87"/>
  <c r="C46" i="87"/>
  <c r="B46" i="87"/>
  <c r="B46" i="91" s="1"/>
  <c r="E45" i="87"/>
  <c r="D45" i="87"/>
  <c r="C45" i="87"/>
  <c r="B45" i="87"/>
  <c r="F45" i="87" s="1"/>
  <c r="E44" i="87"/>
  <c r="D44" i="87"/>
  <c r="C44" i="87"/>
  <c r="B44" i="87"/>
  <c r="F44" i="87" s="1"/>
  <c r="E43" i="87"/>
  <c r="D43" i="87"/>
  <c r="C43" i="87"/>
  <c r="B43" i="87"/>
  <c r="E42" i="87"/>
  <c r="D42" i="87"/>
  <c r="C42" i="87"/>
  <c r="B42" i="87"/>
  <c r="E41" i="87"/>
  <c r="D41" i="87"/>
  <c r="C41" i="87"/>
  <c r="B41" i="87"/>
  <c r="F41" i="87" s="1"/>
  <c r="E40" i="87"/>
  <c r="D40" i="87"/>
  <c r="C40" i="87"/>
  <c r="B40" i="87"/>
  <c r="F40" i="87" s="1"/>
  <c r="E39" i="87"/>
  <c r="D39" i="87"/>
  <c r="C39" i="87"/>
  <c r="B39" i="87"/>
  <c r="F39" i="87" s="1"/>
  <c r="E38" i="87"/>
  <c r="D38" i="87"/>
  <c r="C38" i="87"/>
  <c r="B38" i="87"/>
  <c r="B38" i="91" s="1"/>
  <c r="E37" i="87"/>
  <c r="D37" i="87"/>
  <c r="C37" i="87"/>
  <c r="B37" i="87"/>
  <c r="F37" i="87" s="1"/>
  <c r="E36" i="87"/>
  <c r="D36" i="87"/>
  <c r="C36" i="87"/>
  <c r="B36" i="87"/>
  <c r="F36" i="87" s="1"/>
  <c r="E35" i="87"/>
  <c r="D35" i="87"/>
  <c r="C35" i="87"/>
  <c r="B35" i="87"/>
  <c r="E34" i="87"/>
  <c r="D34" i="87"/>
  <c r="C34" i="87"/>
  <c r="B34" i="87"/>
  <c r="E33" i="87"/>
  <c r="D33" i="87"/>
  <c r="C33" i="87"/>
  <c r="B33" i="87"/>
  <c r="F33" i="87" s="1"/>
  <c r="E32" i="87"/>
  <c r="D32" i="87"/>
  <c r="C32" i="87"/>
  <c r="B32" i="87"/>
  <c r="F32" i="87" s="1"/>
  <c r="E31" i="87"/>
  <c r="D31" i="87"/>
  <c r="C31" i="87"/>
  <c r="B31" i="87"/>
  <c r="F31" i="87" s="1"/>
  <c r="E30" i="87"/>
  <c r="D30" i="87"/>
  <c r="C30" i="87"/>
  <c r="B30" i="87"/>
  <c r="B30" i="91" s="1"/>
  <c r="E29" i="87"/>
  <c r="D29" i="87"/>
  <c r="C29" i="87"/>
  <c r="B29" i="87"/>
  <c r="F29" i="87" s="1"/>
  <c r="E28" i="87"/>
  <c r="D28" i="87"/>
  <c r="C28" i="87"/>
  <c r="B28" i="87"/>
  <c r="F28" i="87" s="1"/>
  <c r="E27" i="87"/>
  <c r="D27" i="87"/>
  <c r="C27" i="87"/>
  <c r="B27" i="87"/>
  <c r="E26" i="87"/>
  <c r="D26" i="87"/>
  <c r="C26" i="87"/>
  <c r="B26" i="87"/>
  <c r="E25" i="87"/>
  <c r="D25" i="87"/>
  <c r="C25" i="87"/>
  <c r="B25" i="87"/>
  <c r="F25" i="87" s="1"/>
  <c r="E24" i="87"/>
  <c r="D24" i="87"/>
  <c r="C24" i="87"/>
  <c r="B24" i="87"/>
  <c r="F24" i="87" s="1"/>
  <c r="E23" i="87"/>
  <c r="D23" i="87"/>
  <c r="C23" i="87"/>
  <c r="B23" i="87"/>
  <c r="F23" i="87" s="1"/>
  <c r="E22" i="87"/>
  <c r="D22" i="87"/>
  <c r="C22" i="87"/>
  <c r="B22" i="87"/>
  <c r="F22" i="87" s="1"/>
  <c r="E21" i="87"/>
  <c r="D21" i="87"/>
  <c r="C21" i="87"/>
  <c r="B21" i="87"/>
  <c r="F21" i="87" s="1"/>
  <c r="E20" i="87"/>
  <c r="D20" i="87"/>
  <c r="C20" i="87"/>
  <c r="B20" i="87"/>
  <c r="F20" i="87" s="1"/>
  <c r="E19" i="87"/>
  <c r="D19" i="87"/>
  <c r="C19" i="87"/>
  <c r="B19" i="87"/>
  <c r="E18" i="87"/>
  <c r="D18" i="87"/>
  <c r="C18" i="87"/>
  <c r="B18" i="87"/>
  <c r="E17" i="87"/>
  <c r="D17" i="87"/>
  <c r="C17" i="87"/>
  <c r="B17" i="87"/>
  <c r="F17" i="87" s="1"/>
  <c r="E16" i="87"/>
  <c r="D16" i="87"/>
  <c r="C16" i="87"/>
  <c r="B16" i="87"/>
  <c r="F16" i="87" s="1"/>
  <c r="E15" i="87"/>
  <c r="D15" i="87"/>
  <c r="C15" i="87"/>
  <c r="B15" i="87"/>
  <c r="F15" i="87" s="1"/>
  <c r="E14" i="87"/>
  <c r="D14" i="87"/>
  <c r="C14" i="87"/>
  <c r="B14" i="87"/>
  <c r="F14" i="87" s="1"/>
  <c r="E13" i="87"/>
  <c r="D13" i="87"/>
  <c r="C13" i="87"/>
  <c r="B13" i="87"/>
  <c r="F13" i="87" s="1"/>
  <c r="E12" i="87"/>
  <c r="D12" i="87"/>
  <c r="C12" i="87"/>
  <c r="B12" i="87"/>
  <c r="F12" i="87" s="1"/>
  <c r="E11" i="87"/>
  <c r="D11" i="87"/>
  <c r="C11" i="87"/>
  <c r="B11" i="87"/>
  <c r="E10" i="87"/>
  <c r="D10" i="87"/>
  <c r="C10" i="87"/>
  <c r="B10" i="87"/>
  <c r="E9" i="87"/>
  <c r="D9" i="87"/>
  <c r="C9" i="87"/>
  <c r="B9" i="87"/>
  <c r="F9" i="87" s="1"/>
  <c r="E8" i="87"/>
  <c r="D8" i="87"/>
  <c r="C8" i="87"/>
  <c r="B8" i="87"/>
  <c r="F8" i="87" s="1"/>
  <c r="E7" i="87"/>
  <c r="D7" i="87"/>
  <c r="C7" i="87"/>
  <c r="B7" i="87"/>
  <c r="F7" i="87" s="1"/>
  <c r="E6" i="87"/>
  <c r="D6" i="87"/>
  <c r="D60" i="87" s="1"/>
  <c r="D65" i="87" s="1"/>
  <c r="C6" i="87"/>
  <c r="C60" i="87" s="1"/>
  <c r="C65" i="87" s="1"/>
  <c r="B6" i="87"/>
  <c r="F6" i="87" s="1"/>
  <c r="X27" i="85"/>
  <c r="N27" i="85"/>
  <c r="S25" i="85"/>
  <c r="S24" i="85"/>
  <c r="S23" i="85"/>
  <c r="S22" i="85"/>
  <c r="S21" i="85"/>
  <c r="S20" i="85"/>
  <c r="S19" i="85"/>
  <c r="S18" i="85"/>
  <c r="S27" i="85" s="1"/>
  <c r="F58" i="87"/>
  <c r="F51" i="87"/>
  <c r="F50" i="87"/>
  <c r="F43" i="87"/>
  <c r="F42" i="87"/>
  <c r="F35" i="87"/>
  <c r="F34" i="87"/>
  <c r="F27" i="87"/>
  <c r="F26" i="87"/>
  <c r="F19" i="87"/>
  <c r="F18" i="87"/>
  <c r="F11" i="87"/>
  <c r="F10" i="87"/>
  <c r="E58" i="86"/>
  <c r="E58" i="91" s="1"/>
  <c r="D58" i="86"/>
  <c r="D58" i="91" s="1"/>
  <c r="C58" i="86"/>
  <c r="C58" i="91" s="1"/>
  <c r="B58" i="86"/>
  <c r="F58" i="86" s="1"/>
  <c r="E57" i="86"/>
  <c r="E57" i="91" s="1"/>
  <c r="D57" i="86"/>
  <c r="D57" i="91" s="1"/>
  <c r="C57" i="86"/>
  <c r="B57" i="86"/>
  <c r="E56" i="86"/>
  <c r="E56" i="91" s="1"/>
  <c r="D56" i="86"/>
  <c r="C56" i="86"/>
  <c r="C56" i="91" s="1"/>
  <c r="F56" i="86"/>
  <c r="B56" i="86"/>
  <c r="E55" i="86"/>
  <c r="D55" i="86"/>
  <c r="D55" i="91" s="1"/>
  <c r="C55" i="86"/>
  <c r="B55" i="86"/>
  <c r="E54" i="86"/>
  <c r="E54" i="91" s="1"/>
  <c r="D54" i="86"/>
  <c r="D54" i="91" s="1"/>
  <c r="C54" i="86"/>
  <c r="B54" i="86"/>
  <c r="E53" i="86"/>
  <c r="E53" i="91" s="1"/>
  <c r="D53" i="86"/>
  <c r="D53" i="91" s="1"/>
  <c r="C53" i="86"/>
  <c r="B53" i="86"/>
  <c r="E52" i="86"/>
  <c r="E52" i="91" s="1"/>
  <c r="D52" i="86"/>
  <c r="C52" i="86"/>
  <c r="B52" i="86"/>
  <c r="F52" i="86" s="1"/>
  <c r="E51" i="86"/>
  <c r="D51" i="86"/>
  <c r="D51" i="91" s="1"/>
  <c r="C51" i="86"/>
  <c r="F51" i="86"/>
  <c r="B51" i="86"/>
  <c r="E50" i="86"/>
  <c r="E50" i="91" s="1"/>
  <c r="D50" i="86"/>
  <c r="D50" i="91" s="1"/>
  <c r="C50" i="86"/>
  <c r="C50" i="91" s="1"/>
  <c r="B50" i="86"/>
  <c r="F50" i="86" s="1"/>
  <c r="E49" i="86"/>
  <c r="E49" i="91" s="1"/>
  <c r="D49" i="86"/>
  <c r="D49" i="91" s="1"/>
  <c r="C49" i="86"/>
  <c r="B49" i="86"/>
  <c r="E48" i="86"/>
  <c r="E48" i="91" s="1"/>
  <c r="D48" i="86"/>
  <c r="C48" i="86"/>
  <c r="C48" i="91" s="1"/>
  <c r="F48" i="86"/>
  <c r="B48" i="86"/>
  <c r="E47" i="86"/>
  <c r="D47" i="86"/>
  <c r="C47" i="86"/>
  <c r="B47" i="86"/>
  <c r="E46" i="86"/>
  <c r="E46" i="91" s="1"/>
  <c r="D46" i="86"/>
  <c r="D46" i="91" s="1"/>
  <c r="C46" i="86"/>
  <c r="B46" i="86"/>
  <c r="E45" i="86"/>
  <c r="E45" i="91" s="1"/>
  <c r="D45" i="86"/>
  <c r="C45" i="86"/>
  <c r="B45" i="86"/>
  <c r="E44" i="86"/>
  <c r="E44" i="91" s="1"/>
  <c r="D44" i="86"/>
  <c r="C44" i="86"/>
  <c r="B44" i="86"/>
  <c r="B44" i="91" s="1"/>
  <c r="E43" i="86"/>
  <c r="D43" i="86"/>
  <c r="D43" i="91" s="1"/>
  <c r="C43" i="86"/>
  <c r="C43" i="91" s="1"/>
  <c r="F43" i="86"/>
  <c r="B43" i="86"/>
  <c r="E42" i="86"/>
  <c r="E42" i="91" s="1"/>
  <c r="D42" i="86"/>
  <c r="C42" i="86"/>
  <c r="C42" i="91" s="1"/>
  <c r="B42" i="86"/>
  <c r="F42" i="86" s="1"/>
  <c r="E41" i="86"/>
  <c r="E41" i="91" s="1"/>
  <c r="D41" i="86"/>
  <c r="C41" i="86"/>
  <c r="B41" i="86"/>
  <c r="E40" i="86"/>
  <c r="D40" i="86"/>
  <c r="C40" i="86"/>
  <c r="C40" i="91" s="1"/>
  <c r="F40" i="86"/>
  <c r="B40" i="86"/>
  <c r="E39" i="86"/>
  <c r="D39" i="86"/>
  <c r="D39" i="91" s="1"/>
  <c r="C39" i="86"/>
  <c r="B39" i="86"/>
  <c r="E38" i="86"/>
  <c r="D38" i="86"/>
  <c r="D38" i="91" s="1"/>
  <c r="C38" i="86"/>
  <c r="B38" i="86"/>
  <c r="E37" i="86"/>
  <c r="E37" i="91" s="1"/>
  <c r="D37" i="86"/>
  <c r="D37" i="91" s="1"/>
  <c r="C37" i="86"/>
  <c r="B37" i="86"/>
  <c r="E36" i="86"/>
  <c r="E36" i="91" s="1"/>
  <c r="D36" i="86"/>
  <c r="C36" i="86"/>
  <c r="B36" i="86"/>
  <c r="B36" i="91" s="1"/>
  <c r="E35" i="86"/>
  <c r="D35" i="86"/>
  <c r="D35" i="91" s="1"/>
  <c r="C35" i="86"/>
  <c r="C35" i="91" s="1"/>
  <c r="F35" i="86"/>
  <c r="B35" i="86"/>
  <c r="E34" i="86"/>
  <c r="E34" i="91" s="1"/>
  <c r="D34" i="86"/>
  <c r="D34" i="91" s="1"/>
  <c r="C34" i="86"/>
  <c r="C34" i="91" s="1"/>
  <c r="B34" i="86"/>
  <c r="F34" i="86" s="1"/>
  <c r="E33" i="86"/>
  <c r="E33" i="91" s="1"/>
  <c r="D33" i="86"/>
  <c r="D33" i="91" s="1"/>
  <c r="C33" i="86"/>
  <c r="B33" i="86"/>
  <c r="E32" i="86"/>
  <c r="E32" i="91" s="1"/>
  <c r="D32" i="86"/>
  <c r="C32" i="86"/>
  <c r="C32" i="91" s="1"/>
  <c r="F32" i="86"/>
  <c r="B32" i="86"/>
  <c r="E31" i="86"/>
  <c r="D31" i="86"/>
  <c r="D31" i="91" s="1"/>
  <c r="C31" i="86"/>
  <c r="B31" i="86"/>
  <c r="E30" i="86"/>
  <c r="E30" i="91" s="1"/>
  <c r="D30" i="86"/>
  <c r="D30" i="91" s="1"/>
  <c r="C30" i="86"/>
  <c r="B30" i="86"/>
  <c r="E29" i="86"/>
  <c r="E29" i="91" s="1"/>
  <c r="D29" i="86"/>
  <c r="C29" i="86"/>
  <c r="B29" i="86"/>
  <c r="E28" i="86"/>
  <c r="E28" i="91" s="1"/>
  <c r="D28" i="86"/>
  <c r="C28" i="86"/>
  <c r="B28" i="86"/>
  <c r="B28" i="91" s="1"/>
  <c r="E27" i="86"/>
  <c r="D27" i="86"/>
  <c r="D27" i="91" s="1"/>
  <c r="C27" i="86"/>
  <c r="C27" i="91" s="1"/>
  <c r="F27" i="86"/>
  <c r="B27" i="86"/>
  <c r="E26" i="86"/>
  <c r="E26" i="91" s="1"/>
  <c r="D26" i="86"/>
  <c r="D26" i="91" s="1"/>
  <c r="C26" i="86"/>
  <c r="C26" i="91" s="1"/>
  <c r="B26" i="86"/>
  <c r="F26" i="86" s="1"/>
  <c r="E25" i="86"/>
  <c r="E25" i="91" s="1"/>
  <c r="D25" i="86"/>
  <c r="D25" i="91" s="1"/>
  <c r="C25" i="86"/>
  <c r="F25" i="86"/>
  <c r="B25" i="86"/>
  <c r="E24" i="86"/>
  <c r="D24" i="86"/>
  <c r="C24" i="86"/>
  <c r="C24" i="91" s="1"/>
  <c r="B24" i="86"/>
  <c r="E23" i="86"/>
  <c r="D23" i="86"/>
  <c r="C23" i="86"/>
  <c r="B23" i="86"/>
  <c r="E22" i="86"/>
  <c r="E22" i="91" s="1"/>
  <c r="D22" i="86"/>
  <c r="D22" i="91" s="1"/>
  <c r="C22" i="86"/>
  <c r="B22" i="86"/>
  <c r="B22" i="91" s="1"/>
  <c r="E21" i="86"/>
  <c r="E21" i="91" s="1"/>
  <c r="D21" i="86"/>
  <c r="C21" i="86"/>
  <c r="B21" i="86"/>
  <c r="E20" i="86"/>
  <c r="D20" i="86"/>
  <c r="C20" i="86"/>
  <c r="C20" i="91" s="1"/>
  <c r="F20" i="86"/>
  <c r="B20" i="86"/>
  <c r="E19" i="86"/>
  <c r="D19" i="86"/>
  <c r="D19" i="91" s="1"/>
  <c r="C19" i="86"/>
  <c r="C19" i="91" s="1"/>
  <c r="B19" i="86"/>
  <c r="E18" i="86"/>
  <c r="E18" i="91" s="1"/>
  <c r="D18" i="86"/>
  <c r="D18" i="91" s="1"/>
  <c r="C18" i="86"/>
  <c r="B18" i="86"/>
  <c r="F18" i="86" s="1"/>
  <c r="E17" i="86"/>
  <c r="E17" i="91" s="1"/>
  <c r="D17" i="86"/>
  <c r="D17" i="91" s="1"/>
  <c r="C17" i="86"/>
  <c r="B17" i="86"/>
  <c r="E16" i="86"/>
  <c r="E16" i="91" s="1"/>
  <c r="D16" i="86"/>
  <c r="C16" i="86"/>
  <c r="C16" i="91" s="1"/>
  <c r="F16" i="86"/>
  <c r="B16" i="86"/>
  <c r="E15" i="86"/>
  <c r="E15" i="91" s="1"/>
  <c r="D15" i="86"/>
  <c r="D15" i="91" s="1"/>
  <c r="C15" i="86"/>
  <c r="C15" i="91" s="1"/>
  <c r="B15" i="86"/>
  <c r="E14" i="86"/>
  <c r="E14" i="91" s="1"/>
  <c r="D14" i="86"/>
  <c r="D14" i="91" s="1"/>
  <c r="C14" i="86"/>
  <c r="B14" i="86"/>
  <c r="B14" i="91" s="1"/>
  <c r="E13" i="86"/>
  <c r="E13" i="91" s="1"/>
  <c r="D13" i="86"/>
  <c r="C13" i="86"/>
  <c r="B13" i="86"/>
  <c r="E12" i="86"/>
  <c r="D12" i="86"/>
  <c r="C12" i="86"/>
  <c r="F12" i="86"/>
  <c r="B12" i="86"/>
  <c r="E11" i="86"/>
  <c r="D11" i="86"/>
  <c r="D11" i="91" s="1"/>
  <c r="C11" i="86"/>
  <c r="C11" i="91" s="1"/>
  <c r="B11" i="86"/>
  <c r="E10" i="86"/>
  <c r="E10" i="91" s="1"/>
  <c r="D10" i="86"/>
  <c r="D10" i="91" s="1"/>
  <c r="C10" i="86"/>
  <c r="B10" i="86"/>
  <c r="E9" i="86"/>
  <c r="E9" i="91" s="1"/>
  <c r="D9" i="86"/>
  <c r="C9" i="86"/>
  <c r="B9" i="86"/>
  <c r="E8" i="86"/>
  <c r="D8" i="86"/>
  <c r="D8" i="91" s="1"/>
  <c r="C8" i="86"/>
  <c r="C8" i="91" s="1"/>
  <c r="F8" i="86"/>
  <c r="B8" i="86"/>
  <c r="E7" i="86"/>
  <c r="D7" i="86"/>
  <c r="D7" i="91" s="1"/>
  <c r="C7" i="86"/>
  <c r="C7" i="91" s="1"/>
  <c r="B7" i="86"/>
  <c r="E6" i="86"/>
  <c r="D6" i="86"/>
  <c r="C6" i="86"/>
  <c r="B6" i="86"/>
  <c r="B6" i="91" s="1"/>
  <c r="X14" i="85"/>
  <c r="N14" i="85"/>
  <c r="N116" i="85" s="1"/>
  <c r="I12" i="85"/>
  <c r="H12" i="85"/>
  <c r="AA11" i="85"/>
  <c r="U11" i="85"/>
  <c r="I11" i="85"/>
  <c r="H11" i="85"/>
  <c r="I9" i="86"/>
  <c r="O10" i="85"/>
  <c r="I8" i="86"/>
  <c r="O9" i="85"/>
  <c r="U8" i="85"/>
  <c r="J8" i="85"/>
  <c r="I8" i="85"/>
  <c r="H8" i="85"/>
  <c r="L8" i="85" s="1"/>
  <c r="L7" i="85"/>
  <c r="J7" i="85"/>
  <c r="J14" i="85" s="1"/>
  <c r="I7" i="85"/>
  <c r="I14" i="85" s="1"/>
  <c r="H7" i="85"/>
  <c r="I26" i="84"/>
  <c r="U60" i="84"/>
  <c r="AB96" i="85" s="1"/>
  <c r="T60" i="84"/>
  <c r="AA96" i="85" s="1"/>
  <c r="R60" i="84"/>
  <c r="Y96" i="85" s="1"/>
  <c r="Q60" i="84"/>
  <c r="X96" i="85" s="1"/>
  <c r="O60" i="84"/>
  <c r="V96" i="85" s="1"/>
  <c r="N60" i="84"/>
  <c r="U96" i="85" s="1"/>
  <c r="L60" i="84"/>
  <c r="S96" i="85" s="1"/>
  <c r="K60" i="84"/>
  <c r="R96" i="85" s="1"/>
  <c r="E60" i="84"/>
  <c r="K96" i="85" s="1"/>
  <c r="D60" i="84"/>
  <c r="J96" i="85" s="1"/>
  <c r="C60" i="84"/>
  <c r="I96" i="85" s="1"/>
  <c r="B60" i="84"/>
  <c r="H96" i="85" s="1"/>
  <c r="F58" i="84"/>
  <c r="F57" i="84"/>
  <c r="F56" i="84"/>
  <c r="F55" i="84"/>
  <c r="F54" i="84"/>
  <c r="F53" i="84"/>
  <c r="F52" i="84"/>
  <c r="F51" i="84"/>
  <c r="F50" i="84"/>
  <c r="F49" i="84"/>
  <c r="F48" i="84"/>
  <c r="F47" i="84"/>
  <c r="F46" i="84"/>
  <c r="F45" i="84"/>
  <c r="F44" i="84"/>
  <c r="F43" i="84"/>
  <c r="F42" i="84"/>
  <c r="F41" i="84"/>
  <c r="F40" i="84"/>
  <c r="F39" i="84"/>
  <c r="F38" i="84"/>
  <c r="F37" i="84"/>
  <c r="F36" i="84"/>
  <c r="F35" i="84"/>
  <c r="F34" i="84"/>
  <c r="F33" i="84"/>
  <c r="F32" i="84"/>
  <c r="F31" i="84"/>
  <c r="F30" i="84"/>
  <c r="F29" i="84"/>
  <c r="F28" i="84"/>
  <c r="F27" i="84"/>
  <c r="F26" i="84"/>
  <c r="F25" i="84"/>
  <c r="F24" i="84"/>
  <c r="F23" i="84"/>
  <c r="F22" i="84"/>
  <c r="F21" i="84"/>
  <c r="F20" i="84"/>
  <c r="F19" i="84"/>
  <c r="F18" i="84"/>
  <c r="F17" i="84"/>
  <c r="F16" i="84"/>
  <c r="F15" i="84"/>
  <c r="F14" i="84"/>
  <c r="F13" i="84"/>
  <c r="F12" i="84"/>
  <c r="F11" i="84"/>
  <c r="F10" i="84"/>
  <c r="F9" i="84"/>
  <c r="F8" i="84"/>
  <c r="F7" i="84"/>
  <c r="F6" i="84"/>
  <c r="F60" i="84" s="1"/>
  <c r="I27" i="84" s="1"/>
  <c r="I26" i="83"/>
  <c r="U60" i="83"/>
  <c r="AB54" i="85" s="1"/>
  <c r="T60" i="83"/>
  <c r="AA54" i="85" s="1"/>
  <c r="R60" i="83"/>
  <c r="Y54" i="85" s="1"/>
  <c r="Q60" i="83"/>
  <c r="X54" i="85" s="1"/>
  <c r="O60" i="83"/>
  <c r="V54" i="85" s="1"/>
  <c r="N60" i="83"/>
  <c r="U54" i="85" s="1"/>
  <c r="L60" i="83"/>
  <c r="S54" i="85" s="1"/>
  <c r="K60" i="83"/>
  <c r="E60" i="83"/>
  <c r="K54" i="85" s="1"/>
  <c r="D60" i="83"/>
  <c r="J54" i="85" s="1"/>
  <c r="C60" i="83"/>
  <c r="B60" i="83"/>
  <c r="H54" i="85" s="1"/>
  <c r="F58" i="83"/>
  <c r="F57" i="83"/>
  <c r="F56" i="83"/>
  <c r="F55" i="83"/>
  <c r="F54" i="83"/>
  <c r="F53" i="83"/>
  <c r="F52" i="83"/>
  <c r="F51" i="83"/>
  <c r="F50" i="83"/>
  <c r="F49" i="83"/>
  <c r="F48" i="83"/>
  <c r="F47" i="83"/>
  <c r="F46" i="83"/>
  <c r="F45" i="83"/>
  <c r="F44" i="83"/>
  <c r="F43" i="83"/>
  <c r="F42" i="83"/>
  <c r="F41" i="83"/>
  <c r="F40" i="83"/>
  <c r="F39" i="83"/>
  <c r="F38" i="83"/>
  <c r="F37" i="83"/>
  <c r="F36" i="83"/>
  <c r="F35" i="83"/>
  <c r="F34" i="83"/>
  <c r="F33" i="83"/>
  <c r="F32" i="83"/>
  <c r="F31" i="83"/>
  <c r="F30" i="83"/>
  <c r="F29" i="83"/>
  <c r="F28" i="83"/>
  <c r="F27" i="83"/>
  <c r="F26" i="83"/>
  <c r="F25" i="83"/>
  <c r="F24" i="83"/>
  <c r="F23" i="83"/>
  <c r="F22" i="83"/>
  <c r="F21" i="83"/>
  <c r="F20" i="83"/>
  <c r="F19" i="83"/>
  <c r="F18" i="83"/>
  <c r="F17" i="83"/>
  <c r="F16" i="83"/>
  <c r="F15" i="83"/>
  <c r="F14" i="83"/>
  <c r="F13" i="83"/>
  <c r="F12" i="83"/>
  <c r="F11" i="83"/>
  <c r="F10" i="83"/>
  <c r="F9" i="83"/>
  <c r="F8" i="83"/>
  <c r="F7" i="83"/>
  <c r="F6" i="83"/>
  <c r="F60" i="83" s="1"/>
  <c r="I27" i="83" s="1"/>
  <c r="I26" i="82"/>
  <c r="U60" i="82"/>
  <c r="AB55" i="85" s="1"/>
  <c r="T60" i="82"/>
  <c r="AA55" i="85" s="1"/>
  <c r="R60" i="82"/>
  <c r="Y55" i="85" s="1"/>
  <c r="Q60" i="82"/>
  <c r="X55" i="85" s="1"/>
  <c r="O60" i="82"/>
  <c r="V55" i="85" s="1"/>
  <c r="N60" i="82"/>
  <c r="U55" i="85" s="1"/>
  <c r="L60" i="82"/>
  <c r="S55" i="85" s="1"/>
  <c r="K60" i="82"/>
  <c r="E60" i="82"/>
  <c r="K55" i="85" s="1"/>
  <c r="D60" i="82"/>
  <c r="J55" i="85" s="1"/>
  <c r="C60" i="82"/>
  <c r="B60" i="82"/>
  <c r="H55" i="85" s="1"/>
  <c r="F58" i="82"/>
  <c r="F57" i="82"/>
  <c r="F56" i="82"/>
  <c r="F55" i="82"/>
  <c r="F54" i="82"/>
  <c r="F53" i="82"/>
  <c r="F52" i="82"/>
  <c r="F51" i="82"/>
  <c r="F50" i="82"/>
  <c r="F49" i="82"/>
  <c r="F48" i="82"/>
  <c r="F47" i="82"/>
  <c r="F46" i="82"/>
  <c r="F45" i="82"/>
  <c r="F44" i="82"/>
  <c r="F43" i="82"/>
  <c r="F42" i="82"/>
  <c r="F41" i="82"/>
  <c r="F40" i="82"/>
  <c r="F39" i="82"/>
  <c r="F38" i="82"/>
  <c r="F37" i="82"/>
  <c r="F36" i="82"/>
  <c r="F35" i="82"/>
  <c r="F34" i="82"/>
  <c r="F33" i="82"/>
  <c r="F32" i="82"/>
  <c r="F31" i="82"/>
  <c r="F30" i="82"/>
  <c r="F29" i="82"/>
  <c r="F28" i="82"/>
  <c r="F27" i="82"/>
  <c r="F26" i="82"/>
  <c r="F25" i="82"/>
  <c r="F24" i="82"/>
  <c r="F23" i="82"/>
  <c r="F22" i="82"/>
  <c r="F21" i="82"/>
  <c r="F20" i="82"/>
  <c r="F19" i="82"/>
  <c r="F18" i="82"/>
  <c r="F17" i="82"/>
  <c r="F16" i="82"/>
  <c r="F15" i="82"/>
  <c r="F14" i="82"/>
  <c r="F13" i="82"/>
  <c r="F12" i="82"/>
  <c r="F11" i="82"/>
  <c r="F10" i="82"/>
  <c r="F9" i="82"/>
  <c r="F8" i="82"/>
  <c r="F7" i="82"/>
  <c r="F6" i="82"/>
  <c r="I26" i="81"/>
  <c r="U60" i="81"/>
  <c r="AB7" i="85" s="1"/>
  <c r="T60" i="81"/>
  <c r="AA7" i="85" s="1"/>
  <c r="R60" i="81"/>
  <c r="Y7" i="85" s="1"/>
  <c r="Q60" i="81"/>
  <c r="X7" i="85" s="1"/>
  <c r="O60" i="81"/>
  <c r="V7" i="85" s="1"/>
  <c r="N60" i="81"/>
  <c r="U7" i="85" s="1"/>
  <c r="L60" i="81"/>
  <c r="S7" i="85" s="1"/>
  <c r="K60" i="81"/>
  <c r="R7" i="85" s="1"/>
  <c r="R14" i="85" s="1"/>
  <c r="E60" i="81"/>
  <c r="K7" i="85" s="1"/>
  <c r="D60" i="81"/>
  <c r="C60" i="81"/>
  <c r="B60" i="81"/>
  <c r="F58" i="81"/>
  <c r="F57" i="81"/>
  <c r="F56" i="81"/>
  <c r="F55" i="81"/>
  <c r="F54" i="81"/>
  <c r="F53" i="81"/>
  <c r="F52" i="81"/>
  <c r="F51" i="81"/>
  <c r="F50" i="81"/>
  <c r="F49" i="81"/>
  <c r="F48" i="81"/>
  <c r="F47" i="81"/>
  <c r="F46" i="81"/>
  <c r="F45" i="81"/>
  <c r="F44" i="81"/>
  <c r="F43" i="81"/>
  <c r="F42" i="81"/>
  <c r="F41" i="81"/>
  <c r="F40" i="81"/>
  <c r="F39" i="81"/>
  <c r="F38" i="81"/>
  <c r="F37" i="81"/>
  <c r="F36" i="81"/>
  <c r="F35" i="81"/>
  <c r="F34" i="81"/>
  <c r="F33" i="81"/>
  <c r="F32" i="81"/>
  <c r="F31" i="81"/>
  <c r="F30" i="81"/>
  <c r="F29" i="81"/>
  <c r="F28" i="81"/>
  <c r="F27" i="81"/>
  <c r="F26" i="81"/>
  <c r="F25" i="81"/>
  <c r="F24" i="81"/>
  <c r="F23" i="81"/>
  <c r="F22" i="81"/>
  <c r="F21" i="81"/>
  <c r="F20" i="81"/>
  <c r="F19" i="81"/>
  <c r="F18" i="81"/>
  <c r="F17" i="81"/>
  <c r="F16" i="81"/>
  <c r="F15" i="81"/>
  <c r="F14" i="81"/>
  <c r="F13" i="81"/>
  <c r="F12" i="81"/>
  <c r="F11" i="81"/>
  <c r="F10" i="81"/>
  <c r="F9" i="81"/>
  <c r="F8" i="81"/>
  <c r="F7" i="81"/>
  <c r="F6" i="81"/>
  <c r="F60" i="81" s="1"/>
  <c r="I27" i="81" s="1"/>
  <c r="I26" i="80"/>
  <c r="U60" i="80"/>
  <c r="AB56" i="85" s="1"/>
  <c r="T60" i="80"/>
  <c r="AA56" i="85" s="1"/>
  <c r="R60" i="80"/>
  <c r="Y56" i="85" s="1"/>
  <c r="Q60" i="80"/>
  <c r="X56" i="85" s="1"/>
  <c r="O60" i="80"/>
  <c r="V56" i="85" s="1"/>
  <c r="N60" i="80"/>
  <c r="U56" i="85" s="1"/>
  <c r="L60" i="80"/>
  <c r="S56" i="85" s="1"/>
  <c r="K60" i="80"/>
  <c r="E60" i="80"/>
  <c r="K56" i="85" s="1"/>
  <c r="D60" i="80"/>
  <c r="J56" i="85" s="1"/>
  <c r="C60" i="80"/>
  <c r="B60" i="80"/>
  <c r="H56" i="85" s="1"/>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F13" i="80"/>
  <c r="F12" i="80"/>
  <c r="F11" i="80"/>
  <c r="F10" i="80"/>
  <c r="F9" i="80"/>
  <c r="F8" i="80"/>
  <c r="F7" i="80"/>
  <c r="F6" i="80"/>
  <c r="F60" i="80" s="1"/>
  <c r="I27" i="80" s="1"/>
  <c r="I26" i="79"/>
  <c r="U60" i="79"/>
  <c r="AB57" i="85" s="1"/>
  <c r="T60" i="79"/>
  <c r="AA57" i="85" s="1"/>
  <c r="R60" i="79"/>
  <c r="Y57" i="85" s="1"/>
  <c r="Q60" i="79"/>
  <c r="X57" i="85" s="1"/>
  <c r="O60" i="79"/>
  <c r="V57" i="85" s="1"/>
  <c r="N60" i="79"/>
  <c r="U57" i="85" s="1"/>
  <c r="L60" i="79"/>
  <c r="S57" i="85" s="1"/>
  <c r="K60" i="79"/>
  <c r="E60" i="79"/>
  <c r="K57" i="85" s="1"/>
  <c r="D60" i="79"/>
  <c r="J57" i="85" s="1"/>
  <c r="C60" i="79"/>
  <c r="B60" i="79"/>
  <c r="H57" i="85" s="1"/>
  <c r="F58"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60" i="79" s="1"/>
  <c r="I27" i="79" s="1"/>
  <c r="I26" i="78"/>
  <c r="U60" i="78"/>
  <c r="AB58" i="85" s="1"/>
  <c r="T60" i="78"/>
  <c r="AA58" i="85" s="1"/>
  <c r="R60" i="78"/>
  <c r="Y58" i="85" s="1"/>
  <c r="Q60" i="78"/>
  <c r="X58" i="85" s="1"/>
  <c r="O60" i="78"/>
  <c r="V58" i="85" s="1"/>
  <c r="N60" i="78"/>
  <c r="U58" i="85" s="1"/>
  <c r="L60" i="78"/>
  <c r="S58" i="85" s="1"/>
  <c r="K60" i="78"/>
  <c r="E60" i="78"/>
  <c r="K58" i="85" s="1"/>
  <c r="D60" i="78"/>
  <c r="J58" i="85" s="1"/>
  <c r="C60" i="78"/>
  <c r="B60" i="78"/>
  <c r="H58" i="85" s="1"/>
  <c r="F58" i="78"/>
  <c r="F57" i="78"/>
  <c r="F56" i="78"/>
  <c r="F55" i="78"/>
  <c r="F54" i="78"/>
  <c r="F53" i="78"/>
  <c r="F52" i="78"/>
  <c r="F51" i="78"/>
  <c r="F50" i="78"/>
  <c r="F49" i="78"/>
  <c r="F48" i="78"/>
  <c r="F47" i="78"/>
  <c r="F46" i="78"/>
  <c r="F45" i="78"/>
  <c r="F44" i="78"/>
  <c r="F43" i="78"/>
  <c r="F42" i="78"/>
  <c r="F41" i="78"/>
  <c r="F40" i="78"/>
  <c r="F39" i="78"/>
  <c r="F38" i="78"/>
  <c r="F37" i="78"/>
  <c r="F36" i="78"/>
  <c r="F35" i="78"/>
  <c r="F34" i="78"/>
  <c r="F33" i="78"/>
  <c r="F32" i="78"/>
  <c r="F31" i="78"/>
  <c r="F30" i="78"/>
  <c r="F29" i="78"/>
  <c r="F28" i="78"/>
  <c r="F27" i="78"/>
  <c r="F26" i="78"/>
  <c r="F25" i="78"/>
  <c r="F24" i="78"/>
  <c r="F23" i="78"/>
  <c r="F22" i="78"/>
  <c r="F21" i="78"/>
  <c r="F20" i="78"/>
  <c r="F19" i="78"/>
  <c r="F18" i="78"/>
  <c r="F17" i="78"/>
  <c r="F16" i="78"/>
  <c r="F15" i="78"/>
  <c r="F14" i="78"/>
  <c r="F13" i="78"/>
  <c r="F12" i="78"/>
  <c r="F11" i="78"/>
  <c r="F10" i="78"/>
  <c r="F9" i="78"/>
  <c r="F8" i="78"/>
  <c r="F7" i="78"/>
  <c r="F6" i="78"/>
  <c r="F60" i="78" s="1"/>
  <c r="I27" i="78" s="1"/>
  <c r="I26" i="77"/>
  <c r="U60" i="77"/>
  <c r="AB8" i="85" s="1"/>
  <c r="T60" i="77"/>
  <c r="AA8" i="85" s="1"/>
  <c r="R60" i="77"/>
  <c r="Y8" i="85" s="1"/>
  <c r="Q60" i="77"/>
  <c r="X8" i="85" s="1"/>
  <c r="O60" i="77"/>
  <c r="V8" i="85" s="1"/>
  <c r="N60" i="77"/>
  <c r="L60" i="77"/>
  <c r="S8" i="85" s="1"/>
  <c r="K60" i="77"/>
  <c r="R8" i="85" s="1"/>
  <c r="E60" i="77"/>
  <c r="K8" i="85" s="1"/>
  <c r="D60" i="77"/>
  <c r="C60" i="77"/>
  <c r="B60"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F60" i="77" s="1"/>
  <c r="I27" i="77" s="1"/>
  <c r="I26" i="76"/>
  <c r="U60" i="76"/>
  <c r="AB59" i="85" s="1"/>
  <c r="T60" i="76"/>
  <c r="AA59" i="85" s="1"/>
  <c r="R60" i="76"/>
  <c r="Q60" i="76"/>
  <c r="X59" i="85" s="1"/>
  <c r="O60" i="76"/>
  <c r="V59" i="85" s="1"/>
  <c r="N60" i="76"/>
  <c r="U59" i="85" s="1"/>
  <c r="L60" i="76"/>
  <c r="S59" i="85" s="1"/>
  <c r="K60" i="76"/>
  <c r="R59" i="85" s="1"/>
  <c r="E60" i="76"/>
  <c r="K59" i="85" s="1"/>
  <c r="D60" i="76"/>
  <c r="J59" i="85" s="1"/>
  <c r="C60" i="76"/>
  <c r="I59" i="85" s="1"/>
  <c r="B60" i="76"/>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F19" i="76"/>
  <c r="F18" i="76"/>
  <c r="F17" i="76"/>
  <c r="F16" i="76"/>
  <c r="F15" i="76"/>
  <c r="F14" i="76"/>
  <c r="F13" i="76"/>
  <c r="F12" i="76"/>
  <c r="F11" i="76"/>
  <c r="F10" i="76"/>
  <c r="F9" i="76"/>
  <c r="F8" i="76"/>
  <c r="F7" i="76"/>
  <c r="F6" i="76"/>
  <c r="F60" i="76" s="1"/>
  <c r="I27" i="76" s="1"/>
  <c r="I26" i="75"/>
  <c r="U60" i="75"/>
  <c r="AB60" i="85" s="1"/>
  <c r="T60" i="75"/>
  <c r="AA60" i="85" s="1"/>
  <c r="R60" i="75"/>
  <c r="Y60" i="85" s="1"/>
  <c r="Q60" i="75"/>
  <c r="X60" i="85" s="1"/>
  <c r="O60" i="75"/>
  <c r="V60" i="85" s="1"/>
  <c r="N60" i="75"/>
  <c r="U60" i="85" s="1"/>
  <c r="L60" i="75"/>
  <c r="S60" i="85" s="1"/>
  <c r="K60" i="75"/>
  <c r="R60" i="85" s="1"/>
  <c r="E60" i="75"/>
  <c r="K60" i="85" s="1"/>
  <c r="D60" i="75"/>
  <c r="J60" i="85" s="1"/>
  <c r="C60" i="75"/>
  <c r="I60" i="85" s="1"/>
  <c r="B60" i="75"/>
  <c r="H60" i="85" s="1"/>
  <c r="F58" i="75"/>
  <c r="F57" i="75"/>
  <c r="F56" i="75"/>
  <c r="F55" i="75"/>
  <c r="F54" i="75"/>
  <c r="F53" i="75"/>
  <c r="F52" i="75"/>
  <c r="F51" i="75"/>
  <c r="F50" i="75"/>
  <c r="F49" i="75"/>
  <c r="F48" i="75"/>
  <c r="F47" i="75"/>
  <c r="F46" i="75"/>
  <c r="F45" i="75"/>
  <c r="F44" i="75"/>
  <c r="F43" i="75"/>
  <c r="F42" i="75"/>
  <c r="F41" i="75"/>
  <c r="F40" i="75"/>
  <c r="F39" i="75"/>
  <c r="F38" i="75"/>
  <c r="F37" i="75"/>
  <c r="F36" i="75"/>
  <c r="F35" i="75"/>
  <c r="F34" i="75"/>
  <c r="F33" i="75"/>
  <c r="F32" i="75"/>
  <c r="F31" i="75"/>
  <c r="F30" i="75"/>
  <c r="F29" i="75"/>
  <c r="F28" i="75"/>
  <c r="F27" i="75"/>
  <c r="F26" i="75"/>
  <c r="F25" i="75"/>
  <c r="F24" i="75"/>
  <c r="F23" i="75"/>
  <c r="F22" i="75"/>
  <c r="F21" i="75"/>
  <c r="F20" i="75"/>
  <c r="F19" i="75"/>
  <c r="F18" i="75"/>
  <c r="F17" i="75"/>
  <c r="F16" i="75"/>
  <c r="F15" i="75"/>
  <c r="F14" i="75"/>
  <c r="F13" i="75"/>
  <c r="F12" i="75"/>
  <c r="F11" i="75"/>
  <c r="F10" i="75"/>
  <c r="F9" i="75"/>
  <c r="F8" i="75"/>
  <c r="F7" i="75"/>
  <c r="F6" i="75"/>
  <c r="F60" i="75" s="1"/>
  <c r="I27" i="75" s="1"/>
  <c r="I26" i="74"/>
  <c r="U60" i="74"/>
  <c r="AB61" i="85" s="1"/>
  <c r="T60" i="74"/>
  <c r="AA61" i="85" s="1"/>
  <c r="R60" i="74"/>
  <c r="Q60" i="74"/>
  <c r="X61" i="85" s="1"/>
  <c r="O60" i="74"/>
  <c r="V61" i="85" s="1"/>
  <c r="N60" i="74"/>
  <c r="U61" i="85" s="1"/>
  <c r="L60" i="74"/>
  <c r="S61" i="85" s="1"/>
  <c r="K60" i="74"/>
  <c r="R61" i="85" s="1"/>
  <c r="E60" i="74"/>
  <c r="K61" i="85" s="1"/>
  <c r="D60" i="74"/>
  <c r="J61" i="85" s="1"/>
  <c r="C60" i="74"/>
  <c r="I61" i="85" s="1"/>
  <c r="B60" i="74"/>
  <c r="F58" i="74"/>
  <c r="F57" i="74"/>
  <c r="F56" i="74"/>
  <c r="F55" i="74"/>
  <c r="F54" i="74"/>
  <c r="F53" i="74"/>
  <c r="F52" i="74"/>
  <c r="F51" i="74"/>
  <c r="F50" i="74"/>
  <c r="F49" i="74"/>
  <c r="F48" i="74"/>
  <c r="F47" i="74"/>
  <c r="F46" i="74"/>
  <c r="F45" i="74"/>
  <c r="F44" i="74"/>
  <c r="F43" i="74"/>
  <c r="F42" i="74"/>
  <c r="F41" i="74"/>
  <c r="F40" i="74"/>
  <c r="F39" i="74"/>
  <c r="F38" i="74"/>
  <c r="F37" i="74"/>
  <c r="F36" i="74"/>
  <c r="F35" i="74"/>
  <c r="F34" i="74"/>
  <c r="F33" i="74"/>
  <c r="F32" i="74"/>
  <c r="F31" i="74"/>
  <c r="F30" i="74"/>
  <c r="F29" i="74"/>
  <c r="F28" i="74"/>
  <c r="F27" i="74"/>
  <c r="F26" i="74"/>
  <c r="F25" i="74"/>
  <c r="F24" i="74"/>
  <c r="F23" i="74"/>
  <c r="F22" i="74"/>
  <c r="F21" i="74"/>
  <c r="F20" i="74"/>
  <c r="F19" i="74"/>
  <c r="F18" i="74"/>
  <c r="F17" i="74"/>
  <c r="F16" i="74"/>
  <c r="F15" i="74"/>
  <c r="F14" i="74"/>
  <c r="F13" i="74"/>
  <c r="F12" i="74"/>
  <c r="F11" i="74"/>
  <c r="F10" i="74"/>
  <c r="F9" i="74"/>
  <c r="F8" i="74"/>
  <c r="F7" i="74"/>
  <c r="F6" i="74"/>
  <c r="F60" i="74" s="1"/>
  <c r="I27" i="74" s="1"/>
  <c r="I26" i="73"/>
  <c r="U60" i="73"/>
  <c r="AB31" i="85" s="1"/>
  <c r="T60" i="73"/>
  <c r="AA31" i="85" s="1"/>
  <c r="R60" i="73"/>
  <c r="Y31" i="85" s="1"/>
  <c r="Q60" i="73"/>
  <c r="X31" i="85" s="1"/>
  <c r="O60" i="73"/>
  <c r="V31" i="85" s="1"/>
  <c r="N60" i="73"/>
  <c r="U31" i="85" s="1"/>
  <c r="L60" i="73"/>
  <c r="S31" i="85" s="1"/>
  <c r="K60" i="73"/>
  <c r="E60" i="73"/>
  <c r="K31" i="85" s="1"/>
  <c r="D60" i="73"/>
  <c r="J31" i="85" s="1"/>
  <c r="C60" i="73"/>
  <c r="B60" i="73"/>
  <c r="H31" i="85" s="1"/>
  <c r="F58" i="73"/>
  <c r="F57" i="73"/>
  <c r="F56" i="73"/>
  <c r="F55" i="73"/>
  <c r="F54" i="73"/>
  <c r="F53" i="73"/>
  <c r="F52" i="73"/>
  <c r="F51" i="73"/>
  <c r="F50" i="73"/>
  <c r="F49" i="73"/>
  <c r="F48" i="73"/>
  <c r="F47" i="73"/>
  <c r="F46" i="73"/>
  <c r="F45" i="73"/>
  <c r="F44" i="73"/>
  <c r="F43" i="73"/>
  <c r="F42" i="73"/>
  <c r="F41" i="73"/>
  <c r="F40" i="73"/>
  <c r="F39" i="73"/>
  <c r="F38" i="73"/>
  <c r="F37" i="73"/>
  <c r="F36" i="73"/>
  <c r="F35" i="73"/>
  <c r="F34" i="73"/>
  <c r="F33" i="73"/>
  <c r="F32" i="73"/>
  <c r="F31" i="73"/>
  <c r="F30" i="73"/>
  <c r="F29" i="73"/>
  <c r="F28" i="73"/>
  <c r="F27" i="73"/>
  <c r="F26" i="73"/>
  <c r="F25" i="73"/>
  <c r="F24" i="73"/>
  <c r="F23" i="73"/>
  <c r="F22" i="73"/>
  <c r="F21" i="73"/>
  <c r="F20" i="73"/>
  <c r="F19" i="73"/>
  <c r="F18" i="73"/>
  <c r="F17" i="73"/>
  <c r="F16" i="73"/>
  <c r="F15" i="73"/>
  <c r="F14" i="73"/>
  <c r="F13" i="73"/>
  <c r="F12" i="73"/>
  <c r="F11" i="73"/>
  <c r="F10" i="73"/>
  <c r="F9" i="73"/>
  <c r="F8" i="73"/>
  <c r="F7" i="73"/>
  <c r="F6" i="73"/>
  <c r="F60" i="73" s="1"/>
  <c r="I27" i="73" s="1"/>
  <c r="I26" i="72"/>
  <c r="U60" i="72"/>
  <c r="AB62" i="85" s="1"/>
  <c r="T60" i="72"/>
  <c r="AA62" i="85" s="1"/>
  <c r="R60" i="72"/>
  <c r="Y62" i="85" s="1"/>
  <c r="Q60" i="72"/>
  <c r="X62" i="85" s="1"/>
  <c r="O60" i="72"/>
  <c r="V62" i="85" s="1"/>
  <c r="N60" i="72"/>
  <c r="U62" i="85" s="1"/>
  <c r="L60" i="72"/>
  <c r="S62" i="85" s="1"/>
  <c r="K60" i="72"/>
  <c r="R62" i="85" s="1"/>
  <c r="E60" i="72"/>
  <c r="K62" i="85" s="1"/>
  <c r="D60" i="72"/>
  <c r="J62" i="85" s="1"/>
  <c r="C60" i="72"/>
  <c r="I62" i="85" s="1"/>
  <c r="B60" i="72"/>
  <c r="H62" i="85" s="1"/>
  <c r="F58" i="72"/>
  <c r="F57" i="72"/>
  <c r="F56" i="72"/>
  <c r="F55" i="72"/>
  <c r="F54" i="72"/>
  <c r="F53" i="72"/>
  <c r="F52" i="72"/>
  <c r="F51" i="72"/>
  <c r="F50" i="72"/>
  <c r="F49" i="72"/>
  <c r="F48" i="72"/>
  <c r="F47" i="72"/>
  <c r="F46" i="72"/>
  <c r="F45" i="72"/>
  <c r="F44" i="72"/>
  <c r="F43" i="72"/>
  <c r="F42" i="72"/>
  <c r="F41" i="72"/>
  <c r="F40" i="72"/>
  <c r="F39" i="72"/>
  <c r="F38" i="72"/>
  <c r="F37" i="72"/>
  <c r="F36" i="72"/>
  <c r="F35" i="72"/>
  <c r="F34" i="72"/>
  <c r="F33" i="72"/>
  <c r="F32" i="72"/>
  <c r="F31" i="72"/>
  <c r="F30" i="72"/>
  <c r="F29" i="72"/>
  <c r="F28" i="72"/>
  <c r="F27" i="72"/>
  <c r="F26" i="72"/>
  <c r="F25" i="72"/>
  <c r="F24" i="72"/>
  <c r="F23" i="72"/>
  <c r="F22" i="72"/>
  <c r="F21" i="72"/>
  <c r="F20" i="72"/>
  <c r="F19" i="72"/>
  <c r="F18" i="72"/>
  <c r="F17" i="72"/>
  <c r="F16" i="72"/>
  <c r="F15" i="72"/>
  <c r="F14" i="72"/>
  <c r="F13" i="72"/>
  <c r="F12" i="72"/>
  <c r="F11" i="72"/>
  <c r="F10" i="72"/>
  <c r="F9" i="72"/>
  <c r="F8" i="72"/>
  <c r="F7" i="72"/>
  <c r="F6" i="72"/>
  <c r="F60" i="72" s="1"/>
  <c r="I27" i="72" s="1"/>
  <c r="I26" i="71"/>
  <c r="U60" i="71"/>
  <c r="AB32" i="85" s="1"/>
  <c r="T60" i="71"/>
  <c r="AA32" i="85" s="1"/>
  <c r="R60" i="71"/>
  <c r="Y32" i="85" s="1"/>
  <c r="Q60" i="71"/>
  <c r="X32" i="85" s="1"/>
  <c r="O60" i="71"/>
  <c r="V32" i="85" s="1"/>
  <c r="N60" i="71"/>
  <c r="U32" i="85" s="1"/>
  <c r="L60" i="71"/>
  <c r="S32" i="85" s="1"/>
  <c r="K60" i="71"/>
  <c r="E60" i="71"/>
  <c r="K32" i="85" s="1"/>
  <c r="D60" i="71"/>
  <c r="J32" i="85" s="1"/>
  <c r="C60" i="71"/>
  <c r="B60" i="71"/>
  <c r="H32" i="85" s="1"/>
  <c r="F58" i="71"/>
  <c r="F57" i="71"/>
  <c r="F56" i="71"/>
  <c r="F55" i="71"/>
  <c r="F54" i="71"/>
  <c r="F53" i="71"/>
  <c r="F52" i="71"/>
  <c r="F51" i="71"/>
  <c r="F50" i="71"/>
  <c r="F49" i="71"/>
  <c r="F48" i="71"/>
  <c r="F47" i="71"/>
  <c r="F46" i="71"/>
  <c r="F45" i="71"/>
  <c r="F44" i="71"/>
  <c r="F43" i="71"/>
  <c r="F42" i="71"/>
  <c r="F41" i="71"/>
  <c r="F40" i="71"/>
  <c r="F39" i="71"/>
  <c r="F38" i="71"/>
  <c r="F37" i="71"/>
  <c r="F36" i="71"/>
  <c r="F35" i="71"/>
  <c r="F34" i="71"/>
  <c r="F33" i="71"/>
  <c r="F32" i="71"/>
  <c r="F31" i="71"/>
  <c r="F30" i="71"/>
  <c r="F29" i="71"/>
  <c r="F28" i="71"/>
  <c r="F27" i="71"/>
  <c r="F26" i="71"/>
  <c r="F25" i="71"/>
  <c r="F24" i="71"/>
  <c r="F23" i="71"/>
  <c r="F22" i="71"/>
  <c r="F21" i="71"/>
  <c r="F20" i="71"/>
  <c r="F19" i="71"/>
  <c r="F18" i="71"/>
  <c r="F17" i="71"/>
  <c r="F16" i="71"/>
  <c r="F15" i="71"/>
  <c r="F14" i="71"/>
  <c r="F13" i="71"/>
  <c r="F12" i="71"/>
  <c r="F11" i="71"/>
  <c r="F10" i="71"/>
  <c r="F9" i="71"/>
  <c r="F8" i="71"/>
  <c r="F7" i="71"/>
  <c r="F6" i="71"/>
  <c r="F60" i="71" s="1"/>
  <c r="I27" i="71" s="1"/>
  <c r="I26" i="70"/>
  <c r="U60" i="70"/>
  <c r="AB63" i="85" s="1"/>
  <c r="T60" i="70"/>
  <c r="AA63" i="85" s="1"/>
  <c r="R60" i="70"/>
  <c r="Q60" i="70"/>
  <c r="X63" i="85" s="1"/>
  <c r="O60" i="70"/>
  <c r="V63" i="85" s="1"/>
  <c r="N60" i="70"/>
  <c r="U63" i="85" s="1"/>
  <c r="L60" i="70"/>
  <c r="S63" i="85" s="1"/>
  <c r="K60" i="70"/>
  <c r="R63" i="85" s="1"/>
  <c r="E60" i="70"/>
  <c r="K63" i="85" s="1"/>
  <c r="D60" i="70"/>
  <c r="J63" i="85" s="1"/>
  <c r="C60" i="70"/>
  <c r="I63" i="85" s="1"/>
  <c r="B60" i="70"/>
  <c r="F58" i="70"/>
  <c r="F57" i="70"/>
  <c r="F56" i="70"/>
  <c r="F55" i="70"/>
  <c r="F54" i="70"/>
  <c r="F53" i="70"/>
  <c r="F52" i="70"/>
  <c r="F51" i="70"/>
  <c r="F50" i="70"/>
  <c r="F49" i="70"/>
  <c r="F48" i="70"/>
  <c r="F47" i="70"/>
  <c r="F46" i="70"/>
  <c r="F45" i="70"/>
  <c r="F44" i="70"/>
  <c r="F43" i="70"/>
  <c r="F42" i="70"/>
  <c r="F41" i="70"/>
  <c r="F40" i="70"/>
  <c r="F39" i="70"/>
  <c r="F38" i="70"/>
  <c r="F37" i="70"/>
  <c r="F36" i="70"/>
  <c r="F35" i="70"/>
  <c r="F34" i="70"/>
  <c r="F33" i="70"/>
  <c r="F32" i="70"/>
  <c r="F31" i="70"/>
  <c r="F30" i="70"/>
  <c r="F29" i="70"/>
  <c r="F28" i="70"/>
  <c r="F27" i="70"/>
  <c r="F26" i="70"/>
  <c r="F25" i="70"/>
  <c r="F24" i="70"/>
  <c r="F23" i="70"/>
  <c r="F22" i="70"/>
  <c r="F21" i="70"/>
  <c r="F20" i="70"/>
  <c r="F19" i="70"/>
  <c r="F18" i="70"/>
  <c r="F17" i="70"/>
  <c r="F16" i="70"/>
  <c r="F15" i="70"/>
  <c r="F14" i="70"/>
  <c r="F13" i="70"/>
  <c r="F12" i="70"/>
  <c r="F11" i="70"/>
  <c r="F10" i="70"/>
  <c r="F9" i="70"/>
  <c r="F8" i="70"/>
  <c r="F7" i="70"/>
  <c r="F6" i="70"/>
  <c r="F60" i="70" s="1"/>
  <c r="I27" i="70" s="1"/>
  <c r="I26" i="69"/>
  <c r="U60" i="69"/>
  <c r="AB33" i="85" s="1"/>
  <c r="T60" i="69"/>
  <c r="AA33" i="85" s="1"/>
  <c r="R60" i="69"/>
  <c r="Y33" i="85" s="1"/>
  <c r="Q60" i="69"/>
  <c r="X33" i="85" s="1"/>
  <c r="O60" i="69"/>
  <c r="V33" i="85" s="1"/>
  <c r="N60" i="69"/>
  <c r="U33" i="85" s="1"/>
  <c r="L60" i="69"/>
  <c r="S33" i="85" s="1"/>
  <c r="K60" i="69"/>
  <c r="E60" i="69"/>
  <c r="K33" i="85" s="1"/>
  <c r="D60" i="69"/>
  <c r="J33" i="85" s="1"/>
  <c r="C60" i="69"/>
  <c r="B60" i="69"/>
  <c r="H33" i="85" s="1"/>
  <c r="F58" i="69"/>
  <c r="F57" i="69"/>
  <c r="F56" i="69"/>
  <c r="F55" i="69"/>
  <c r="F54" i="69"/>
  <c r="F53" i="69"/>
  <c r="F52" i="69"/>
  <c r="F51" i="69"/>
  <c r="F50" i="69"/>
  <c r="F49" i="69"/>
  <c r="F48" i="69"/>
  <c r="F47" i="69"/>
  <c r="F46" i="69"/>
  <c r="F45" i="69"/>
  <c r="F44" i="69"/>
  <c r="F43" i="69"/>
  <c r="F42" i="69"/>
  <c r="F41" i="69"/>
  <c r="F40" i="69"/>
  <c r="F39" i="69"/>
  <c r="F38" i="69"/>
  <c r="F37" i="69"/>
  <c r="F36" i="69"/>
  <c r="F35" i="69"/>
  <c r="F34" i="69"/>
  <c r="F33" i="69"/>
  <c r="F32" i="69"/>
  <c r="F31" i="69"/>
  <c r="F30" i="69"/>
  <c r="F29" i="69"/>
  <c r="F28" i="69"/>
  <c r="F27" i="69"/>
  <c r="F26" i="69"/>
  <c r="F25" i="69"/>
  <c r="F24" i="69"/>
  <c r="F23" i="69"/>
  <c r="F22" i="69"/>
  <c r="F21" i="69"/>
  <c r="F20" i="69"/>
  <c r="F19" i="69"/>
  <c r="F18" i="69"/>
  <c r="F17" i="69"/>
  <c r="F16" i="69"/>
  <c r="F15" i="69"/>
  <c r="F14" i="69"/>
  <c r="F13" i="69"/>
  <c r="F12" i="69"/>
  <c r="F11" i="69"/>
  <c r="F10" i="69"/>
  <c r="F9" i="69"/>
  <c r="F8" i="69"/>
  <c r="F7" i="69"/>
  <c r="F6" i="69"/>
  <c r="F60" i="69" s="1"/>
  <c r="I27" i="69" s="1"/>
  <c r="I26" i="68"/>
  <c r="U60" i="68"/>
  <c r="AB64" i="85" s="1"/>
  <c r="T60" i="68"/>
  <c r="AA64" i="85" s="1"/>
  <c r="R60" i="68"/>
  <c r="Y64" i="85" s="1"/>
  <c r="Q60" i="68"/>
  <c r="X64" i="85" s="1"/>
  <c r="O60" i="68"/>
  <c r="V64" i="85" s="1"/>
  <c r="N60" i="68"/>
  <c r="U64" i="85" s="1"/>
  <c r="L60" i="68"/>
  <c r="S64" i="85" s="1"/>
  <c r="K60" i="68"/>
  <c r="R64" i="85" s="1"/>
  <c r="E60" i="68"/>
  <c r="K64" i="85" s="1"/>
  <c r="D60" i="68"/>
  <c r="J64" i="85" s="1"/>
  <c r="C60" i="68"/>
  <c r="I64" i="85" s="1"/>
  <c r="B60" i="68"/>
  <c r="H64" i="85" s="1"/>
  <c r="F58" i="68"/>
  <c r="F57" i="68"/>
  <c r="F56" i="68"/>
  <c r="F55" i="68"/>
  <c r="F54" i="68"/>
  <c r="F53" i="68"/>
  <c r="F52" i="68"/>
  <c r="F51" i="68"/>
  <c r="F50" i="68"/>
  <c r="F49" i="68"/>
  <c r="F48" i="68"/>
  <c r="F47" i="68"/>
  <c r="F46" i="68"/>
  <c r="F45" i="68"/>
  <c r="F44" i="68"/>
  <c r="F43" i="68"/>
  <c r="F42" i="68"/>
  <c r="F41" i="68"/>
  <c r="F40" i="68"/>
  <c r="F39" i="68"/>
  <c r="F38" i="68"/>
  <c r="F37" i="68"/>
  <c r="F36" i="68"/>
  <c r="F35" i="68"/>
  <c r="F34" i="68"/>
  <c r="F33" i="68"/>
  <c r="F32" i="68"/>
  <c r="F31" i="68"/>
  <c r="F30" i="68"/>
  <c r="F29" i="68"/>
  <c r="F28" i="68"/>
  <c r="F27" i="68"/>
  <c r="F26" i="68"/>
  <c r="F25" i="68"/>
  <c r="F24" i="68"/>
  <c r="F23" i="68"/>
  <c r="F22" i="68"/>
  <c r="F21" i="68"/>
  <c r="F20" i="68"/>
  <c r="F19" i="68"/>
  <c r="F18" i="68"/>
  <c r="F17" i="68"/>
  <c r="F16" i="68"/>
  <c r="F15" i="68"/>
  <c r="F14" i="68"/>
  <c r="F13" i="68"/>
  <c r="F12" i="68"/>
  <c r="F11" i="68"/>
  <c r="F10" i="68"/>
  <c r="F9" i="68"/>
  <c r="F8" i="68"/>
  <c r="F7" i="68"/>
  <c r="F6" i="68"/>
  <c r="F60" i="68" s="1"/>
  <c r="I27" i="68" s="1"/>
  <c r="I26" i="67"/>
  <c r="U60" i="67"/>
  <c r="AB106" i="85" s="1"/>
  <c r="T60" i="67"/>
  <c r="AA106" i="85" s="1"/>
  <c r="R60" i="67"/>
  <c r="Y106" i="85" s="1"/>
  <c r="Q60" i="67"/>
  <c r="X106" i="85" s="1"/>
  <c r="O60" i="67"/>
  <c r="V106" i="85" s="1"/>
  <c r="N60" i="67"/>
  <c r="U106" i="85" s="1"/>
  <c r="L60" i="67"/>
  <c r="S106" i="85" s="1"/>
  <c r="K60" i="67"/>
  <c r="E60" i="67"/>
  <c r="D60" i="67"/>
  <c r="C60" i="67"/>
  <c r="B60" i="67"/>
  <c r="F58" i="67"/>
  <c r="F57" i="67"/>
  <c r="F56" i="67"/>
  <c r="F55" i="67"/>
  <c r="F54" i="67"/>
  <c r="F53" i="67"/>
  <c r="F52" i="67"/>
  <c r="F51" i="67"/>
  <c r="F50" i="67"/>
  <c r="F49" i="67"/>
  <c r="F48" i="67"/>
  <c r="F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F10" i="67"/>
  <c r="F9" i="67"/>
  <c r="F8" i="67"/>
  <c r="F7" i="67"/>
  <c r="F6" i="67"/>
  <c r="F60" i="67" s="1"/>
  <c r="I27" i="67" s="1"/>
  <c r="I26" i="66"/>
  <c r="U60" i="66"/>
  <c r="AB65" i="85" s="1"/>
  <c r="T60" i="66"/>
  <c r="AA65" i="85" s="1"/>
  <c r="R60" i="66"/>
  <c r="Q60" i="66"/>
  <c r="X65" i="85" s="1"/>
  <c r="O60" i="66"/>
  <c r="V65" i="85" s="1"/>
  <c r="N60" i="66"/>
  <c r="U65" i="85" s="1"/>
  <c r="L60" i="66"/>
  <c r="S65" i="85" s="1"/>
  <c r="K60" i="66"/>
  <c r="R65" i="85" s="1"/>
  <c r="E60" i="66"/>
  <c r="K65" i="85" s="1"/>
  <c r="D60" i="66"/>
  <c r="J65" i="85" s="1"/>
  <c r="C60" i="66"/>
  <c r="I65" i="85" s="1"/>
  <c r="B60" i="66"/>
  <c r="F58" i="66"/>
  <c r="F57" i="66"/>
  <c r="F56" i="66"/>
  <c r="F55" i="66"/>
  <c r="F54" i="66"/>
  <c r="F53" i="66"/>
  <c r="F52" i="66"/>
  <c r="F51" i="66"/>
  <c r="F50" i="66"/>
  <c r="F49" i="66"/>
  <c r="F48" i="66"/>
  <c r="F47" i="66"/>
  <c r="F46" i="66"/>
  <c r="F45"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F15" i="66"/>
  <c r="F14" i="66"/>
  <c r="F13" i="66"/>
  <c r="F12" i="66"/>
  <c r="F11" i="66"/>
  <c r="F10" i="66"/>
  <c r="F9" i="66"/>
  <c r="F8" i="66"/>
  <c r="F7" i="66"/>
  <c r="F6" i="66"/>
  <c r="F60" i="66" s="1"/>
  <c r="I27" i="66" s="1"/>
  <c r="I26" i="65"/>
  <c r="U60" i="65"/>
  <c r="AB66" i="85" s="1"/>
  <c r="T60" i="65"/>
  <c r="AA66" i="85" s="1"/>
  <c r="R60" i="65"/>
  <c r="Y66" i="85" s="1"/>
  <c r="Q60" i="65"/>
  <c r="X66" i="85" s="1"/>
  <c r="O60" i="65"/>
  <c r="V66" i="85" s="1"/>
  <c r="N60" i="65"/>
  <c r="U66" i="85" s="1"/>
  <c r="L60" i="65"/>
  <c r="S66" i="85" s="1"/>
  <c r="K60" i="65"/>
  <c r="R66" i="85" s="1"/>
  <c r="E60" i="65"/>
  <c r="K66" i="85" s="1"/>
  <c r="D60" i="65"/>
  <c r="J66" i="85" s="1"/>
  <c r="C60" i="65"/>
  <c r="I66" i="85" s="1"/>
  <c r="B60" i="65"/>
  <c r="H66" i="85" s="1"/>
  <c r="F58" i="65"/>
  <c r="F57" i="65"/>
  <c r="F56" i="65"/>
  <c r="F55" i="65"/>
  <c r="F54" i="65"/>
  <c r="F53" i="65"/>
  <c r="F52" i="65"/>
  <c r="F51" i="65"/>
  <c r="F50" i="65"/>
  <c r="F49" i="65"/>
  <c r="F48" i="65"/>
  <c r="F47" i="65"/>
  <c r="F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7" i="65"/>
  <c r="F6" i="65"/>
  <c r="F60" i="65" s="1"/>
  <c r="I27" i="65" s="1"/>
  <c r="I26" i="64"/>
  <c r="U60" i="64"/>
  <c r="AB67" i="85" s="1"/>
  <c r="T60" i="64"/>
  <c r="AA67" i="85" s="1"/>
  <c r="R60" i="64"/>
  <c r="Q60" i="64"/>
  <c r="X67" i="85" s="1"/>
  <c r="O60" i="64"/>
  <c r="V67" i="85" s="1"/>
  <c r="N60" i="64"/>
  <c r="U67" i="85" s="1"/>
  <c r="L60" i="64"/>
  <c r="S67" i="85" s="1"/>
  <c r="K60" i="64"/>
  <c r="R67" i="85" s="1"/>
  <c r="E60" i="64"/>
  <c r="K67" i="85" s="1"/>
  <c r="D60" i="64"/>
  <c r="J67" i="85" s="1"/>
  <c r="C60" i="64"/>
  <c r="I67" i="85" s="1"/>
  <c r="B60" i="64"/>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F7" i="64"/>
  <c r="F6" i="64"/>
  <c r="F60" i="64" s="1"/>
  <c r="I27" i="64" s="1"/>
  <c r="I26" i="63"/>
  <c r="U60" i="63"/>
  <c r="AB18" i="85" s="1"/>
  <c r="AB27" i="85" s="1"/>
  <c r="T60" i="63"/>
  <c r="AA18" i="85" s="1"/>
  <c r="R60" i="63"/>
  <c r="Y18" i="85" s="1"/>
  <c r="Q60" i="63"/>
  <c r="X18" i="85" s="1"/>
  <c r="O60" i="63"/>
  <c r="V18" i="85" s="1"/>
  <c r="V27" i="85" s="1"/>
  <c r="N60" i="63"/>
  <c r="U18" i="85" s="1"/>
  <c r="L60" i="63"/>
  <c r="K60" i="63"/>
  <c r="R18" i="85" s="1"/>
  <c r="R27" i="85" s="1"/>
  <c r="E60" i="63"/>
  <c r="K18" i="85" s="1"/>
  <c r="D60" i="63"/>
  <c r="J18" i="85" s="1"/>
  <c r="C60" i="63"/>
  <c r="I18" i="85" s="1"/>
  <c r="B60" i="63"/>
  <c r="H18" i="85" s="1"/>
  <c r="F58" i="63"/>
  <c r="F57" i="63"/>
  <c r="F56" i="63"/>
  <c r="F55" i="63"/>
  <c r="F54" i="63"/>
  <c r="F53" i="63"/>
  <c r="F52" i="63"/>
  <c r="F51" i="63"/>
  <c r="F50" i="63"/>
  <c r="F49" i="63"/>
  <c r="F48" i="63"/>
  <c r="F47" i="63"/>
  <c r="F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F7" i="63"/>
  <c r="F6" i="63"/>
  <c r="F60" i="63" s="1"/>
  <c r="I27" i="63" s="1"/>
  <c r="I26" i="62"/>
  <c r="U60" i="62"/>
  <c r="AB68" i="85" s="1"/>
  <c r="T60" i="62"/>
  <c r="AA68" i="85" s="1"/>
  <c r="R60" i="62"/>
  <c r="Y68" i="85" s="1"/>
  <c r="Q60" i="62"/>
  <c r="X68" i="85" s="1"/>
  <c r="O60" i="62"/>
  <c r="V68" i="85" s="1"/>
  <c r="N60" i="62"/>
  <c r="U68" i="85" s="1"/>
  <c r="L60" i="62"/>
  <c r="S68" i="85" s="1"/>
  <c r="K60" i="62"/>
  <c r="R68" i="85" s="1"/>
  <c r="E60" i="62"/>
  <c r="K68" i="85" s="1"/>
  <c r="D60" i="62"/>
  <c r="J68" i="85" s="1"/>
  <c r="C60" i="62"/>
  <c r="I68" i="85" s="1"/>
  <c r="B60" i="62"/>
  <c r="H68" i="85" s="1"/>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60" i="62" s="1"/>
  <c r="I27" i="62" s="1"/>
  <c r="I26" i="61"/>
  <c r="U60" i="61"/>
  <c r="AB69" i="85" s="1"/>
  <c r="T60" i="61"/>
  <c r="AA69" i="85" s="1"/>
  <c r="R60" i="61"/>
  <c r="Q60" i="61"/>
  <c r="X69" i="85" s="1"/>
  <c r="O60" i="61"/>
  <c r="V69" i="85" s="1"/>
  <c r="N60" i="61"/>
  <c r="U69" i="85" s="1"/>
  <c r="L60" i="61"/>
  <c r="S69" i="85" s="1"/>
  <c r="K60" i="61"/>
  <c r="R69" i="85" s="1"/>
  <c r="E60" i="61"/>
  <c r="K69" i="85" s="1"/>
  <c r="D60" i="61"/>
  <c r="J69" i="85" s="1"/>
  <c r="C60" i="61"/>
  <c r="I69" i="85" s="1"/>
  <c r="B60" i="6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15" i="61"/>
  <c r="F14" i="61"/>
  <c r="F13" i="61"/>
  <c r="F12" i="61"/>
  <c r="F11" i="61"/>
  <c r="F10" i="61"/>
  <c r="F9" i="61"/>
  <c r="F8" i="61"/>
  <c r="F7" i="61"/>
  <c r="F6" i="61"/>
  <c r="F60" i="61" s="1"/>
  <c r="I27" i="61" s="1"/>
  <c r="I26" i="60"/>
  <c r="U60" i="60"/>
  <c r="AB70" i="85" s="1"/>
  <c r="T60" i="60"/>
  <c r="AA70" i="85" s="1"/>
  <c r="R60" i="60"/>
  <c r="Y70" i="85" s="1"/>
  <c r="Q60" i="60"/>
  <c r="X70" i="85" s="1"/>
  <c r="O60" i="60"/>
  <c r="V70" i="85" s="1"/>
  <c r="N60" i="60"/>
  <c r="U70" i="85" s="1"/>
  <c r="L60" i="60"/>
  <c r="S70" i="85" s="1"/>
  <c r="K60" i="60"/>
  <c r="R70" i="85" s="1"/>
  <c r="E60" i="60"/>
  <c r="K70" i="85" s="1"/>
  <c r="D60" i="60"/>
  <c r="J70" i="85" s="1"/>
  <c r="C60" i="60"/>
  <c r="I70" i="85" s="1"/>
  <c r="B60" i="60"/>
  <c r="H70" i="85" s="1"/>
  <c r="F58" i="60"/>
  <c r="F57"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F17" i="60"/>
  <c r="F16" i="60"/>
  <c r="F15" i="60"/>
  <c r="F14" i="60"/>
  <c r="F13" i="60"/>
  <c r="F12" i="60"/>
  <c r="F11" i="60"/>
  <c r="F10" i="60"/>
  <c r="F9" i="60"/>
  <c r="F8" i="60"/>
  <c r="F7" i="60"/>
  <c r="F6" i="60"/>
  <c r="F60" i="60" s="1"/>
  <c r="I27" i="60" s="1"/>
  <c r="I26" i="59"/>
  <c r="U60" i="59"/>
  <c r="AB19" i="85" s="1"/>
  <c r="T60" i="59"/>
  <c r="AA19" i="85" s="1"/>
  <c r="R60" i="59"/>
  <c r="Y19" i="85" s="1"/>
  <c r="Q60" i="59"/>
  <c r="X19" i="85" s="1"/>
  <c r="O60" i="59"/>
  <c r="V19" i="85" s="1"/>
  <c r="N60" i="59"/>
  <c r="U19" i="85" s="1"/>
  <c r="L60" i="59"/>
  <c r="K60" i="59"/>
  <c r="R19" i="85" s="1"/>
  <c r="E60" i="59"/>
  <c r="K19" i="85" s="1"/>
  <c r="D60" i="59"/>
  <c r="J19" i="85" s="1"/>
  <c r="C60" i="59"/>
  <c r="I19" i="85" s="1"/>
  <c r="B60" i="59"/>
  <c r="H19" i="85" s="1"/>
  <c r="F58" i="59"/>
  <c r="F57" i="59"/>
  <c r="F56" i="59"/>
  <c r="F55" i="59"/>
  <c r="F54" i="59"/>
  <c r="F53" i="59"/>
  <c r="F52" i="59"/>
  <c r="F51" i="59"/>
  <c r="F50" i="59"/>
  <c r="F49" i="59"/>
  <c r="F48" i="59"/>
  <c r="F47" i="59"/>
  <c r="F46" i="59"/>
  <c r="F45" i="59"/>
  <c r="F44" i="59"/>
  <c r="F43" i="59"/>
  <c r="F42" i="59"/>
  <c r="F41" i="59"/>
  <c r="F40" i="59"/>
  <c r="F39" i="59"/>
  <c r="F38" i="59"/>
  <c r="F37" i="59"/>
  <c r="F36" i="59"/>
  <c r="F35" i="59"/>
  <c r="F34" i="59"/>
  <c r="F33" i="59"/>
  <c r="F32" i="59"/>
  <c r="F31" i="59"/>
  <c r="F30" i="59"/>
  <c r="F29" i="59"/>
  <c r="F28" i="59"/>
  <c r="F27" i="59"/>
  <c r="F26" i="59"/>
  <c r="F25" i="59"/>
  <c r="F24" i="59"/>
  <c r="F23" i="59"/>
  <c r="F22" i="59"/>
  <c r="F21" i="59"/>
  <c r="F20" i="59"/>
  <c r="F19" i="59"/>
  <c r="F18" i="59"/>
  <c r="F17" i="59"/>
  <c r="F16" i="59"/>
  <c r="F15" i="59"/>
  <c r="F14" i="59"/>
  <c r="F13" i="59"/>
  <c r="F12" i="59"/>
  <c r="F11" i="59"/>
  <c r="F10" i="59"/>
  <c r="F9" i="59"/>
  <c r="F8" i="59"/>
  <c r="F7" i="59"/>
  <c r="F6" i="59"/>
  <c r="F60" i="59" s="1"/>
  <c r="I27" i="59" s="1"/>
  <c r="I26" i="58"/>
  <c r="U60" i="58"/>
  <c r="AB34" i="85" s="1"/>
  <c r="T60" i="58"/>
  <c r="AA34" i="85" s="1"/>
  <c r="R60" i="58"/>
  <c r="Y34" i="85" s="1"/>
  <c r="Q60" i="58"/>
  <c r="X34" i="85" s="1"/>
  <c r="O60" i="58"/>
  <c r="V34" i="85" s="1"/>
  <c r="N60" i="58"/>
  <c r="U34" i="85" s="1"/>
  <c r="L60" i="58"/>
  <c r="S34" i="85" s="1"/>
  <c r="K60" i="58"/>
  <c r="E60" i="58"/>
  <c r="K34" i="85" s="1"/>
  <c r="D60" i="58"/>
  <c r="J34" i="85" s="1"/>
  <c r="C60" i="58"/>
  <c r="B60" i="58"/>
  <c r="H34" i="85" s="1"/>
  <c r="F58" i="58"/>
  <c r="F57" i="58"/>
  <c r="F56" i="58"/>
  <c r="F55" i="58"/>
  <c r="F54" i="58"/>
  <c r="F53" i="58"/>
  <c r="F52" i="58"/>
  <c r="F51" i="58"/>
  <c r="F50" i="58"/>
  <c r="F49" i="58"/>
  <c r="F48" i="58"/>
  <c r="F47" i="58"/>
  <c r="F46" i="58"/>
  <c r="F45"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F60" i="58" s="1"/>
  <c r="I27" i="58" s="1"/>
  <c r="I26" i="57"/>
  <c r="U60" i="57"/>
  <c r="AB35" i="85" s="1"/>
  <c r="T60" i="57"/>
  <c r="AA35" i="85" s="1"/>
  <c r="R60" i="57"/>
  <c r="Y35" i="85" s="1"/>
  <c r="Q60" i="57"/>
  <c r="X35" i="85" s="1"/>
  <c r="O60" i="57"/>
  <c r="V35" i="85" s="1"/>
  <c r="N60" i="57"/>
  <c r="U35" i="85" s="1"/>
  <c r="L60" i="57"/>
  <c r="S35" i="85" s="1"/>
  <c r="K60" i="57"/>
  <c r="E60" i="57"/>
  <c r="K35" i="85" s="1"/>
  <c r="D60" i="57"/>
  <c r="J35" i="85" s="1"/>
  <c r="C60" i="57"/>
  <c r="B60" i="57"/>
  <c r="H35" i="85" s="1"/>
  <c r="F58" i="57"/>
  <c r="F57" i="57"/>
  <c r="F56" i="57"/>
  <c r="F55" i="57"/>
  <c r="F54" i="57"/>
  <c r="F53" i="57"/>
  <c r="F52" i="57"/>
  <c r="F51" i="57"/>
  <c r="F50" i="57"/>
  <c r="F49" i="57"/>
  <c r="F48" i="57"/>
  <c r="F47" i="57"/>
  <c r="F46" i="57"/>
  <c r="F45" i="57"/>
  <c r="F44" i="57"/>
  <c r="F43" i="57"/>
  <c r="F42" i="57"/>
  <c r="F41" i="57"/>
  <c r="F40" i="57"/>
  <c r="F39" i="57"/>
  <c r="F38" i="57"/>
  <c r="F37" i="57"/>
  <c r="F36" i="57"/>
  <c r="F35" i="57"/>
  <c r="F34" i="57"/>
  <c r="F33" i="57"/>
  <c r="F32" i="57"/>
  <c r="F31" i="57"/>
  <c r="F30" i="57"/>
  <c r="F29" i="57"/>
  <c r="F28" i="57"/>
  <c r="F27" i="57"/>
  <c r="F26" i="57"/>
  <c r="F25" i="57"/>
  <c r="F24" i="57"/>
  <c r="F23" i="57"/>
  <c r="F22" i="57"/>
  <c r="F21" i="57"/>
  <c r="F20" i="57"/>
  <c r="F19" i="57"/>
  <c r="F18" i="57"/>
  <c r="F17" i="57"/>
  <c r="F16" i="57"/>
  <c r="F15" i="57"/>
  <c r="F14" i="57"/>
  <c r="F13" i="57"/>
  <c r="F12" i="57"/>
  <c r="F11" i="57"/>
  <c r="F10" i="57"/>
  <c r="F9" i="57"/>
  <c r="F8" i="57"/>
  <c r="F7" i="57"/>
  <c r="F6" i="57"/>
  <c r="F60" i="57" s="1"/>
  <c r="I27" i="57" s="1"/>
  <c r="I26" i="56"/>
  <c r="U60" i="56"/>
  <c r="AB36" i="85" s="1"/>
  <c r="T60" i="56"/>
  <c r="AA36" i="85" s="1"/>
  <c r="R60" i="56"/>
  <c r="Y36" i="85" s="1"/>
  <c r="Q60" i="56"/>
  <c r="X36" i="85" s="1"/>
  <c r="O60" i="56"/>
  <c r="V36" i="85" s="1"/>
  <c r="N60" i="56"/>
  <c r="U36" i="85" s="1"/>
  <c r="L60" i="56"/>
  <c r="S36" i="85" s="1"/>
  <c r="K60" i="56"/>
  <c r="E60" i="56"/>
  <c r="K36" i="85" s="1"/>
  <c r="D60" i="56"/>
  <c r="J36" i="85" s="1"/>
  <c r="C60" i="56"/>
  <c r="B60" i="56"/>
  <c r="H36" i="85" s="1"/>
  <c r="F58" i="56"/>
  <c r="F57" i="56"/>
  <c r="F56" i="56"/>
  <c r="F55" i="56"/>
  <c r="F54" i="56"/>
  <c r="F53" i="56"/>
  <c r="F52" i="56"/>
  <c r="F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F7" i="56"/>
  <c r="F6" i="56"/>
  <c r="F60" i="56" s="1"/>
  <c r="I27" i="56" s="1"/>
  <c r="I26" i="55"/>
  <c r="U60" i="55"/>
  <c r="AB71" i="85" s="1"/>
  <c r="T60" i="55"/>
  <c r="AA71" i="85" s="1"/>
  <c r="R60" i="55"/>
  <c r="Q60" i="55"/>
  <c r="X71" i="85" s="1"/>
  <c r="O60" i="55"/>
  <c r="V71" i="85" s="1"/>
  <c r="N60" i="55"/>
  <c r="U71" i="85" s="1"/>
  <c r="L60" i="55"/>
  <c r="S71" i="85" s="1"/>
  <c r="K60" i="55"/>
  <c r="R71" i="85" s="1"/>
  <c r="E60" i="55"/>
  <c r="K71" i="85" s="1"/>
  <c r="D60" i="55"/>
  <c r="J71" i="85" s="1"/>
  <c r="C60" i="55"/>
  <c r="I71" i="85" s="1"/>
  <c r="B60"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F17" i="55"/>
  <c r="F16" i="55"/>
  <c r="F15" i="55"/>
  <c r="F14" i="55"/>
  <c r="F13" i="55"/>
  <c r="F12" i="55"/>
  <c r="F11" i="55"/>
  <c r="F10" i="55"/>
  <c r="F9" i="55"/>
  <c r="F8" i="55"/>
  <c r="F7" i="55"/>
  <c r="F6" i="55"/>
  <c r="F60" i="55" s="1"/>
  <c r="I27" i="55" s="1"/>
  <c r="I26" i="54"/>
  <c r="U60" i="54"/>
  <c r="AB107" i="85" s="1"/>
  <c r="T60" i="54"/>
  <c r="AA107" i="85" s="1"/>
  <c r="R60" i="54"/>
  <c r="Y107" i="85" s="1"/>
  <c r="Q60" i="54"/>
  <c r="X107" i="85" s="1"/>
  <c r="O60" i="54"/>
  <c r="V107" i="85" s="1"/>
  <c r="N60" i="54"/>
  <c r="U107" i="85" s="1"/>
  <c r="L60" i="54"/>
  <c r="S107" i="85" s="1"/>
  <c r="K60" i="54"/>
  <c r="R107" i="85" s="1"/>
  <c r="E60" i="54"/>
  <c r="K107" i="85" s="1"/>
  <c r="D60" i="54"/>
  <c r="J107" i="85" s="1"/>
  <c r="C60" i="54"/>
  <c r="I107" i="85" s="1"/>
  <c r="B60" i="54"/>
  <c r="H107" i="85" s="1"/>
  <c r="F58" i="54"/>
  <c r="F57" i="54"/>
  <c r="F56" i="54"/>
  <c r="F55" i="54"/>
  <c r="F54" i="54"/>
  <c r="F53" i="54"/>
  <c r="F52" i="54"/>
  <c r="F51" i="54"/>
  <c r="F50" i="54"/>
  <c r="F49" i="54"/>
  <c r="F48" i="54"/>
  <c r="F47" i="54"/>
  <c r="F46" i="54"/>
  <c r="F45" i="54"/>
  <c r="F44" i="54"/>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F13" i="54"/>
  <c r="F12" i="54"/>
  <c r="F11" i="54"/>
  <c r="F10" i="54"/>
  <c r="F9" i="54"/>
  <c r="F8" i="54"/>
  <c r="F7" i="54"/>
  <c r="F6" i="54"/>
  <c r="F60" i="54" s="1"/>
  <c r="I27" i="54" s="1"/>
  <c r="I26" i="53"/>
  <c r="U60" i="53"/>
  <c r="AB108" i="85" s="1"/>
  <c r="T60" i="53"/>
  <c r="AA108" i="85" s="1"/>
  <c r="R60" i="53"/>
  <c r="Y108" i="85" s="1"/>
  <c r="Q60" i="53"/>
  <c r="X108" i="85" s="1"/>
  <c r="O60" i="53"/>
  <c r="V108" i="85" s="1"/>
  <c r="N60" i="53"/>
  <c r="U108" i="85" s="1"/>
  <c r="L60" i="53"/>
  <c r="S108" i="85" s="1"/>
  <c r="K60" i="53"/>
  <c r="E60" i="53"/>
  <c r="K108" i="85" s="1"/>
  <c r="D60" i="53"/>
  <c r="J108" i="85" s="1"/>
  <c r="C60" i="53"/>
  <c r="B60" i="53"/>
  <c r="H108" i="85" s="1"/>
  <c r="F58" i="53"/>
  <c r="F57" i="53"/>
  <c r="F56" i="53"/>
  <c r="F55" i="53"/>
  <c r="F54" i="53"/>
  <c r="F53" i="53"/>
  <c r="F52" i="53"/>
  <c r="F51" i="53"/>
  <c r="F50" i="53"/>
  <c r="F49" i="53"/>
  <c r="F48" i="53"/>
  <c r="F47" i="53"/>
  <c r="F46" i="53"/>
  <c r="F45" i="53"/>
  <c r="F44" i="53"/>
  <c r="F43" i="53"/>
  <c r="F42" i="53"/>
  <c r="F41" i="53"/>
  <c r="F40" i="53"/>
  <c r="F39" i="53"/>
  <c r="F38" i="53"/>
  <c r="F37" i="53"/>
  <c r="F36" i="53"/>
  <c r="F35" i="53"/>
  <c r="F34" i="53"/>
  <c r="F33" i="53"/>
  <c r="F32" i="53"/>
  <c r="F31" i="53"/>
  <c r="F30" i="53"/>
  <c r="F29" i="53"/>
  <c r="F28" i="53"/>
  <c r="F27" i="53"/>
  <c r="F26" i="53"/>
  <c r="F25" i="53"/>
  <c r="F24" i="53"/>
  <c r="F23" i="53"/>
  <c r="F22" i="53"/>
  <c r="F21" i="53"/>
  <c r="F20" i="53"/>
  <c r="F19" i="53"/>
  <c r="F18" i="53"/>
  <c r="F17" i="53"/>
  <c r="F16" i="53"/>
  <c r="F15" i="53"/>
  <c r="F14" i="53"/>
  <c r="F13" i="53"/>
  <c r="F12" i="53"/>
  <c r="F11" i="53"/>
  <c r="F10" i="53"/>
  <c r="F9" i="53"/>
  <c r="F8" i="53"/>
  <c r="F7" i="53"/>
  <c r="F6" i="53"/>
  <c r="F60" i="53" s="1"/>
  <c r="I27" i="53" s="1"/>
  <c r="I26" i="52"/>
  <c r="U60" i="52"/>
  <c r="AB72" i="85" s="1"/>
  <c r="T60" i="52"/>
  <c r="AA72" i="85" s="1"/>
  <c r="R60" i="52"/>
  <c r="Y72" i="85" s="1"/>
  <c r="Q60" i="52"/>
  <c r="X72" i="85" s="1"/>
  <c r="O60" i="52"/>
  <c r="V72" i="85" s="1"/>
  <c r="N60" i="52"/>
  <c r="U72" i="85" s="1"/>
  <c r="L60" i="52"/>
  <c r="S72" i="85" s="1"/>
  <c r="K60" i="52"/>
  <c r="R72" i="85" s="1"/>
  <c r="E60" i="52"/>
  <c r="K72" i="85" s="1"/>
  <c r="D60" i="52"/>
  <c r="J72" i="85" s="1"/>
  <c r="C60" i="52"/>
  <c r="I72" i="85" s="1"/>
  <c r="B60" i="52"/>
  <c r="H72" i="85" s="1"/>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15" i="52"/>
  <c r="F14" i="52"/>
  <c r="F13" i="52"/>
  <c r="F12" i="52"/>
  <c r="F11" i="52"/>
  <c r="F10" i="52"/>
  <c r="F9" i="52"/>
  <c r="F8" i="52"/>
  <c r="F7" i="52"/>
  <c r="F6" i="52"/>
  <c r="F60" i="52" s="1"/>
  <c r="I27" i="52" s="1"/>
  <c r="I26" i="51"/>
  <c r="U60" i="51"/>
  <c r="AB37" i="85" s="1"/>
  <c r="T60" i="51"/>
  <c r="AA37" i="85" s="1"/>
  <c r="R60" i="51"/>
  <c r="Y37" i="85" s="1"/>
  <c r="Q60" i="51"/>
  <c r="X37" i="85" s="1"/>
  <c r="O60" i="51"/>
  <c r="V37" i="85" s="1"/>
  <c r="N60" i="51"/>
  <c r="U37" i="85" s="1"/>
  <c r="L60" i="51"/>
  <c r="S37" i="85" s="1"/>
  <c r="K60" i="51"/>
  <c r="E60" i="51"/>
  <c r="K37" i="85" s="1"/>
  <c r="D60" i="51"/>
  <c r="J37" i="85" s="1"/>
  <c r="C60" i="51"/>
  <c r="B60" i="51"/>
  <c r="H37" i="85" s="1"/>
  <c r="F58" i="51"/>
  <c r="F57" i="51"/>
  <c r="F56" i="51"/>
  <c r="F55" i="51"/>
  <c r="F54" i="51"/>
  <c r="F53" i="51"/>
  <c r="F52" i="51"/>
  <c r="F51" i="51"/>
  <c r="F50" i="51"/>
  <c r="F49" i="51"/>
  <c r="F48" i="51"/>
  <c r="F47" i="51"/>
  <c r="F46" i="51"/>
  <c r="F45" i="5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15" i="51"/>
  <c r="F14" i="51"/>
  <c r="F13" i="51"/>
  <c r="F12" i="51"/>
  <c r="F11" i="51"/>
  <c r="F10" i="51"/>
  <c r="F9" i="51"/>
  <c r="F8" i="51"/>
  <c r="F7" i="51"/>
  <c r="F6" i="51"/>
  <c r="F60" i="51" s="1"/>
  <c r="I27" i="51" s="1"/>
  <c r="I26" i="50"/>
  <c r="U60" i="50"/>
  <c r="AB73" i="85" s="1"/>
  <c r="T60" i="50"/>
  <c r="AA73" i="85" s="1"/>
  <c r="R60" i="50"/>
  <c r="Q60" i="50"/>
  <c r="X73" i="85" s="1"/>
  <c r="O60" i="50"/>
  <c r="V73" i="85" s="1"/>
  <c r="N60" i="50"/>
  <c r="U73" i="85" s="1"/>
  <c r="L60" i="50"/>
  <c r="S73" i="85" s="1"/>
  <c r="K60" i="50"/>
  <c r="R73" i="85" s="1"/>
  <c r="E60" i="50"/>
  <c r="K73" i="85" s="1"/>
  <c r="D60" i="50"/>
  <c r="J73" i="85" s="1"/>
  <c r="C60" i="50"/>
  <c r="I73" i="85" s="1"/>
  <c r="B60" i="50"/>
  <c r="F58" i="50"/>
  <c r="F57" i="50"/>
  <c r="F56" i="50"/>
  <c r="F55" i="50"/>
  <c r="F54" i="50"/>
  <c r="F53" i="50"/>
  <c r="F52" i="50"/>
  <c r="F51" i="50"/>
  <c r="F50" i="50"/>
  <c r="F49" i="50"/>
  <c r="F48" i="50"/>
  <c r="F47"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F14" i="50"/>
  <c r="F13" i="50"/>
  <c r="F12" i="50"/>
  <c r="F11" i="50"/>
  <c r="F10" i="50"/>
  <c r="F9" i="50"/>
  <c r="F8" i="50"/>
  <c r="F7" i="50"/>
  <c r="F6" i="50"/>
  <c r="F60" i="50" s="1"/>
  <c r="I27" i="50" s="1"/>
  <c r="I26" i="49"/>
  <c r="U60" i="49"/>
  <c r="AB38" i="85" s="1"/>
  <c r="T60" i="49"/>
  <c r="AA38" i="85" s="1"/>
  <c r="R60" i="49"/>
  <c r="Y38" i="85" s="1"/>
  <c r="Q60" i="49"/>
  <c r="X38" i="85" s="1"/>
  <c r="O60" i="49"/>
  <c r="V38" i="85" s="1"/>
  <c r="N60" i="49"/>
  <c r="U38" i="85" s="1"/>
  <c r="L60" i="49"/>
  <c r="S38" i="85" s="1"/>
  <c r="K60" i="49"/>
  <c r="E60" i="49"/>
  <c r="K38" i="85" s="1"/>
  <c r="D60" i="49"/>
  <c r="J38" i="85" s="1"/>
  <c r="C60" i="49"/>
  <c r="B60" i="49"/>
  <c r="H38" i="85" s="1"/>
  <c r="F58" i="49"/>
  <c r="F57" i="49"/>
  <c r="F56" i="49"/>
  <c r="F55" i="49"/>
  <c r="F54" i="49"/>
  <c r="F53" i="49"/>
  <c r="F52" i="49"/>
  <c r="F51" i="49"/>
  <c r="F50" i="49"/>
  <c r="F49" i="49"/>
  <c r="F48" i="49"/>
  <c r="F47" i="49"/>
  <c r="F46" i="49"/>
  <c r="F45" i="49"/>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F11" i="49"/>
  <c r="F10" i="49"/>
  <c r="F9" i="49"/>
  <c r="F8" i="49"/>
  <c r="F7" i="49"/>
  <c r="F6" i="49"/>
  <c r="F60" i="49" s="1"/>
  <c r="I27" i="49" s="1"/>
  <c r="I26" i="48"/>
  <c r="U60" i="48"/>
  <c r="AB74" i="85" s="1"/>
  <c r="T60" i="48"/>
  <c r="AA74" i="85" s="1"/>
  <c r="R60" i="48"/>
  <c r="Y74" i="85" s="1"/>
  <c r="Q60" i="48"/>
  <c r="X74" i="85" s="1"/>
  <c r="O60" i="48"/>
  <c r="V74" i="85" s="1"/>
  <c r="N60" i="48"/>
  <c r="U74" i="85" s="1"/>
  <c r="L60" i="48"/>
  <c r="S74" i="85" s="1"/>
  <c r="K60" i="48"/>
  <c r="R74" i="85" s="1"/>
  <c r="E60" i="48"/>
  <c r="K74" i="85" s="1"/>
  <c r="D60" i="48"/>
  <c r="J74" i="85" s="1"/>
  <c r="C60" i="48"/>
  <c r="I74" i="85" s="1"/>
  <c r="B60" i="48"/>
  <c r="H74" i="85" s="1"/>
  <c r="F58" i="48"/>
  <c r="F57" i="48"/>
  <c r="F56" i="48"/>
  <c r="F55" i="48"/>
  <c r="F54" i="48"/>
  <c r="F53" i="48"/>
  <c r="F52" i="48"/>
  <c r="F51" i="48"/>
  <c r="F50" i="48"/>
  <c r="F49" i="48"/>
  <c r="F48" i="48"/>
  <c r="F47" i="48"/>
  <c r="F46" i="48"/>
  <c r="F45"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13" i="48"/>
  <c r="F12" i="48"/>
  <c r="F11" i="48"/>
  <c r="F10" i="48"/>
  <c r="F9" i="48"/>
  <c r="F8" i="48"/>
  <c r="F7" i="48"/>
  <c r="F6" i="48"/>
  <c r="F60" i="48" s="1"/>
  <c r="I27" i="48" s="1"/>
  <c r="I26" i="47"/>
  <c r="U60" i="47"/>
  <c r="AB39" i="85" s="1"/>
  <c r="T60" i="47"/>
  <c r="AA39" i="85" s="1"/>
  <c r="R60" i="47"/>
  <c r="Y39" i="85" s="1"/>
  <c r="Q60" i="47"/>
  <c r="X39" i="85" s="1"/>
  <c r="O60" i="47"/>
  <c r="V39" i="85" s="1"/>
  <c r="N60" i="47"/>
  <c r="U39" i="85" s="1"/>
  <c r="L60" i="47"/>
  <c r="S39" i="85" s="1"/>
  <c r="K60" i="47"/>
  <c r="E60" i="47"/>
  <c r="K39" i="85" s="1"/>
  <c r="D60" i="47"/>
  <c r="J39" i="85" s="1"/>
  <c r="C60" i="47"/>
  <c r="B60" i="47"/>
  <c r="H39" i="85" s="1"/>
  <c r="F58" i="47"/>
  <c r="F57" i="47"/>
  <c r="F56" i="47"/>
  <c r="F55" i="47"/>
  <c r="F54" i="47"/>
  <c r="F53" i="47"/>
  <c r="F52" i="47"/>
  <c r="F51" i="47"/>
  <c r="F50" i="47"/>
  <c r="F49" i="47"/>
  <c r="F48" i="47"/>
  <c r="F47" i="47"/>
  <c r="F46" i="47"/>
  <c r="F45" i="47"/>
  <c r="F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F16" i="47"/>
  <c r="F15" i="47"/>
  <c r="F14" i="47"/>
  <c r="F13" i="47"/>
  <c r="F12" i="47"/>
  <c r="F11" i="47"/>
  <c r="F10" i="47"/>
  <c r="F9" i="47"/>
  <c r="F8" i="47"/>
  <c r="F7" i="47"/>
  <c r="F6" i="47"/>
  <c r="F60" i="47" s="1"/>
  <c r="I27" i="47" s="1"/>
  <c r="I26" i="46"/>
  <c r="U60" i="46"/>
  <c r="AB75" i="85" s="1"/>
  <c r="T60" i="46"/>
  <c r="AA75" i="85" s="1"/>
  <c r="R60" i="46"/>
  <c r="Q60" i="46"/>
  <c r="X75" i="85" s="1"/>
  <c r="O60" i="46"/>
  <c r="V75" i="85" s="1"/>
  <c r="N60" i="46"/>
  <c r="U75" i="85" s="1"/>
  <c r="L60" i="46"/>
  <c r="S75" i="85" s="1"/>
  <c r="K60" i="46"/>
  <c r="R75" i="85" s="1"/>
  <c r="E60" i="46"/>
  <c r="K75" i="85" s="1"/>
  <c r="D60" i="46"/>
  <c r="J75" i="85" s="1"/>
  <c r="C60" i="46"/>
  <c r="I75" i="85" s="1"/>
  <c r="B60" i="46"/>
  <c r="F58" i="46"/>
  <c r="F57" i="46"/>
  <c r="F56" i="46"/>
  <c r="F55" i="46"/>
  <c r="F54" i="46"/>
  <c r="F53" i="46"/>
  <c r="F52" i="46"/>
  <c r="F51" i="46"/>
  <c r="F50" i="46"/>
  <c r="F49" i="46"/>
  <c r="F48" i="46"/>
  <c r="F47" i="46"/>
  <c r="F46" i="46"/>
  <c r="F45" i="46"/>
  <c r="F44" i="46"/>
  <c r="F43" i="46"/>
  <c r="F42" i="46"/>
  <c r="F41" i="46"/>
  <c r="F40" i="46"/>
  <c r="F39" i="46"/>
  <c r="F38" i="46"/>
  <c r="F37" i="46"/>
  <c r="F36" i="46"/>
  <c r="F35" i="46"/>
  <c r="F34" i="46"/>
  <c r="F33" i="46"/>
  <c r="F32" i="46"/>
  <c r="F31" i="46"/>
  <c r="F30" i="46"/>
  <c r="F29" i="46"/>
  <c r="F28" i="46"/>
  <c r="F27" i="46"/>
  <c r="F26" i="46"/>
  <c r="F25" i="46"/>
  <c r="F24" i="46"/>
  <c r="F23" i="46"/>
  <c r="F22" i="46"/>
  <c r="F21" i="46"/>
  <c r="F20" i="46"/>
  <c r="F19" i="46"/>
  <c r="F18" i="46"/>
  <c r="F17" i="46"/>
  <c r="F16" i="46"/>
  <c r="F15" i="46"/>
  <c r="F14" i="46"/>
  <c r="F13" i="46"/>
  <c r="F12" i="46"/>
  <c r="F11" i="46"/>
  <c r="F10" i="46"/>
  <c r="F9" i="46"/>
  <c r="F8" i="46"/>
  <c r="F7" i="46"/>
  <c r="F6" i="46"/>
  <c r="F60" i="46" s="1"/>
  <c r="I27" i="46" s="1"/>
  <c r="I26" i="45"/>
  <c r="U60" i="45"/>
  <c r="AB40" i="85" s="1"/>
  <c r="T60" i="45"/>
  <c r="AA40" i="85" s="1"/>
  <c r="R60" i="45"/>
  <c r="Y40" i="85" s="1"/>
  <c r="Q60" i="45"/>
  <c r="X40" i="85" s="1"/>
  <c r="O60" i="45"/>
  <c r="V40" i="85" s="1"/>
  <c r="N60" i="45"/>
  <c r="U40" i="85" s="1"/>
  <c r="L60" i="45"/>
  <c r="S40" i="85" s="1"/>
  <c r="K60" i="45"/>
  <c r="E60" i="45"/>
  <c r="K40" i="85" s="1"/>
  <c r="D60" i="45"/>
  <c r="J40" i="85" s="1"/>
  <c r="C60" i="45"/>
  <c r="B60" i="45"/>
  <c r="H40" i="85" s="1"/>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F60" i="45" s="1"/>
  <c r="I27" i="45" s="1"/>
  <c r="I26" i="44"/>
  <c r="U60" i="44"/>
  <c r="AB76" i="85" s="1"/>
  <c r="T60" i="44"/>
  <c r="AA76" i="85" s="1"/>
  <c r="R60" i="44"/>
  <c r="Y76" i="85" s="1"/>
  <c r="Q60" i="44"/>
  <c r="X76" i="85" s="1"/>
  <c r="O60" i="44"/>
  <c r="V76" i="85" s="1"/>
  <c r="N60" i="44"/>
  <c r="U76" i="85" s="1"/>
  <c r="L60" i="44"/>
  <c r="S76" i="85" s="1"/>
  <c r="K60" i="44"/>
  <c r="R76" i="85" s="1"/>
  <c r="E60" i="44"/>
  <c r="K76" i="85" s="1"/>
  <c r="D60" i="44"/>
  <c r="J76" i="85" s="1"/>
  <c r="C60" i="44"/>
  <c r="I76" i="85" s="1"/>
  <c r="B60" i="44"/>
  <c r="H76" i="85" s="1"/>
  <c r="F58" i="44"/>
  <c r="F57" i="44"/>
  <c r="F56" i="44"/>
  <c r="F55" i="44"/>
  <c r="F54" i="44"/>
  <c r="F53" i="44"/>
  <c r="F52" i="44"/>
  <c r="F51" i="44"/>
  <c r="F50" i="44"/>
  <c r="F49" i="44"/>
  <c r="F48" i="44"/>
  <c r="F47" i="44"/>
  <c r="F46" i="44"/>
  <c r="F45" i="44"/>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6" i="44"/>
  <c r="F60" i="44" s="1"/>
  <c r="I27" i="44" s="1"/>
  <c r="I26" i="43"/>
  <c r="U60" i="43"/>
  <c r="AB77" i="85" s="1"/>
  <c r="T60" i="43"/>
  <c r="AA77" i="85" s="1"/>
  <c r="R60" i="43"/>
  <c r="Y77" i="85" s="1"/>
  <c r="Q60" i="43"/>
  <c r="X77" i="85" s="1"/>
  <c r="O60" i="43"/>
  <c r="V77" i="85" s="1"/>
  <c r="N60" i="43"/>
  <c r="U77" i="85" s="1"/>
  <c r="L60" i="43"/>
  <c r="S77" i="85" s="1"/>
  <c r="K60" i="43"/>
  <c r="R77" i="85" s="1"/>
  <c r="E60" i="43"/>
  <c r="K77" i="85" s="1"/>
  <c r="D60" i="43"/>
  <c r="J77" i="85" s="1"/>
  <c r="C60" i="43"/>
  <c r="I77" i="85" s="1"/>
  <c r="B60"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60" i="43" s="1"/>
  <c r="I27" i="43" s="1"/>
  <c r="I26" i="42"/>
  <c r="U60" i="42"/>
  <c r="AB78" i="85" s="1"/>
  <c r="T60" i="42"/>
  <c r="R60" i="42"/>
  <c r="Y78" i="85" s="1"/>
  <c r="Q60" i="42"/>
  <c r="X78" i="85" s="1"/>
  <c r="O60" i="42"/>
  <c r="V78" i="85" s="1"/>
  <c r="N60" i="42"/>
  <c r="U78" i="85" s="1"/>
  <c r="L60" i="42"/>
  <c r="S78" i="85" s="1"/>
  <c r="K60" i="42"/>
  <c r="R78" i="85" s="1"/>
  <c r="E60" i="42"/>
  <c r="K78" i="85" s="1"/>
  <c r="D60" i="42"/>
  <c r="J78" i="85" s="1"/>
  <c r="C60" i="42"/>
  <c r="B60" i="42"/>
  <c r="H78" i="85" s="1"/>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c r="F7" i="42"/>
  <c r="F6" i="42"/>
  <c r="F60" i="42" s="1"/>
  <c r="I27" i="42" s="1"/>
  <c r="I26" i="41"/>
  <c r="U60" i="41"/>
  <c r="AB41" i="85" s="1"/>
  <c r="T60" i="41"/>
  <c r="AA41" i="85" s="1"/>
  <c r="R60" i="41"/>
  <c r="Y41" i="85" s="1"/>
  <c r="Q60" i="41"/>
  <c r="X41" i="85" s="1"/>
  <c r="O60" i="41"/>
  <c r="V41" i="85" s="1"/>
  <c r="N60" i="41"/>
  <c r="U41" i="85" s="1"/>
  <c r="L60" i="41"/>
  <c r="S41" i="85" s="1"/>
  <c r="K60" i="41"/>
  <c r="E60" i="41"/>
  <c r="K41" i="85" s="1"/>
  <c r="D60" i="41"/>
  <c r="J41" i="85" s="1"/>
  <c r="C60" i="41"/>
  <c r="B60" i="41"/>
  <c r="H41" i="85" s="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6" i="41"/>
  <c r="F60" i="41" s="1"/>
  <c r="I27" i="41" s="1"/>
  <c r="I26" i="40"/>
  <c r="U60" i="40"/>
  <c r="AB79" i="85" s="1"/>
  <c r="T60" i="40"/>
  <c r="R60" i="40"/>
  <c r="Y79" i="85" s="1"/>
  <c r="Q60" i="40"/>
  <c r="X79" i="85" s="1"/>
  <c r="O60" i="40"/>
  <c r="V79" i="85" s="1"/>
  <c r="N60" i="40"/>
  <c r="U79" i="85" s="1"/>
  <c r="L60" i="40"/>
  <c r="S79" i="85" s="1"/>
  <c r="K60" i="40"/>
  <c r="R79" i="85" s="1"/>
  <c r="E60" i="40"/>
  <c r="K79" i="85" s="1"/>
  <c r="D60" i="40"/>
  <c r="J79" i="85" s="1"/>
  <c r="C60" i="40"/>
  <c r="B60" i="40"/>
  <c r="H79" i="85" s="1"/>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60" i="40" s="1"/>
  <c r="I27" i="40" s="1"/>
  <c r="I26" i="39"/>
  <c r="U60" i="39"/>
  <c r="AB42" i="85" s="1"/>
  <c r="T60" i="39"/>
  <c r="AA42" i="85" s="1"/>
  <c r="R60" i="39"/>
  <c r="Y42" i="85" s="1"/>
  <c r="Q60" i="39"/>
  <c r="X42" i="85" s="1"/>
  <c r="O60" i="39"/>
  <c r="V42" i="85" s="1"/>
  <c r="N60" i="39"/>
  <c r="U42" i="85" s="1"/>
  <c r="L60" i="39"/>
  <c r="S42" i="85" s="1"/>
  <c r="K60" i="39"/>
  <c r="E60" i="39"/>
  <c r="K42" i="85" s="1"/>
  <c r="D60" i="39"/>
  <c r="J42" i="85" s="1"/>
  <c r="C60" i="39"/>
  <c r="B60" i="39"/>
  <c r="H42" i="85" s="1"/>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60" i="39" s="1"/>
  <c r="I27" i="39" s="1"/>
  <c r="I26" i="38"/>
  <c r="U60" i="38"/>
  <c r="AB20" i="85" s="1"/>
  <c r="T60" i="38"/>
  <c r="AA20" i="85" s="1"/>
  <c r="R60" i="38"/>
  <c r="Y20" i="85" s="1"/>
  <c r="Q60" i="38"/>
  <c r="X20" i="85" s="1"/>
  <c r="O60" i="38"/>
  <c r="V20" i="85" s="1"/>
  <c r="N60" i="38"/>
  <c r="U20" i="85" s="1"/>
  <c r="L60" i="38"/>
  <c r="K60" i="38"/>
  <c r="R20" i="85" s="1"/>
  <c r="E60" i="38"/>
  <c r="K20" i="85" s="1"/>
  <c r="D60" i="38"/>
  <c r="J20" i="85" s="1"/>
  <c r="C60" i="38"/>
  <c r="I20" i="85" s="1"/>
  <c r="B60" i="38"/>
  <c r="H20" i="85" s="1"/>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8" i="38"/>
  <c r="F7" i="38"/>
  <c r="F6" i="38"/>
  <c r="F60" i="38" s="1"/>
  <c r="I27" i="38" s="1"/>
  <c r="I26" i="37"/>
  <c r="U60" i="37"/>
  <c r="AB21" i="85" s="1"/>
  <c r="T60" i="37"/>
  <c r="AA21" i="85" s="1"/>
  <c r="R60" i="37"/>
  <c r="Y21" i="85" s="1"/>
  <c r="Q60" i="37"/>
  <c r="X21" i="85" s="1"/>
  <c r="O60" i="37"/>
  <c r="V21" i="85" s="1"/>
  <c r="N60" i="37"/>
  <c r="U21" i="85" s="1"/>
  <c r="L60" i="37"/>
  <c r="K60" i="37"/>
  <c r="R21" i="85" s="1"/>
  <c r="E60" i="37"/>
  <c r="K21" i="85" s="1"/>
  <c r="D60" i="37"/>
  <c r="J21" i="85" s="1"/>
  <c r="C60" i="37"/>
  <c r="I21" i="85" s="1"/>
  <c r="B60" i="37"/>
  <c r="H21" i="85" s="1"/>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F8" i="37"/>
  <c r="F7" i="37"/>
  <c r="F6" i="37"/>
  <c r="F60" i="37" s="1"/>
  <c r="I27" i="37" s="1"/>
  <c r="I26" i="36"/>
  <c r="U60" i="36"/>
  <c r="AB81" i="85" s="1"/>
  <c r="T60" i="36"/>
  <c r="AA81" i="85" s="1"/>
  <c r="R60" i="36"/>
  <c r="Y81" i="85" s="1"/>
  <c r="Q60" i="36"/>
  <c r="O60" i="36"/>
  <c r="V81" i="85" s="1"/>
  <c r="N60" i="36"/>
  <c r="U81" i="85" s="1"/>
  <c r="L60" i="36"/>
  <c r="K60" i="36"/>
  <c r="R81" i="85" s="1"/>
  <c r="E60" i="36"/>
  <c r="K81" i="85" s="1"/>
  <c r="D60" i="36"/>
  <c r="J81" i="85" s="1"/>
  <c r="C60" i="36"/>
  <c r="I81" i="85" s="1"/>
  <c r="B60" i="36"/>
  <c r="H81" i="85" s="1"/>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60" i="36" s="1"/>
  <c r="I27" i="36" s="1"/>
  <c r="I26" i="35"/>
  <c r="U60" i="35"/>
  <c r="AB43" i="85" s="1"/>
  <c r="T60" i="35"/>
  <c r="AA43" i="85" s="1"/>
  <c r="R60" i="35"/>
  <c r="Y43" i="85" s="1"/>
  <c r="Q60" i="35"/>
  <c r="X43" i="85" s="1"/>
  <c r="O60" i="35"/>
  <c r="V43" i="85" s="1"/>
  <c r="N60" i="35"/>
  <c r="U43" i="85" s="1"/>
  <c r="L60" i="35"/>
  <c r="S43" i="85" s="1"/>
  <c r="K60" i="35"/>
  <c r="E60" i="35"/>
  <c r="K43" i="85" s="1"/>
  <c r="D60" i="35"/>
  <c r="J43" i="85" s="1"/>
  <c r="C60" i="35"/>
  <c r="B60" i="35"/>
  <c r="H43" i="85" s="1"/>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60" i="35" s="1"/>
  <c r="I27" i="35" s="1"/>
  <c r="I26" i="34"/>
  <c r="U60" i="34"/>
  <c r="AB82" i="85" s="1"/>
  <c r="T60" i="34"/>
  <c r="AA82" i="85" s="1"/>
  <c r="R60" i="34"/>
  <c r="Y82" i="85" s="1"/>
  <c r="Q60" i="34"/>
  <c r="O60" i="34"/>
  <c r="V82" i="85" s="1"/>
  <c r="N60" i="34"/>
  <c r="U82" i="85" s="1"/>
  <c r="L60" i="34"/>
  <c r="K60" i="34"/>
  <c r="R82" i="85" s="1"/>
  <c r="E60" i="34"/>
  <c r="K82" i="85" s="1"/>
  <c r="D60" i="34"/>
  <c r="J82" i="85" s="1"/>
  <c r="C60" i="34"/>
  <c r="I82" i="85" s="1"/>
  <c r="B60" i="34"/>
  <c r="H82" i="85" s="1"/>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60" i="34" s="1"/>
  <c r="I27" i="34" s="1"/>
  <c r="I26" i="33"/>
  <c r="U60" i="33"/>
  <c r="AB22" i="85" s="1"/>
  <c r="T60" i="33"/>
  <c r="AA22" i="85" s="1"/>
  <c r="R60" i="33"/>
  <c r="Y22" i="85" s="1"/>
  <c r="Q60" i="33"/>
  <c r="X22" i="85" s="1"/>
  <c r="O60" i="33"/>
  <c r="V22" i="85" s="1"/>
  <c r="N60" i="33"/>
  <c r="U22" i="85" s="1"/>
  <c r="L60" i="33"/>
  <c r="K60" i="33"/>
  <c r="R22" i="85" s="1"/>
  <c r="E60" i="33"/>
  <c r="K22" i="85" s="1"/>
  <c r="D60" i="33"/>
  <c r="J22" i="85" s="1"/>
  <c r="C60" i="33"/>
  <c r="I22" i="85" s="1"/>
  <c r="B60" i="33"/>
  <c r="H22" i="85" s="1"/>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F9" i="33"/>
  <c r="F8" i="33"/>
  <c r="F7" i="33"/>
  <c r="F6" i="33"/>
  <c r="F60" i="33" s="1"/>
  <c r="I27" i="33" s="1"/>
  <c r="I26" i="32"/>
  <c r="U60" i="32"/>
  <c r="AB109" i="85" s="1"/>
  <c r="T60" i="32"/>
  <c r="AA109" i="85" s="1"/>
  <c r="R60" i="32"/>
  <c r="Y109" i="85" s="1"/>
  <c r="Q60" i="32"/>
  <c r="X109" i="85" s="1"/>
  <c r="O60" i="32"/>
  <c r="V109" i="85" s="1"/>
  <c r="N60" i="32"/>
  <c r="U109" i="85" s="1"/>
  <c r="L60" i="32"/>
  <c r="S109" i="85" s="1"/>
  <c r="K60" i="32"/>
  <c r="R109" i="85" s="1"/>
  <c r="E60" i="32"/>
  <c r="K109" i="85" s="1"/>
  <c r="D60" i="32"/>
  <c r="J109" i="85" s="1"/>
  <c r="C60" i="32"/>
  <c r="I109" i="85" s="1"/>
  <c r="B60" i="32"/>
  <c r="H109" i="85" s="1"/>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10" i="32"/>
  <c r="F9" i="32"/>
  <c r="F8" i="32"/>
  <c r="F7" i="32"/>
  <c r="F6" i="32"/>
  <c r="F60" i="32" s="1"/>
  <c r="I27" i="32" s="1"/>
  <c r="I26" i="31"/>
  <c r="U60" i="31"/>
  <c r="AB83" i="85" s="1"/>
  <c r="T60" i="31"/>
  <c r="AA83" i="85" s="1"/>
  <c r="R60" i="31"/>
  <c r="Y83" i="85" s="1"/>
  <c r="Q60" i="31"/>
  <c r="O60" i="31"/>
  <c r="V83" i="85" s="1"/>
  <c r="N60" i="31"/>
  <c r="U83" i="85" s="1"/>
  <c r="L60" i="31"/>
  <c r="K60" i="31"/>
  <c r="R83" i="85" s="1"/>
  <c r="E60" i="31"/>
  <c r="K83" i="85" s="1"/>
  <c r="D60" i="31"/>
  <c r="J83" i="85" s="1"/>
  <c r="C60" i="31"/>
  <c r="I83" i="85" s="1"/>
  <c r="B60" i="31"/>
  <c r="H83" i="85" s="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F6" i="31"/>
  <c r="F60" i="31" s="1"/>
  <c r="I27" i="31" s="1"/>
  <c r="I26" i="30"/>
  <c r="U60" i="30"/>
  <c r="AB11" i="85" s="1"/>
  <c r="T60" i="30"/>
  <c r="R60" i="30"/>
  <c r="Y11" i="85" s="1"/>
  <c r="Q60" i="30"/>
  <c r="X11" i="85" s="1"/>
  <c r="O60" i="30"/>
  <c r="V11" i="85" s="1"/>
  <c r="N60" i="30"/>
  <c r="L60" i="30"/>
  <c r="S11" i="85" s="1"/>
  <c r="K60" i="30"/>
  <c r="R11" i="85" s="1"/>
  <c r="E60" i="30"/>
  <c r="K11" i="85" s="1"/>
  <c r="L11" i="85" s="1"/>
  <c r="D60" i="30"/>
  <c r="J11" i="85" s="1"/>
  <c r="C60" i="30"/>
  <c r="B60" i="30"/>
  <c r="F58" i="30"/>
  <c r="F57" i="30"/>
  <c r="F56" i="30"/>
  <c r="F55" i="30"/>
  <c r="F54" i="30"/>
  <c r="F53" i="30"/>
  <c r="F52" i="30"/>
  <c r="F51" i="30"/>
  <c r="F50" i="30"/>
  <c r="F49" i="30"/>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F9" i="30"/>
  <c r="F8" i="30"/>
  <c r="F7" i="30"/>
  <c r="F6" i="30"/>
  <c r="F60" i="30" s="1"/>
  <c r="I27" i="30" s="1"/>
  <c r="I26" i="29"/>
  <c r="U60" i="29"/>
  <c r="AB84" i="85" s="1"/>
  <c r="T60" i="29"/>
  <c r="AA84" i="85" s="1"/>
  <c r="R60" i="29"/>
  <c r="Y84" i="85" s="1"/>
  <c r="Q60" i="29"/>
  <c r="O60" i="29"/>
  <c r="V84" i="85" s="1"/>
  <c r="N60" i="29"/>
  <c r="U84" i="85" s="1"/>
  <c r="L60" i="29"/>
  <c r="K60" i="29"/>
  <c r="R84" i="85" s="1"/>
  <c r="E60" i="29"/>
  <c r="K84" i="85" s="1"/>
  <c r="D60" i="29"/>
  <c r="J84" i="85" s="1"/>
  <c r="C60" i="29"/>
  <c r="I84" i="85" s="1"/>
  <c r="B60" i="29"/>
  <c r="H84" i="85" s="1"/>
  <c r="F58" i="29"/>
  <c r="F57" i="29"/>
  <c r="F56" i="29"/>
  <c r="F55" i="29"/>
  <c r="F54" i="29"/>
  <c r="F53" i="29"/>
  <c r="F52" i="29"/>
  <c r="F51" i="29"/>
  <c r="F50" i="29"/>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60" i="29" s="1"/>
  <c r="I27" i="29" s="1"/>
  <c r="I26" i="28"/>
  <c r="U60" i="28"/>
  <c r="AB85" i="85" s="1"/>
  <c r="T60" i="28"/>
  <c r="AA85" i="85" s="1"/>
  <c r="R60" i="28"/>
  <c r="Y85" i="85" s="1"/>
  <c r="Q60" i="28"/>
  <c r="O60" i="28"/>
  <c r="V85" i="85" s="1"/>
  <c r="N60" i="28"/>
  <c r="U85" i="85" s="1"/>
  <c r="L60" i="28"/>
  <c r="K60" i="28"/>
  <c r="R85" i="85" s="1"/>
  <c r="E60" i="28"/>
  <c r="K85" i="85" s="1"/>
  <c r="D60" i="28"/>
  <c r="J85" i="85" s="1"/>
  <c r="C60" i="28"/>
  <c r="I85" i="85" s="1"/>
  <c r="B60" i="28"/>
  <c r="H85" i="85" s="1"/>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60" i="28" s="1"/>
  <c r="I27" i="28" s="1"/>
  <c r="I26" i="27"/>
  <c r="U60" i="27"/>
  <c r="AB86" i="85" s="1"/>
  <c r="T60" i="27"/>
  <c r="AA86" i="85" s="1"/>
  <c r="R60" i="27"/>
  <c r="Y86" i="85" s="1"/>
  <c r="Q60" i="27"/>
  <c r="O60" i="27"/>
  <c r="V86" i="85" s="1"/>
  <c r="N60" i="27"/>
  <c r="U86" i="85" s="1"/>
  <c r="L60" i="27"/>
  <c r="K60" i="27"/>
  <c r="R86" i="85" s="1"/>
  <c r="E60" i="27"/>
  <c r="K86" i="85" s="1"/>
  <c r="D60" i="27"/>
  <c r="J86" i="85" s="1"/>
  <c r="C60" i="27"/>
  <c r="I86" i="85" s="1"/>
  <c r="B60" i="27"/>
  <c r="H86" i="85" s="1"/>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F60" i="27" s="1"/>
  <c r="I27" i="27" s="1"/>
  <c r="I26" i="26"/>
  <c r="U60" i="26"/>
  <c r="AB87" i="85" s="1"/>
  <c r="T60" i="26"/>
  <c r="AA87" i="85" s="1"/>
  <c r="R60" i="26"/>
  <c r="Y87" i="85" s="1"/>
  <c r="Q60" i="26"/>
  <c r="O60" i="26"/>
  <c r="V87" i="85" s="1"/>
  <c r="N60" i="26"/>
  <c r="U87" i="85" s="1"/>
  <c r="L60" i="26"/>
  <c r="K60" i="26"/>
  <c r="R87" i="85" s="1"/>
  <c r="E60" i="26"/>
  <c r="K87" i="85" s="1"/>
  <c r="D60" i="26"/>
  <c r="J87" i="85" s="1"/>
  <c r="C60" i="26"/>
  <c r="I87" i="85" s="1"/>
  <c r="B60" i="26"/>
  <c r="H87" i="85" s="1"/>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6" i="26"/>
  <c r="F60" i="26" s="1"/>
  <c r="I27" i="26" s="1"/>
  <c r="I26" i="25"/>
  <c r="U60" i="25"/>
  <c r="AB44" i="85" s="1"/>
  <c r="T60" i="25"/>
  <c r="AA44" i="85" s="1"/>
  <c r="R60" i="25"/>
  <c r="Y44" i="85" s="1"/>
  <c r="Q60" i="25"/>
  <c r="X44" i="85" s="1"/>
  <c r="O60" i="25"/>
  <c r="V44" i="85" s="1"/>
  <c r="N60" i="25"/>
  <c r="U44" i="85" s="1"/>
  <c r="L60" i="25"/>
  <c r="S44" i="85" s="1"/>
  <c r="K60" i="25"/>
  <c r="E60" i="25"/>
  <c r="K44" i="85" s="1"/>
  <c r="D60" i="25"/>
  <c r="J44" i="85" s="1"/>
  <c r="C60" i="25"/>
  <c r="B60" i="25"/>
  <c r="H44" i="85" s="1"/>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60" i="25" s="1"/>
  <c r="I27" i="25" s="1"/>
  <c r="I26" i="24"/>
  <c r="U60" i="24"/>
  <c r="AB23" i="85" s="1"/>
  <c r="T60" i="24"/>
  <c r="AA23" i="85" s="1"/>
  <c r="R60" i="24"/>
  <c r="Y23" i="85" s="1"/>
  <c r="Q60" i="24"/>
  <c r="X23" i="85" s="1"/>
  <c r="O60" i="24"/>
  <c r="V23" i="85" s="1"/>
  <c r="N60" i="24"/>
  <c r="U23" i="85" s="1"/>
  <c r="L60" i="24"/>
  <c r="K60" i="24"/>
  <c r="R23" i="85" s="1"/>
  <c r="E60" i="24"/>
  <c r="K23" i="85" s="1"/>
  <c r="D60" i="24"/>
  <c r="J23" i="85" s="1"/>
  <c r="C60" i="24"/>
  <c r="I23" i="85" s="1"/>
  <c r="B60" i="24"/>
  <c r="H23" i="85" s="1"/>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F60" i="24" s="1"/>
  <c r="I27" i="24" s="1"/>
  <c r="I26" i="23"/>
  <c r="U60" i="23"/>
  <c r="AB88" i="85" s="1"/>
  <c r="T60" i="23"/>
  <c r="AA88" i="85" s="1"/>
  <c r="R60" i="23"/>
  <c r="Y88" i="85" s="1"/>
  <c r="Q60" i="23"/>
  <c r="O60" i="23"/>
  <c r="V88" i="85" s="1"/>
  <c r="N60" i="23"/>
  <c r="U88" i="85" s="1"/>
  <c r="L60" i="23"/>
  <c r="K60" i="23"/>
  <c r="R88" i="85" s="1"/>
  <c r="E60" i="23"/>
  <c r="K88" i="85" s="1"/>
  <c r="D60" i="23"/>
  <c r="J88" i="85" s="1"/>
  <c r="C60" i="23"/>
  <c r="I88" i="85" s="1"/>
  <c r="B60" i="23"/>
  <c r="H88" i="85" s="1"/>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F6" i="23"/>
  <c r="F60" i="23" s="1"/>
  <c r="I27" i="23" s="1"/>
  <c r="I26" i="22"/>
  <c r="U60" i="22"/>
  <c r="AB89" i="85" s="1"/>
  <c r="T60" i="22"/>
  <c r="AA89" i="85" s="1"/>
  <c r="R60" i="22"/>
  <c r="Y89" i="85" s="1"/>
  <c r="Q60" i="22"/>
  <c r="O60" i="22"/>
  <c r="V89" i="85" s="1"/>
  <c r="N60" i="22"/>
  <c r="U89" i="85" s="1"/>
  <c r="L60" i="22"/>
  <c r="K60" i="22"/>
  <c r="R89" i="85" s="1"/>
  <c r="E60" i="22"/>
  <c r="K89" i="85" s="1"/>
  <c r="D60" i="22"/>
  <c r="J89" i="85" s="1"/>
  <c r="C60" i="22"/>
  <c r="I89" i="85" s="1"/>
  <c r="B60" i="22"/>
  <c r="H89" i="85" s="1"/>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60" i="22" s="1"/>
  <c r="I27" i="22" s="1"/>
  <c r="I26" i="21"/>
  <c r="U60" i="21"/>
  <c r="AB90" i="85" s="1"/>
  <c r="T60" i="21"/>
  <c r="AA90" i="85" s="1"/>
  <c r="R60" i="21"/>
  <c r="Y90" i="85" s="1"/>
  <c r="Q60" i="21"/>
  <c r="O60" i="21"/>
  <c r="V90" i="85" s="1"/>
  <c r="N60" i="21"/>
  <c r="U90" i="85" s="1"/>
  <c r="L60" i="21"/>
  <c r="K60" i="21"/>
  <c r="R90" i="85" s="1"/>
  <c r="E60" i="21"/>
  <c r="K90" i="85" s="1"/>
  <c r="D60" i="21"/>
  <c r="J90" i="85" s="1"/>
  <c r="C60" i="21"/>
  <c r="I90" i="85" s="1"/>
  <c r="B60" i="21"/>
  <c r="H90" i="85" s="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60" i="21" s="1"/>
  <c r="I27" i="21" s="1"/>
  <c r="I26" i="20"/>
  <c r="U60" i="20"/>
  <c r="AB91" i="85" s="1"/>
  <c r="T60" i="20"/>
  <c r="AA91" i="85" s="1"/>
  <c r="R60" i="20"/>
  <c r="Y91" i="85" s="1"/>
  <c r="Q60" i="20"/>
  <c r="O60" i="20"/>
  <c r="V91" i="85" s="1"/>
  <c r="N60" i="20"/>
  <c r="U91" i="85" s="1"/>
  <c r="L60" i="20"/>
  <c r="K60" i="20"/>
  <c r="R91" i="85" s="1"/>
  <c r="E60" i="20"/>
  <c r="K91" i="85" s="1"/>
  <c r="D60" i="20"/>
  <c r="J91" i="85" s="1"/>
  <c r="C60" i="20"/>
  <c r="I91" i="85" s="1"/>
  <c r="B60" i="20"/>
  <c r="H91" i="85" s="1"/>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60" i="20" s="1"/>
  <c r="I27" i="20" s="1"/>
  <c r="I26" i="19"/>
  <c r="U60" i="19"/>
  <c r="AB12" i="85" s="1"/>
  <c r="T60" i="19"/>
  <c r="AA12" i="85" s="1"/>
  <c r="R60" i="19"/>
  <c r="Y12" i="85" s="1"/>
  <c r="Q60" i="19"/>
  <c r="X12" i="85" s="1"/>
  <c r="O60" i="19"/>
  <c r="V12" i="85" s="1"/>
  <c r="N60" i="19"/>
  <c r="U12" i="85" s="1"/>
  <c r="L60" i="19"/>
  <c r="S12" i="85" s="1"/>
  <c r="K60" i="19"/>
  <c r="R12" i="85" s="1"/>
  <c r="E60" i="19"/>
  <c r="K12" i="85" s="1"/>
  <c r="D60" i="19"/>
  <c r="J12" i="85" s="1"/>
  <c r="L12" i="85" s="1"/>
  <c r="C60" i="19"/>
  <c r="B60"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60" i="19" s="1"/>
  <c r="I27" i="19" s="1"/>
  <c r="I26" i="18"/>
  <c r="U60" i="18"/>
  <c r="AB46" i="85" s="1"/>
  <c r="T60" i="18"/>
  <c r="AA46" i="85" s="1"/>
  <c r="R60" i="18"/>
  <c r="Q60" i="18"/>
  <c r="X46" i="85" s="1"/>
  <c r="O60" i="18"/>
  <c r="V46" i="85" s="1"/>
  <c r="N60" i="18"/>
  <c r="U46" i="85" s="1"/>
  <c r="L60" i="18"/>
  <c r="S46" i="85" s="1"/>
  <c r="K60" i="18"/>
  <c r="R46" i="85" s="1"/>
  <c r="E60" i="18"/>
  <c r="K46" i="85" s="1"/>
  <c r="D60" i="18"/>
  <c r="J46" i="85" s="1"/>
  <c r="C60" i="18"/>
  <c r="I46" i="85" s="1"/>
  <c r="B60" i="18"/>
  <c r="H46" i="85" s="1"/>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60" i="18" s="1"/>
  <c r="I27" i="18" s="1"/>
  <c r="I26" i="17"/>
  <c r="U60" i="17"/>
  <c r="AB24" i="85" s="1"/>
  <c r="T60" i="17"/>
  <c r="AA24" i="85" s="1"/>
  <c r="R60" i="17"/>
  <c r="Y24" i="85" s="1"/>
  <c r="Q60" i="17"/>
  <c r="X24" i="85" s="1"/>
  <c r="O60" i="17"/>
  <c r="V24" i="85" s="1"/>
  <c r="N60" i="17"/>
  <c r="U24" i="85" s="1"/>
  <c r="L60" i="17"/>
  <c r="K60" i="17"/>
  <c r="R24" i="85" s="1"/>
  <c r="E60" i="17"/>
  <c r="K24" i="85" s="1"/>
  <c r="D60" i="17"/>
  <c r="J24" i="85" s="1"/>
  <c r="C60" i="17"/>
  <c r="I24" i="85" s="1"/>
  <c r="B60" i="17"/>
  <c r="H24" i="85" s="1"/>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60" i="17" s="1"/>
  <c r="I27" i="17" s="1"/>
  <c r="I26" i="16"/>
  <c r="U60" i="16"/>
  <c r="AB111" i="85" s="1"/>
  <c r="T60" i="16"/>
  <c r="AA111" i="85" s="1"/>
  <c r="R60" i="16"/>
  <c r="Y111" i="85" s="1"/>
  <c r="Q60" i="16"/>
  <c r="X111" i="85" s="1"/>
  <c r="O60" i="16"/>
  <c r="V111" i="85" s="1"/>
  <c r="N60" i="16"/>
  <c r="U111" i="85" s="1"/>
  <c r="L60" i="16"/>
  <c r="S111" i="85" s="1"/>
  <c r="K60" i="16"/>
  <c r="R111" i="85" s="1"/>
  <c r="E60" i="16"/>
  <c r="K111" i="85" s="1"/>
  <c r="D60" i="16"/>
  <c r="J111" i="85" s="1"/>
  <c r="C60" i="16"/>
  <c r="I111" i="85" s="1"/>
  <c r="B60" i="16"/>
  <c r="H111" i="85" s="1"/>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60" i="16" s="1"/>
  <c r="I27" i="16" s="1"/>
  <c r="I26" i="15"/>
  <c r="U60" i="15"/>
  <c r="AB112" i="85" s="1"/>
  <c r="T60" i="15"/>
  <c r="AA112" i="85" s="1"/>
  <c r="R60" i="15"/>
  <c r="Q60" i="15"/>
  <c r="X112" i="85" s="1"/>
  <c r="O60" i="15"/>
  <c r="V112" i="85" s="1"/>
  <c r="N60" i="15"/>
  <c r="U112" i="85" s="1"/>
  <c r="L60" i="15"/>
  <c r="S112" i="85" s="1"/>
  <c r="K60" i="15"/>
  <c r="R112" i="85" s="1"/>
  <c r="E60" i="15"/>
  <c r="K112" i="85" s="1"/>
  <c r="D60" i="15"/>
  <c r="J112" i="85" s="1"/>
  <c r="C60" i="15"/>
  <c r="I112" i="85" s="1"/>
  <c r="B60" i="15"/>
  <c r="H112" i="85" s="1"/>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60" i="15" s="1"/>
  <c r="I27" i="15" s="1"/>
  <c r="I26" i="14"/>
  <c r="U60" i="14"/>
  <c r="AB47" i="85" s="1"/>
  <c r="T60" i="14"/>
  <c r="AA47" i="85" s="1"/>
  <c r="R60" i="14"/>
  <c r="Q60" i="14"/>
  <c r="X47" i="85" s="1"/>
  <c r="O60" i="14"/>
  <c r="V47" i="85" s="1"/>
  <c r="N60" i="14"/>
  <c r="U47" i="85" s="1"/>
  <c r="L60" i="14"/>
  <c r="S47" i="85" s="1"/>
  <c r="K60" i="14"/>
  <c r="R47" i="85" s="1"/>
  <c r="E60" i="14"/>
  <c r="K47" i="85" s="1"/>
  <c r="D60" i="14"/>
  <c r="J47" i="85" s="1"/>
  <c r="C60" i="14"/>
  <c r="I47" i="85" s="1"/>
  <c r="B60" i="14"/>
  <c r="H47" i="85" s="1"/>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60" i="14" s="1"/>
  <c r="I27" i="14" s="1"/>
  <c r="I26" i="13"/>
  <c r="U60" i="13"/>
  <c r="AB92" i="85" s="1"/>
  <c r="T60" i="13"/>
  <c r="AA92" i="85" s="1"/>
  <c r="R60" i="13"/>
  <c r="Y92" i="85" s="1"/>
  <c r="Q60" i="13"/>
  <c r="O60" i="13"/>
  <c r="V92" i="85" s="1"/>
  <c r="N60" i="13"/>
  <c r="U92" i="85" s="1"/>
  <c r="L60" i="13"/>
  <c r="K60" i="13"/>
  <c r="R92" i="85" s="1"/>
  <c r="E60" i="13"/>
  <c r="K92" i="85" s="1"/>
  <c r="D60" i="13"/>
  <c r="J92" i="85" s="1"/>
  <c r="C60" i="13"/>
  <c r="I92" i="85" s="1"/>
  <c r="B60" i="13"/>
  <c r="H92" i="85" s="1"/>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60" i="13" s="1"/>
  <c r="I27" i="13" s="1"/>
  <c r="I26" i="12"/>
  <c r="U60" i="12"/>
  <c r="AB93" i="85" s="1"/>
  <c r="T60" i="12"/>
  <c r="AA93" i="85" s="1"/>
  <c r="R60" i="12"/>
  <c r="Y93" i="85" s="1"/>
  <c r="Q60" i="12"/>
  <c r="O60" i="12"/>
  <c r="V93" i="85" s="1"/>
  <c r="N60" i="12"/>
  <c r="U93" i="85" s="1"/>
  <c r="L60" i="12"/>
  <c r="K60" i="12"/>
  <c r="R93" i="85" s="1"/>
  <c r="E60" i="12"/>
  <c r="K93" i="85" s="1"/>
  <c r="D60" i="12"/>
  <c r="J93" i="85" s="1"/>
  <c r="C60" i="12"/>
  <c r="I93" i="85" s="1"/>
  <c r="B60" i="12"/>
  <c r="H93" i="85" s="1"/>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60" i="12" s="1"/>
  <c r="I27" i="12" s="1"/>
  <c r="I26" i="11"/>
  <c r="U60" i="11"/>
  <c r="AB94" i="85" s="1"/>
  <c r="T60" i="11"/>
  <c r="AA94" i="85" s="1"/>
  <c r="R60" i="11"/>
  <c r="Y94" i="85" s="1"/>
  <c r="Q60" i="11"/>
  <c r="O60" i="11"/>
  <c r="V94" i="85" s="1"/>
  <c r="N60" i="11"/>
  <c r="U94" i="85" s="1"/>
  <c r="L60" i="11"/>
  <c r="S94" i="85" s="1"/>
  <c r="K60" i="11"/>
  <c r="R94" i="85" s="1"/>
  <c r="E60" i="11"/>
  <c r="K94" i="85" s="1"/>
  <c r="D60" i="11"/>
  <c r="J94" i="85" s="1"/>
  <c r="C60" i="11"/>
  <c r="I94" i="85" s="1"/>
  <c r="B60" i="11"/>
  <c r="H94" i="85" s="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60" i="11" s="1"/>
  <c r="I27" i="11" s="1"/>
  <c r="I26" i="10"/>
  <c r="U60" i="10"/>
  <c r="AB95" i="85" s="1"/>
  <c r="T60" i="10"/>
  <c r="AA95" i="85" s="1"/>
  <c r="R60" i="10"/>
  <c r="Y95" i="85" s="1"/>
  <c r="Q60" i="10"/>
  <c r="X95" i="85" s="1"/>
  <c r="O60" i="10"/>
  <c r="V95" i="85" s="1"/>
  <c r="N60" i="10"/>
  <c r="U95" i="85" s="1"/>
  <c r="L60" i="10"/>
  <c r="S95" i="85" s="1"/>
  <c r="K60" i="10"/>
  <c r="R95" i="85" s="1"/>
  <c r="E60" i="10"/>
  <c r="K95" i="85" s="1"/>
  <c r="D60" i="10"/>
  <c r="J95" i="85" s="1"/>
  <c r="C60" i="10"/>
  <c r="I95" i="85" s="1"/>
  <c r="B60" i="10"/>
  <c r="H95" i="85" s="1"/>
  <c r="L95" i="85" s="1"/>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0" i="10" s="1"/>
  <c r="I27" i="10" s="1"/>
  <c r="F6" i="10"/>
  <c r="I26" i="9"/>
  <c r="U60" i="9"/>
  <c r="AB97" i="85" s="1"/>
  <c r="T60" i="9"/>
  <c r="AA97" i="85" s="1"/>
  <c r="R60" i="9"/>
  <c r="Y97" i="85" s="1"/>
  <c r="Q60" i="9"/>
  <c r="X97" i="85" s="1"/>
  <c r="O60" i="9"/>
  <c r="V97" i="85" s="1"/>
  <c r="N60" i="9"/>
  <c r="U97" i="85" s="1"/>
  <c r="L60" i="9"/>
  <c r="S97" i="85" s="1"/>
  <c r="K60" i="9"/>
  <c r="R97" i="85" s="1"/>
  <c r="E60" i="9"/>
  <c r="K97" i="85" s="1"/>
  <c r="D60" i="9"/>
  <c r="J97" i="85" s="1"/>
  <c r="C60" i="9"/>
  <c r="I97" i="85" s="1"/>
  <c r="B60" i="9"/>
  <c r="H97" i="85" s="1"/>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60" i="9" s="1"/>
  <c r="I27" i="9" s="1"/>
  <c r="I26" i="8"/>
  <c r="U60" i="8"/>
  <c r="AB98" i="85" s="1"/>
  <c r="T60" i="8"/>
  <c r="AA98" i="85" s="1"/>
  <c r="R60" i="8"/>
  <c r="Y98" i="85" s="1"/>
  <c r="Q60" i="8"/>
  <c r="X98" i="85" s="1"/>
  <c r="O60" i="8"/>
  <c r="V98" i="85" s="1"/>
  <c r="N60" i="8"/>
  <c r="U98" i="85" s="1"/>
  <c r="L60" i="8"/>
  <c r="S98" i="85" s="1"/>
  <c r="K60" i="8"/>
  <c r="R98" i="85" s="1"/>
  <c r="E60" i="8"/>
  <c r="K98" i="85" s="1"/>
  <c r="D60" i="8"/>
  <c r="J98" i="85" s="1"/>
  <c r="C60" i="8"/>
  <c r="I98" i="85" s="1"/>
  <c r="B60" i="8"/>
  <c r="H98" i="85" s="1"/>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60" i="8" s="1"/>
  <c r="I27" i="8" s="1"/>
  <c r="I26" i="7"/>
  <c r="U60" i="7"/>
  <c r="AB25" i="85" s="1"/>
  <c r="T60" i="7"/>
  <c r="AA25" i="85" s="1"/>
  <c r="R60" i="7"/>
  <c r="Y25" i="85" s="1"/>
  <c r="Q60" i="7"/>
  <c r="X25" i="85" s="1"/>
  <c r="O60" i="7"/>
  <c r="V25" i="85" s="1"/>
  <c r="N60" i="7"/>
  <c r="U25" i="85" s="1"/>
  <c r="L60" i="7"/>
  <c r="K60" i="7"/>
  <c r="R25" i="85" s="1"/>
  <c r="E60" i="7"/>
  <c r="K25" i="85" s="1"/>
  <c r="D60" i="7"/>
  <c r="J25" i="85" s="1"/>
  <c r="C60" i="7"/>
  <c r="I25" i="85" s="1"/>
  <c r="B60" i="7"/>
  <c r="H25" i="85" s="1"/>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60" i="7" s="1"/>
  <c r="I27" i="7" s="1"/>
  <c r="I26" i="6"/>
  <c r="U60" i="6"/>
  <c r="AB99" i="85" s="1"/>
  <c r="T60" i="6"/>
  <c r="AA99" i="85" s="1"/>
  <c r="R60" i="6"/>
  <c r="Y99" i="85" s="1"/>
  <c r="Q60" i="6"/>
  <c r="X99" i="85" s="1"/>
  <c r="O60" i="6"/>
  <c r="V99" i="85" s="1"/>
  <c r="N60" i="6"/>
  <c r="U99" i="85" s="1"/>
  <c r="L60" i="6"/>
  <c r="S99" i="85" s="1"/>
  <c r="K60" i="6"/>
  <c r="R99" i="85" s="1"/>
  <c r="E60" i="6"/>
  <c r="K99" i="85" s="1"/>
  <c r="D60" i="6"/>
  <c r="J99" i="85" s="1"/>
  <c r="C60" i="6"/>
  <c r="I99" i="85" s="1"/>
  <c r="B60" i="6"/>
  <c r="H99" i="85" s="1"/>
  <c r="L99" i="85" s="1"/>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0" i="6" s="1"/>
  <c r="I27" i="6" s="1"/>
  <c r="F6" i="6"/>
  <c r="I26" i="5"/>
  <c r="U60" i="5"/>
  <c r="AB100" i="85" s="1"/>
  <c r="T60" i="5"/>
  <c r="AA100" i="85" s="1"/>
  <c r="R60" i="5"/>
  <c r="Y100" i="85" s="1"/>
  <c r="Q60" i="5"/>
  <c r="X100" i="85" s="1"/>
  <c r="O60" i="5"/>
  <c r="V100" i="85" s="1"/>
  <c r="N60" i="5"/>
  <c r="U100" i="85" s="1"/>
  <c r="L60" i="5"/>
  <c r="S100" i="85" s="1"/>
  <c r="K60" i="5"/>
  <c r="R100" i="85" s="1"/>
  <c r="E60" i="5"/>
  <c r="K100" i="85" s="1"/>
  <c r="D60" i="5"/>
  <c r="J100" i="85" s="1"/>
  <c r="C60" i="5"/>
  <c r="I100" i="85" s="1"/>
  <c r="B60" i="5"/>
  <c r="H100" i="85" s="1"/>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60" i="5" s="1"/>
  <c r="I27" i="5" s="1"/>
  <c r="I26" i="4"/>
  <c r="U60" i="4"/>
  <c r="AB48" i="85" s="1"/>
  <c r="T60" i="4"/>
  <c r="AA48" i="85" s="1"/>
  <c r="R60" i="4"/>
  <c r="Q60" i="4"/>
  <c r="X48" i="85" s="1"/>
  <c r="O60" i="4"/>
  <c r="V48" i="85" s="1"/>
  <c r="N60" i="4"/>
  <c r="U48" i="85" s="1"/>
  <c r="L60" i="4"/>
  <c r="S48" i="85" s="1"/>
  <c r="K60" i="4"/>
  <c r="R48" i="85" s="1"/>
  <c r="E60" i="4"/>
  <c r="K48" i="85" s="1"/>
  <c r="D60" i="4"/>
  <c r="J48" i="85" s="1"/>
  <c r="C60" i="4"/>
  <c r="I48" i="85" s="1"/>
  <c r="B60" i="4"/>
  <c r="H48" i="85" s="1"/>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60" i="4" s="1"/>
  <c r="I27" i="4" s="1"/>
  <c r="R60" i="91"/>
  <c r="F6" i="88"/>
  <c r="I10" i="86" l="1"/>
  <c r="O11" i="85"/>
  <c r="K50" i="85"/>
  <c r="E69" i="88" s="1"/>
  <c r="I11" i="86"/>
  <c r="O12" i="85"/>
  <c r="U14" i="85"/>
  <c r="AA14" i="85"/>
  <c r="I7" i="86"/>
  <c r="O8" i="85"/>
  <c r="O95" i="85"/>
  <c r="K114" i="85"/>
  <c r="E69" i="90" s="1"/>
  <c r="S14" i="85"/>
  <c r="Y14" i="85"/>
  <c r="F60" i="82"/>
  <c r="I27" i="82" s="1"/>
  <c r="H14" i="85"/>
  <c r="X116" i="85"/>
  <c r="D70" i="86"/>
  <c r="D6" i="91"/>
  <c r="D60" i="86"/>
  <c r="D66" i="86" s="1"/>
  <c r="D71" i="86" s="1"/>
  <c r="B13" i="91"/>
  <c r="F13" i="91" s="1"/>
  <c r="F13" i="86"/>
  <c r="D23" i="91"/>
  <c r="F23" i="86"/>
  <c r="L63" i="85"/>
  <c r="O71" i="85"/>
  <c r="I23" i="89"/>
  <c r="I47" i="89"/>
  <c r="R114" i="85"/>
  <c r="R116" i="85" s="1"/>
  <c r="I51" i="89"/>
  <c r="Y27" i="85"/>
  <c r="L100" i="85"/>
  <c r="L97" i="85"/>
  <c r="L47" i="85"/>
  <c r="L46" i="85"/>
  <c r="L23" i="85"/>
  <c r="L20" i="85"/>
  <c r="L79" i="85"/>
  <c r="L78" i="85"/>
  <c r="L76" i="85"/>
  <c r="L74" i="85"/>
  <c r="L72" i="85"/>
  <c r="L70" i="85"/>
  <c r="L68" i="85"/>
  <c r="U27" i="85"/>
  <c r="AA27" i="85"/>
  <c r="U114" i="85"/>
  <c r="AA114" i="85"/>
  <c r="L64" i="85"/>
  <c r="L62" i="85"/>
  <c r="J50" i="85"/>
  <c r="D69" i="88" s="1"/>
  <c r="D70" i="88" s="1"/>
  <c r="U50" i="85"/>
  <c r="AA50" i="85"/>
  <c r="J102" i="85"/>
  <c r="D69" i="89" s="1"/>
  <c r="U102" i="85"/>
  <c r="AA102" i="85"/>
  <c r="I6" i="86"/>
  <c r="O7" i="85"/>
  <c r="O14" i="85" s="1"/>
  <c r="L14" i="85"/>
  <c r="C14" i="91"/>
  <c r="F14" i="91" s="1"/>
  <c r="B17" i="91"/>
  <c r="F17" i="91" s="1"/>
  <c r="F17" i="86"/>
  <c r="C30" i="91"/>
  <c r="C31" i="91"/>
  <c r="F31" i="86"/>
  <c r="B33" i="91"/>
  <c r="F33" i="91" s="1"/>
  <c r="F33" i="86"/>
  <c r="C46" i="91"/>
  <c r="C47" i="91"/>
  <c r="F47" i="86"/>
  <c r="B49" i="91"/>
  <c r="F49" i="86"/>
  <c r="F30" i="91"/>
  <c r="F46" i="91"/>
  <c r="F54" i="91"/>
  <c r="E70" i="87"/>
  <c r="R102" i="85"/>
  <c r="L61" i="85"/>
  <c r="O69" i="85"/>
  <c r="I21" i="89"/>
  <c r="I29" i="89"/>
  <c r="O77" i="85"/>
  <c r="F26" i="91"/>
  <c r="F58" i="91"/>
  <c r="L48" i="85"/>
  <c r="L98" i="85"/>
  <c r="I114" i="85"/>
  <c r="C69" i="90" s="1"/>
  <c r="C70" i="90" s="1"/>
  <c r="K27" i="85"/>
  <c r="E69" i="87" s="1"/>
  <c r="V50" i="85"/>
  <c r="AB50" i="85"/>
  <c r="K14" i="85"/>
  <c r="V14" i="85"/>
  <c r="AB14" i="85"/>
  <c r="K102" i="85"/>
  <c r="E69" i="89" s="1"/>
  <c r="V102" i="85"/>
  <c r="AB102" i="85"/>
  <c r="B21" i="91"/>
  <c r="F21" i="91" s="1"/>
  <c r="F21" i="86"/>
  <c r="D29" i="91"/>
  <c r="D45" i="91"/>
  <c r="C60" i="88"/>
  <c r="C65" i="88" s="1"/>
  <c r="C70" i="88" s="1"/>
  <c r="L59" i="85"/>
  <c r="L67" i="85"/>
  <c r="L75" i="85"/>
  <c r="O99" i="85"/>
  <c r="F10" i="91"/>
  <c r="F34" i="91"/>
  <c r="L25" i="85"/>
  <c r="L94" i="85"/>
  <c r="L24" i="85"/>
  <c r="L22" i="85"/>
  <c r="L21" i="85"/>
  <c r="L19" i="85"/>
  <c r="L18" i="85"/>
  <c r="H27" i="85"/>
  <c r="B69" i="87" s="1"/>
  <c r="L66" i="85"/>
  <c r="X50" i="85"/>
  <c r="L60" i="85"/>
  <c r="X102" i="85"/>
  <c r="C70" i="86"/>
  <c r="C6" i="91"/>
  <c r="B9" i="91"/>
  <c r="F9" i="86"/>
  <c r="F10" i="86"/>
  <c r="C22" i="91"/>
  <c r="F22" i="91" s="1"/>
  <c r="C38" i="91"/>
  <c r="F38" i="91" s="1"/>
  <c r="C39" i="91"/>
  <c r="F39" i="86"/>
  <c r="B41" i="91"/>
  <c r="F41" i="91" s="1"/>
  <c r="F41" i="86"/>
  <c r="C54" i="91"/>
  <c r="C55" i="91"/>
  <c r="F55" i="86"/>
  <c r="B57" i="91"/>
  <c r="F57" i="86"/>
  <c r="C60" i="86"/>
  <c r="C66" i="86" s="1"/>
  <c r="E70" i="88"/>
  <c r="L65" i="85"/>
  <c r="L73" i="85"/>
  <c r="L93" i="85"/>
  <c r="L111" i="85"/>
  <c r="L91" i="85"/>
  <c r="L90" i="85"/>
  <c r="L89" i="85"/>
  <c r="L44" i="85"/>
  <c r="L86" i="85"/>
  <c r="L84" i="85"/>
  <c r="L83" i="85"/>
  <c r="L109" i="85"/>
  <c r="L82" i="85"/>
  <c r="L81" i="85"/>
  <c r="L41" i="85"/>
  <c r="L108" i="85"/>
  <c r="L36" i="85"/>
  <c r="L35" i="85"/>
  <c r="V114" i="85"/>
  <c r="L33" i="85"/>
  <c r="L32" i="85"/>
  <c r="L31" i="85"/>
  <c r="E6" i="91"/>
  <c r="E60" i="86"/>
  <c r="E66" i="86" s="1"/>
  <c r="B60" i="87"/>
  <c r="B65" i="87" s="1"/>
  <c r="B70" i="87" s="1"/>
  <c r="E70" i="90"/>
  <c r="I27" i="85"/>
  <c r="C69" i="87" s="1"/>
  <c r="C70" i="87" s="1"/>
  <c r="X114" i="85"/>
  <c r="F6" i="86"/>
  <c r="B7" i="91"/>
  <c r="F7" i="91" s="1"/>
  <c r="E7" i="91"/>
  <c r="C9" i="91"/>
  <c r="B11" i="91"/>
  <c r="E11" i="91"/>
  <c r="D12" i="91"/>
  <c r="C13" i="91"/>
  <c r="F14" i="86"/>
  <c r="B15" i="91"/>
  <c r="F15" i="91" s="1"/>
  <c r="D16" i="91"/>
  <c r="C17" i="91"/>
  <c r="B19" i="91"/>
  <c r="E19" i="91"/>
  <c r="B24" i="91"/>
  <c r="E24" i="91"/>
  <c r="F28" i="86"/>
  <c r="B29" i="91"/>
  <c r="F29" i="91" s="1"/>
  <c r="F29" i="86"/>
  <c r="F30" i="86"/>
  <c r="F36" i="86"/>
  <c r="B37" i="91"/>
  <c r="F37" i="91" s="1"/>
  <c r="F37" i="86"/>
  <c r="F38" i="86"/>
  <c r="D41" i="91"/>
  <c r="D42" i="91"/>
  <c r="F42" i="91" s="1"/>
  <c r="F44" i="86"/>
  <c r="B45" i="91"/>
  <c r="F45" i="86"/>
  <c r="F46" i="86"/>
  <c r="C51" i="91"/>
  <c r="B53" i="91"/>
  <c r="F53" i="86"/>
  <c r="F54" i="86"/>
  <c r="F30" i="87"/>
  <c r="F38" i="87"/>
  <c r="F46" i="87"/>
  <c r="F60" i="87" s="1"/>
  <c r="F65" i="87" s="1"/>
  <c r="F54" i="87"/>
  <c r="F12" i="88"/>
  <c r="F13" i="88"/>
  <c r="F20" i="88"/>
  <c r="F60" i="88" s="1"/>
  <c r="F65" i="88" s="1"/>
  <c r="F21" i="88"/>
  <c r="F28" i="88"/>
  <c r="F29" i="88"/>
  <c r="F36" i="88"/>
  <c r="F37" i="88"/>
  <c r="F44" i="88"/>
  <c r="F45" i="88"/>
  <c r="F52" i="88"/>
  <c r="F53" i="88"/>
  <c r="F24" i="89"/>
  <c r="L92" i="85"/>
  <c r="L112" i="85"/>
  <c r="L88" i="85"/>
  <c r="L87" i="85"/>
  <c r="L85" i="85"/>
  <c r="L43" i="85"/>
  <c r="L42" i="85"/>
  <c r="L40" i="85"/>
  <c r="L39" i="85"/>
  <c r="L38" i="85"/>
  <c r="L37" i="85"/>
  <c r="L107" i="85"/>
  <c r="H114" i="85"/>
  <c r="B69" i="90" s="1"/>
  <c r="L34" i="85"/>
  <c r="AB114" i="85"/>
  <c r="L58" i="85"/>
  <c r="L57" i="85"/>
  <c r="L56" i="85"/>
  <c r="L55" i="85"/>
  <c r="H102" i="85"/>
  <c r="B69" i="89" s="1"/>
  <c r="L54" i="85"/>
  <c r="L96" i="85"/>
  <c r="B60" i="86"/>
  <c r="B66" i="86" s="1"/>
  <c r="C12" i="91"/>
  <c r="F22" i="86"/>
  <c r="F36" i="91"/>
  <c r="B52" i="91"/>
  <c r="F52" i="91" s="1"/>
  <c r="C18" i="91"/>
  <c r="F18" i="91" s="1"/>
  <c r="J114" i="85"/>
  <c r="D69" i="90" s="1"/>
  <c r="J27" i="85"/>
  <c r="D69" i="87" s="1"/>
  <c r="D70" i="87" s="1"/>
  <c r="S114" i="85"/>
  <c r="Y114" i="85"/>
  <c r="S50" i="85"/>
  <c r="Y50" i="85"/>
  <c r="S102" i="85"/>
  <c r="Y102" i="85"/>
  <c r="F7" i="86"/>
  <c r="B8" i="91"/>
  <c r="E8" i="91"/>
  <c r="D9" i="91"/>
  <c r="F11" i="86"/>
  <c r="B12" i="91"/>
  <c r="E12" i="91"/>
  <c r="D13" i="91"/>
  <c r="F15" i="86"/>
  <c r="B16" i="91"/>
  <c r="F16" i="91" s="1"/>
  <c r="F19" i="86"/>
  <c r="B20" i="91"/>
  <c r="E20" i="91"/>
  <c r="D21" i="91"/>
  <c r="C23" i="91"/>
  <c r="F24" i="86"/>
  <c r="B25" i="91"/>
  <c r="C28" i="91"/>
  <c r="F28" i="91" s="1"/>
  <c r="B32" i="91"/>
  <c r="F32" i="91" s="1"/>
  <c r="C36" i="91"/>
  <c r="B40" i="91"/>
  <c r="E40" i="91"/>
  <c r="C44" i="91"/>
  <c r="F44" i="91" s="1"/>
  <c r="B48" i="91"/>
  <c r="C52" i="91"/>
  <c r="B56" i="91"/>
  <c r="F56" i="91" s="1"/>
  <c r="H50" i="85"/>
  <c r="B69" i="88" s="1"/>
  <c r="B60" i="88"/>
  <c r="B65" i="88" s="1"/>
  <c r="F15" i="89"/>
  <c r="E38" i="91"/>
  <c r="D47" i="91"/>
  <c r="B60" i="89"/>
  <c r="B65" i="89" s="1"/>
  <c r="B70" i="89" s="1"/>
  <c r="F16" i="89"/>
  <c r="F48" i="89"/>
  <c r="F6" i="90"/>
  <c r="B60" i="90"/>
  <c r="B65" i="90" s="1"/>
  <c r="B70" i="90" s="1"/>
  <c r="F7" i="90"/>
  <c r="F37" i="90"/>
  <c r="F39" i="90"/>
  <c r="D20" i="91"/>
  <c r="C21" i="91"/>
  <c r="B23" i="91"/>
  <c r="E23" i="91"/>
  <c r="D24" i="91"/>
  <c r="C25" i="91"/>
  <c r="B27" i="91"/>
  <c r="E27" i="91"/>
  <c r="D28" i="91"/>
  <c r="C29" i="91"/>
  <c r="B31" i="91"/>
  <c r="E31" i="91"/>
  <c r="D32" i="91"/>
  <c r="C33" i="91"/>
  <c r="B35" i="91"/>
  <c r="E35" i="91"/>
  <c r="D36" i="91"/>
  <c r="C37" i="91"/>
  <c r="B39" i="91"/>
  <c r="E39" i="91"/>
  <c r="D40" i="91"/>
  <c r="C41" i="91"/>
  <c r="B43" i="91"/>
  <c r="E43" i="91"/>
  <c r="D44" i="91"/>
  <c r="C45" i="91"/>
  <c r="B47" i="91"/>
  <c r="E47" i="91"/>
  <c r="D48" i="91"/>
  <c r="C49" i="91"/>
  <c r="B51" i="91"/>
  <c r="E51" i="91"/>
  <c r="D52" i="91"/>
  <c r="C53" i="91"/>
  <c r="B55" i="91"/>
  <c r="E55" i="91"/>
  <c r="D56" i="91"/>
  <c r="C57" i="91"/>
  <c r="C60" i="89"/>
  <c r="C65" i="89" s="1"/>
  <c r="C70" i="89" s="1"/>
  <c r="F7" i="89"/>
  <c r="F8" i="89"/>
  <c r="F40" i="89"/>
  <c r="D60" i="89"/>
  <c r="D65" i="89" s="1"/>
  <c r="D70" i="89" s="1"/>
  <c r="E60" i="89"/>
  <c r="E65" i="89" s="1"/>
  <c r="F12" i="89"/>
  <c r="F13" i="89"/>
  <c r="F20" i="89"/>
  <c r="F21" i="89"/>
  <c r="F28" i="89"/>
  <c r="F29" i="89"/>
  <c r="F36" i="89"/>
  <c r="F37" i="89"/>
  <c r="F44" i="89"/>
  <c r="F45" i="89"/>
  <c r="F52" i="89"/>
  <c r="F53" i="89"/>
  <c r="D60" i="90"/>
  <c r="D65" i="90" s="1"/>
  <c r="D70" i="90" s="1"/>
  <c r="F10" i="90"/>
  <c r="F12" i="90"/>
  <c r="F13" i="90"/>
  <c r="F15" i="90"/>
  <c r="F26" i="90"/>
  <c r="F28" i="90"/>
  <c r="F29" i="90"/>
  <c r="F31" i="90"/>
  <c r="F42" i="90"/>
  <c r="F44" i="90"/>
  <c r="F45" i="90"/>
  <c r="F47" i="90"/>
  <c r="F58" i="90"/>
  <c r="C71" i="86" l="1"/>
  <c r="I26" i="88"/>
  <c r="I16" i="87"/>
  <c r="F60" i="89"/>
  <c r="F65" i="89" s="1"/>
  <c r="F60" i="90"/>
  <c r="F65" i="90" s="1"/>
  <c r="I7" i="89"/>
  <c r="O55" i="85"/>
  <c r="I12" i="88"/>
  <c r="O37" i="85"/>
  <c r="O83" i="85"/>
  <c r="I35" i="89"/>
  <c r="C60" i="91"/>
  <c r="O60" i="85"/>
  <c r="I12" i="89"/>
  <c r="O24" i="85"/>
  <c r="I12" i="87"/>
  <c r="O67" i="85"/>
  <c r="I19" i="89"/>
  <c r="I50" i="89"/>
  <c r="O98" i="85"/>
  <c r="I30" i="89"/>
  <c r="O78" i="85"/>
  <c r="O46" i="85"/>
  <c r="I21" i="88"/>
  <c r="Y116" i="85"/>
  <c r="F55" i="91"/>
  <c r="O112" i="85"/>
  <c r="I12" i="90"/>
  <c r="F19" i="91"/>
  <c r="F11" i="91"/>
  <c r="F60" i="86"/>
  <c r="F66" i="86" s="1"/>
  <c r="I6" i="88"/>
  <c r="L50" i="85"/>
  <c r="F69" i="88" s="1"/>
  <c r="F70" i="88" s="1"/>
  <c r="O31" i="85"/>
  <c r="I10" i="88"/>
  <c r="O35" i="85"/>
  <c r="O81" i="85"/>
  <c r="I33" i="89"/>
  <c r="O84" i="85"/>
  <c r="I36" i="89"/>
  <c r="O90" i="85"/>
  <c r="I42" i="89"/>
  <c r="O19" i="85"/>
  <c r="I7" i="87"/>
  <c r="I46" i="89"/>
  <c r="O94" i="85"/>
  <c r="O59" i="85"/>
  <c r="I11" i="89"/>
  <c r="F6" i="91"/>
  <c r="AB116" i="85"/>
  <c r="O48" i="85"/>
  <c r="I23" i="88"/>
  <c r="O62" i="85"/>
  <c r="I14" i="89"/>
  <c r="O72" i="85"/>
  <c r="I24" i="89"/>
  <c r="I31" i="89"/>
  <c r="O79" i="85"/>
  <c r="O47" i="85"/>
  <c r="I22" i="88"/>
  <c r="O63" i="85"/>
  <c r="I15" i="89"/>
  <c r="H116" i="85"/>
  <c r="B70" i="86"/>
  <c r="B71" i="86" s="1"/>
  <c r="S116" i="85"/>
  <c r="E70" i="89"/>
  <c r="F40" i="91"/>
  <c r="F25" i="91"/>
  <c r="L102" i="85"/>
  <c r="F69" i="89" s="1"/>
  <c r="I6" i="89"/>
  <c r="O54" i="85"/>
  <c r="I9" i="89"/>
  <c r="O57" i="85"/>
  <c r="I14" i="88"/>
  <c r="O39" i="85"/>
  <c r="O85" i="85"/>
  <c r="I37" i="89"/>
  <c r="O92" i="85"/>
  <c r="I44" i="89"/>
  <c r="F53" i="91"/>
  <c r="F45" i="91"/>
  <c r="I7" i="88"/>
  <c r="O32" i="85"/>
  <c r="I11" i="88"/>
  <c r="O36" i="85"/>
  <c r="O82" i="85"/>
  <c r="I34" i="89"/>
  <c r="O86" i="85"/>
  <c r="I38" i="89"/>
  <c r="O91" i="85"/>
  <c r="I43" i="89"/>
  <c r="O73" i="85"/>
  <c r="I25" i="89"/>
  <c r="I116" i="85"/>
  <c r="O66" i="85"/>
  <c r="I18" i="89"/>
  <c r="O21" i="85"/>
  <c r="I9" i="87"/>
  <c r="O25" i="85"/>
  <c r="I13" i="87"/>
  <c r="V116" i="85"/>
  <c r="O61" i="85"/>
  <c r="I13" i="89"/>
  <c r="I13" i="86"/>
  <c r="O64" i="85"/>
  <c r="I16" i="89"/>
  <c r="O74" i="85"/>
  <c r="I26" i="89"/>
  <c r="O20" i="85"/>
  <c r="I8" i="87"/>
  <c r="I49" i="89"/>
  <c r="O97" i="85"/>
  <c r="D60" i="91"/>
  <c r="J116" i="85"/>
  <c r="I17" i="88"/>
  <c r="O42" i="85"/>
  <c r="O88" i="85"/>
  <c r="I40" i="89"/>
  <c r="E60" i="91"/>
  <c r="I16" i="88"/>
  <c r="O41" i="85"/>
  <c r="O89" i="85"/>
  <c r="I41" i="89"/>
  <c r="O93" i="85"/>
  <c r="I45" i="89"/>
  <c r="O18" i="85"/>
  <c r="L27" i="85"/>
  <c r="F69" i="87" s="1"/>
  <c r="F70" i="87" s="1"/>
  <c r="I6" i="87"/>
  <c r="O70" i="85"/>
  <c r="I22" i="89"/>
  <c r="U116" i="85"/>
  <c r="F51" i="91"/>
  <c r="F47" i="91"/>
  <c r="F43" i="91"/>
  <c r="F39" i="91"/>
  <c r="F35" i="91"/>
  <c r="F31" i="91"/>
  <c r="F27" i="91"/>
  <c r="F23" i="91"/>
  <c r="F12" i="91"/>
  <c r="F8" i="91"/>
  <c r="I48" i="89"/>
  <c r="O96" i="85"/>
  <c r="I8" i="89"/>
  <c r="O56" i="85"/>
  <c r="I9" i="88"/>
  <c r="O34" i="85"/>
  <c r="I13" i="88"/>
  <c r="O38" i="85"/>
  <c r="I18" i="88"/>
  <c r="O43" i="85"/>
  <c r="B70" i="88"/>
  <c r="F48" i="91"/>
  <c r="F20" i="91"/>
  <c r="O58" i="85"/>
  <c r="I10" i="89"/>
  <c r="I7" i="90"/>
  <c r="L114" i="85"/>
  <c r="F69" i="90" s="1"/>
  <c r="O107" i="85"/>
  <c r="O114" i="85" s="1"/>
  <c r="I15" i="88"/>
  <c r="O40" i="85"/>
  <c r="O87" i="85"/>
  <c r="I39" i="89"/>
  <c r="F24" i="91"/>
  <c r="I8" i="88"/>
  <c r="O33" i="85"/>
  <c r="I8" i="90"/>
  <c r="O108" i="85"/>
  <c r="I9" i="90"/>
  <c r="O109" i="85"/>
  <c r="I19" i="88"/>
  <c r="O44" i="85"/>
  <c r="O111" i="85"/>
  <c r="I11" i="90"/>
  <c r="O65" i="85"/>
  <c r="I17" i="89"/>
  <c r="F57" i="91"/>
  <c r="F9" i="91"/>
  <c r="O22" i="85"/>
  <c r="I10" i="87"/>
  <c r="B60" i="91"/>
  <c r="O75" i="85"/>
  <c r="I27" i="89"/>
  <c r="K116" i="85"/>
  <c r="E70" i="86"/>
  <c r="E71" i="86" s="1"/>
  <c r="F49" i="91"/>
  <c r="F70" i="86"/>
  <c r="O68" i="85"/>
  <c r="I20" i="89"/>
  <c r="O76" i="85"/>
  <c r="I28" i="89"/>
  <c r="O23" i="85"/>
  <c r="I11" i="87"/>
  <c r="I52" i="89"/>
  <c r="O100" i="85"/>
  <c r="AA116" i="85"/>
  <c r="L116" i="85" l="1"/>
  <c r="O102" i="85"/>
  <c r="O50" i="85"/>
  <c r="O27" i="85"/>
  <c r="I15" i="86"/>
  <c r="F70" i="90"/>
  <c r="I15" i="90"/>
  <c r="I25" i="88"/>
  <c r="I27" i="88" s="1"/>
  <c r="F71" i="86"/>
  <c r="I14" i="86"/>
  <c r="I14" i="90"/>
  <c r="I16" i="90" s="1"/>
  <c r="I15" i="87"/>
  <c r="I17" i="87" s="1"/>
  <c r="I54" i="89"/>
  <c r="I56" i="89" s="1"/>
  <c r="F60" i="91"/>
  <c r="I55" i="89"/>
  <c r="F70" i="89"/>
  <c r="O116" i="85" l="1"/>
</calcChain>
</file>

<file path=xl/sharedStrings.xml><?xml version="1.0" encoding="utf-8"?>
<sst xmlns="http://schemas.openxmlformats.org/spreadsheetml/2006/main" count="10030" uniqueCount="450">
  <si>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</si>
  <si>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</si>
  <si>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</si>
  <si>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</si>
  <si>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</si>
  <si>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</si>
  <si>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</si>
  <si>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</si>
  <si>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</si>
  <si>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</si>
  <si>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</si>
  <si>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</si>
  <si>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</si>
  <si>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</si>
  <si>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</si>
  <si>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</si>
  <si>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</si>
  <si>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</si>
  <si>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</si>
  <si>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</si>
  <si>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</si>
  <si>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</si>
  <si>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</si>
  <si>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</si>
  <si>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</si>
  <si>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</si>
  <si>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</si>
  <si>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</si>
  <si>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</si>
  <si>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</si>
  <si>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</si>
  <si>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</si>
  <si>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</si>
  <si>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</si>
  <si>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</si>
  <si>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</si>
  <si>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</si>
  <si>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</si>
  <si>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</si>
  <si>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</si>
  <si>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</si>
  <si>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</si>
  <si>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</si>
  <si>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</si>
  <si>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</si>
  <si>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</si>
  <si>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</si>
  <si>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</si>
  <si>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</si>
  <si>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</si>
  <si>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</si>
  <si>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</si>
  <si>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</si>
  <si>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Villanova Insurance Company</t>
  </si>
  <si>
    <r>
      <t xml:space="preserve">Estimated Net Costs as of </t>
    </r>
    <r>
      <rPr>
        <b/>
        <sz val="11"/>
        <color indexed="10"/>
        <rFont val="Calibri"/>
        <family val="2"/>
      </rPr>
      <t>September 30, 2015</t>
    </r>
  </si>
  <si>
    <t>Life</t>
  </si>
  <si>
    <t>Allocated Annuity</t>
  </si>
  <si>
    <t>A&amp;H</t>
  </si>
  <si>
    <t>Unallocated Annuity</t>
  </si>
  <si>
    <t>Total</t>
  </si>
  <si>
    <t>Assessments Called (i.e. Billed)</t>
  </si>
  <si>
    <t>Assessments Refunded</t>
  </si>
  <si>
    <r>
      <t xml:space="preserve">Assessments Called (Billed) or Refunded as of </t>
    </r>
    <r>
      <rPr>
        <b/>
        <sz val="11"/>
        <color indexed="10"/>
        <rFont val="Calibri"/>
        <family val="2"/>
      </rPr>
      <t>December 31, 2014</t>
    </r>
  </si>
  <si>
    <t>Assessment information is compiled annually from state guaranty associations.  This information is NOT audited or verified by NOLHGA.  NOLHGA cannot comment as to the completeness nor accuracy of the information shown herein.  Any such inquiries should be directed to each individual state guaranty association.</t>
  </si>
  <si>
    <t>Summary:</t>
  </si>
  <si>
    <t>GA Covered Obligations</t>
  </si>
  <si>
    <t>Add:</t>
  </si>
  <si>
    <t xml:space="preserve">  GA claims incurred directly</t>
  </si>
  <si>
    <t xml:space="preserve">  GA expenses incurred directly</t>
  </si>
  <si>
    <t xml:space="preserve">  NOLHGA expenses</t>
  </si>
  <si>
    <t xml:space="preserve">  Remaining Inforce estimate</t>
  </si>
  <si>
    <t>Less:</t>
  </si>
  <si>
    <t xml:space="preserve">  Estate/other distributions</t>
  </si>
  <si>
    <t xml:space="preserve">  Other adjustments</t>
  </si>
  <si>
    <t xml:space="preserve">  Ceding commissions/</t>
  </si>
  <si>
    <t xml:space="preserve">        policy enhancements</t>
  </si>
  <si>
    <t xml:space="preserve">  Other recoveries (litigation,</t>
  </si>
  <si>
    <t xml:space="preserve">        estate distributions, etc.)</t>
  </si>
  <si>
    <t>Adjusted GA Costs</t>
  </si>
  <si>
    <t>Per State breakdown</t>
  </si>
  <si>
    <t>Universe Life Insurance Company</t>
  </si>
  <si>
    <t>Universal Life Insurance Company</t>
  </si>
  <si>
    <t>Universal Health Care Insurance Company, Inc.</t>
  </si>
  <si>
    <t>United Republic Life Insurance Company</t>
  </si>
  <si>
    <t>Unison International Life Insurance Company</t>
  </si>
  <si>
    <t>Supreme Life Insurance Company of America</t>
  </si>
  <si>
    <t>Summit National Life Insurance Company</t>
  </si>
  <si>
    <t>Statesman National Life Insurance Company</t>
  </si>
  <si>
    <t>States General Life Insurance Company</t>
  </si>
  <si>
    <t>Standard Life Insurance Company of Indiana</t>
  </si>
  <si>
    <t>Shenandoah Life Insurance Company</t>
  </si>
  <si>
    <t>Settlers Life Insurance Company</t>
  </si>
  <si>
    <t>SeeChange Health Insurance Company</t>
  </si>
  <si>
    <t>Reliance Insurance Company</t>
  </si>
  <si>
    <t>Penn Treaty Network America Insurance Company</t>
  </si>
  <si>
    <t>Pacific Standard Life Insurance Company</t>
  </si>
  <si>
    <t>Old Faithful Life Insurance Company</t>
  </si>
  <si>
    <t>Old Colony Life Insurance Company</t>
  </si>
  <si>
    <t>New Jersey Life Insurance Company</t>
  </si>
  <si>
    <t>National States Insurance Company</t>
  </si>
  <si>
    <t>National Heritage Life Insurance Company</t>
  </si>
  <si>
    <t>National American Life Insurance Co of Pennsylvania</t>
  </si>
  <si>
    <t>National Affiliated Investors Life Insurance Company</t>
  </si>
  <si>
    <t>Mutual Security Life Insurance Company</t>
  </si>
  <si>
    <t>Mutual Benefit Life Insurance Company</t>
  </si>
  <si>
    <t>Monarch Life Insurance Company</t>
  </si>
  <si>
    <t>Midwest Life Insurance Company</t>
  </si>
  <si>
    <t>Mid-Continent Life Insurance Company</t>
  </si>
  <si>
    <t>Memorial Service Life Insurance Company</t>
  </si>
  <si>
    <t>Medical Savings Insurance Company</t>
  </si>
  <si>
    <t>Lumbermens Mutual Casualty Company</t>
  </si>
  <si>
    <t>London Pacific Life &amp; Annuity Company</t>
  </si>
  <si>
    <t>Lincoln Memorial Life Insurance Company</t>
  </si>
  <si>
    <t>Life &amp; Health Insurance Company of America</t>
  </si>
  <si>
    <t>Legion Insurance Company</t>
  </si>
  <si>
    <t>Kentucky Central Life Insurance Company</t>
  </si>
  <si>
    <t>Investors Equity Life Insurance Company of Hawaii, LTD</t>
  </si>
  <si>
    <t>Investment Life Insurance Company of America</t>
  </si>
  <si>
    <t>International Financial Services Life Insurance Company</t>
  </si>
  <si>
    <t>Inter-American Insurance Company of Illinois</t>
  </si>
  <si>
    <t>Imerica Life and Health Insurance Company</t>
  </si>
  <si>
    <t>Guarantee Security Life Insurance Company</t>
  </si>
  <si>
    <t>Golden State Mutual Life Insurance Company</t>
  </si>
  <si>
    <t>George Washington Life Insurance Company</t>
  </si>
  <si>
    <t>Franklin Protective Life Insurance Company</t>
  </si>
  <si>
    <t>Franklin American Life Insurance Company</t>
  </si>
  <si>
    <t>First National Life Insurance Company of America</t>
  </si>
  <si>
    <t>First National Life Insurance Company</t>
  </si>
  <si>
    <t>First Capital Life Insurance Company</t>
  </si>
  <si>
    <t>Fidelity Mutual Life Insurance Company</t>
  </si>
  <si>
    <t>Fidelity Bankers Life Insurance Company</t>
  </si>
  <si>
    <t>Farmers and Ranchers Life Insurance Company</t>
  </si>
  <si>
    <t>Family Guaranty Life Insurance Company</t>
  </si>
  <si>
    <t>Executive Life Insurance Company of New York</t>
  </si>
  <si>
    <t>Executive Life Insurance Company</t>
  </si>
  <si>
    <t>EBL Life Insurance Company</t>
  </si>
  <si>
    <t>Diamond Benefits Life Insurance Company/Life Assurance Company of Pennsylvania</t>
  </si>
  <si>
    <t>Corporate Life Insurance Company</t>
  </si>
  <si>
    <t>CoOportunity Health</t>
  </si>
  <si>
    <t>Consumers United Insurance Company</t>
  </si>
  <si>
    <t>Consolidated National Life Insurance Company</t>
  </si>
  <si>
    <t>Confederation Life Insurance Company (CLIC)</t>
  </si>
  <si>
    <t>Confederation Life Insurance &amp; Annuity Co (CLIAC)</t>
  </si>
  <si>
    <t>Coastal States Life Insurance Company</t>
  </si>
  <si>
    <t>Centennial Life Insurance Company</t>
  </si>
  <si>
    <t>Booker T Washington Insurance Company, Inc.</t>
  </si>
  <si>
    <t>Benicorp Insurance Company</t>
  </si>
  <si>
    <t>Bankers Commercial Life Insurance Company</t>
  </si>
  <si>
    <t>Andrew Jackson Life Insurance Company</t>
  </si>
  <si>
    <t>AMS Life Insurance Company</t>
  </si>
  <si>
    <t>American Western Life Insurance Company</t>
  </si>
  <si>
    <t>American Standard Life &amp; Accident Insurance Company</t>
  </si>
  <si>
    <t>American Network Insurance Company</t>
  </si>
  <si>
    <t>American Life Assurance Corporation</t>
  </si>
  <si>
    <t>American Integrity Insurance Company</t>
  </si>
  <si>
    <t>American Educators Life Insurance Company</t>
  </si>
  <si>
    <t>American Community Mutual Insurance Company</t>
  </si>
  <si>
    <t>American Chambers Life Insurance Company</t>
  </si>
  <si>
    <t>Alabama Life Insurance Company</t>
  </si>
  <si>
    <t>Underwriters Life Insurance Company</t>
  </si>
  <si>
    <t>NAIC Code</t>
  </si>
  <si>
    <t>Domicile</t>
  </si>
  <si>
    <t>Rehabilitation Date</t>
  </si>
  <si>
    <t>Liquidation Date</t>
  </si>
  <si>
    <t>Estate Closing Date</t>
  </si>
  <si>
    <t>Total Report 2015</t>
  </si>
  <si>
    <t>Total Report 2014</t>
  </si>
  <si>
    <t>Change</t>
  </si>
  <si>
    <t>Overview "Pre-Liquidation" Insolvencies</t>
  </si>
  <si>
    <t>State Breakdown Not Available</t>
  </si>
  <si>
    <t>American Community Mutual Ins. Co.</t>
  </si>
  <si>
    <t xml:space="preserve">60305     </t>
  </si>
  <si>
    <t>MI</t>
  </si>
  <si>
    <t>American Network Ins. Co.</t>
  </si>
  <si>
    <t xml:space="preserve">81078     </t>
  </si>
  <si>
    <t>PA</t>
  </si>
  <si>
    <t>Colorado Health Ins. Coop. Inc.</t>
  </si>
  <si>
    <t xml:space="preserve">15126     </t>
  </si>
  <si>
    <t>CO</t>
  </si>
  <si>
    <t>No Data Available</t>
  </si>
  <si>
    <t>Meritus Mutual Health Partners</t>
  </si>
  <si>
    <t xml:space="preserve">15092     </t>
  </si>
  <si>
    <t>AZ</t>
  </si>
  <si>
    <t>Monarch Life Ins. Co.</t>
  </si>
  <si>
    <t xml:space="preserve">66265     </t>
  </si>
  <si>
    <t>MA</t>
  </si>
  <si>
    <t>Penn Treaty Network</t>
  </si>
  <si>
    <t xml:space="preserve">63282     </t>
  </si>
  <si>
    <t xml:space="preserve">Total "Pre-Liquidation" </t>
  </si>
  <si>
    <t>Industry Summary</t>
  </si>
  <si>
    <t>Per state breakdown</t>
  </si>
  <si>
    <t>Pre-Liquidation Insolvencies Summary by State</t>
  </si>
  <si>
    <t>Allocated</t>
  </si>
  <si>
    <t>Unallocated</t>
  </si>
  <si>
    <t>Annuity</t>
  </si>
  <si>
    <t>Overview "Open" Insolvencies</t>
  </si>
  <si>
    <t xml:space="preserve">15093     </t>
  </si>
  <si>
    <t>IA</t>
  </si>
  <si>
    <t>Executive Life Ins. Co.</t>
  </si>
  <si>
    <t xml:space="preserve">63010     </t>
  </si>
  <si>
    <t>CA</t>
  </si>
  <si>
    <t>Life &amp; Health Ins. Co. of America</t>
  </si>
  <si>
    <t xml:space="preserve">77887     </t>
  </si>
  <si>
    <t>Lincoln Memorial Life Ins. Co.</t>
  </si>
  <si>
    <t xml:space="preserve">69833     </t>
  </si>
  <si>
    <t>TX</t>
  </si>
  <si>
    <t>Memorial Service Life Ins. Co.</t>
  </si>
  <si>
    <t xml:space="preserve">74926     </t>
  </si>
  <si>
    <t>National States Ins. Co.</t>
  </si>
  <si>
    <t xml:space="preserve">60593     </t>
  </si>
  <si>
    <t>MO</t>
  </si>
  <si>
    <t>SeeChange Health Ins. Co.</t>
  </si>
  <si>
    <t xml:space="preserve">63541     </t>
  </si>
  <si>
    <t>Universal Health Care Ins. Co.</t>
  </si>
  <si>
    <t xml:space="preserve">12577     </t>
  </si>
  <si>
    <t>FL</t>
  </si>
  <si>
    <t xml:space="preserve">Total "Open" </t>
  </si>
  <si>
    <t>None</t>
  </si>
  <si>
    <t>Open Insolvencies Summary by State</t>
  </si>
  <si>
    <t>Overview "Closed" Insolvencies</t>
  </si>
  <si>
    <t>Andrew Jackson Life Ins. Co.</t>
  </si>
  <si>
    <t xml:space="preserve">60968     </t>
  </si>
  <si>
    <t>MS</t>
  </si>
  <si>
    <t>Benicorp Ins. Co.</t>
  </si>
  <si>
    <t xml:space="preserve">69752     </t>
  </si>
  <si>
    <t>IN</t>
  </si>
  <si>
    <t>Centennial Life Ins. Co.</t>
  </si>
  <si>
    <t xml:space="preserve">61654     </t>
  </si>
  <si>
    <t>KS</t>
  </si>
  <si>
    <t>Executive Life Ins. Co. of New York</t>
  </si>
  <si>
    <t xml:space="preserve">61913     </t>
  </si>
  <si>
    <t>NY</t>
  </si>
  <si>
    <t>Family Guaranty Life Ins. Co.</t>
  </si>
  <si>
    <t xml:space="preserve">75302     </t>
  </si>
  <si>
    <t>Farmers and Ranchers Life Ins. Co.</t>
  </si>
  <si>
    <t xml:space="preserve">63185     </t>
  </si>
  <si>
    <t>OK</t>
  </si>
  <si>
    <t>First National Life Ins. Co. of America</t>
  </si>
  <si>
    <t xml:space="preserve">63525     </t>
  </si>
  <si>
    <t>Franklin Protective Life Ins. Co.</t>
  </si>
  <si>
    <t xml:space="preserve">98655     </t>
  </si>
  <si>
    <t>Golden State Mutual Life Ins Co</t>
  </si>
  <si>
    <t xml:space="preserve">63924     </t>
  </si>
  <si>
    <t>Imerica Life and Health Ins. Co.</t>
  </si>
  <si>
    <t xml:space="preserve">63533     </t>
  </si>
  <si>
    <t>AR</t>
  </si>
  <si>
    <t>Investors Equity Life Ins. Co. of HI, LTD</t>
  </si>
  <si>
    <t xml:space="preserve">64874     </t>
  </si>
  <si>
    <t>HI</t>
  </si>
  <si>
    <t>Legion Ins. Co.</t>
  </si>
  <si>
    <t xml:space="preserve">24422     </t>
  </si>
  <si>
    <t>Lumbermens Mutual</t>
  </si>
  <si>
    <t xml:space="preserve">22977     </t>
  </si>
  <si>
    <t>IL</t>
  </si>
  <si>
    <t>National Heritage Life Ins. Co.</t>
  </si>
  <si>
    <t xml:space="preserve">97284     </t>
  </si>
  <si>
    <t>DE</t>
  </si>
  <si>
    <t>Old Standard Life Ins. Co.</t>
  </si>
  <si>
    <t xml:space="preserve">88579     </t>
  </si>
  <si>
    <t>ID</t>
  </si>
  <si>
    <t>Reliance Ins. Co.</t>
  </si>
  <si>
    <t xml:space="preserve">24457     </t>
  </si>
  <si>
    <t>Standard Life Ins Co of IN</t>
  </si>
  <si>
    <t xml:space="preserve">69051     </t>
  </si>
  <si>
    <t>Villanova Ins. Co.</t>
  </si>
  <si>
    <t xml:space="preserve">19577     </t>
  </si>
  <si>
    <t xml:space="preserve">Total "Closed" </t>
  </si>
  <si>
    <t>Closed Insolvencies Summary by State</t>
  </si>
  <si>
    <t>Overview "Estate Closed" Insolvencies</t>
  </si>
  <si>
    <t>Alabama Life Ins. Co.</t>
  </si>
  <si>
    <t xml:space="preserve">98825     </t>
  </si>
  <si>
    <t>AL</t>
  </si>
  <si>
    <t>American Chambers Life Ins. Co.</t>
  </si>
  <si>
    <t xml:space="preserve">75914     </t>
  </si>
  <si>
    <t>OH</t>
  </si>
  <si>
    <t>American Educators Life Ins. Co.</t>
  </si>
  <si>
    <t xml:space="preserve">60356     </t>
  </si>
  <si>
    <t>American Integrity Ins. Co.</t>
  </si>
  <si>
    <t xml:space="preserve">10197     </t>
  </si>
  <si>
    <t>American Life Assurance Corp.</t>
  </si>
  <si>
    <t xml:space="preserve">88161     </t>
  </si>
  <si>
    <t>American Standard Life &amp; Accident Ins. Co.</t>
  </si>
  <si>
    <t xml:space="preserve">63452     </t>
  </si>
  <si>
    <t>American Western Life Ins. Co.</t>
  </si>
  <si>
    <t xml:space="preserve">60917     </t>
  </si>
  <si>
    <t>UT</t>
  </si>
  <si>
    <t>AMS Life Ins. Co.</t>
  </si>
  <si>
    <t xml:space="preserve">86142     </t>
  </si>
  <si>
    <t>Bankers Commercial Life Ins. Co.</t>
  </si>
  <si>
    <t xml:space="preserve">61220     </t>
  </si>
  <si>
    <t>Booker T Washington Ins Co Inc</t>
  </si>
  <si>
    <t xml:space="preserve">61468     </t>
  </si>
  <si>
    <t>Coastal States Life Ins. Co.</t>
  </si>
  <si>
    <t xml:space="preserve">61980     </t>
  </si>
  <si>
    <t>GA</t>
  </si>
  <si>
    <t>Confederation Life Ins. Co. (CLIC)</t>
  </si>
  <si>
    <t xml:space="preserve">80667     </t>
  </si>
  <si>
    <t>Consolidated National Life Ins. Co.</t>
  </si>
  <si>
    <t xml:space="preserve">71382     </t>
  </si>
  <si>
    <t>Consumers United Ins. Co.</t>
  </si>
  <si>
    <t xml:space="preserve">62278     </t>
  </si>
  <si>
    <t>Corporate Life Ins. Co.</t>
  </si>
  <si>
    <t xml:space="preserve">74705     </t>
  </si>
  <si>
    <t>Diamond Benefits Life Ins. Co./LACOP</t>
  </si>
  <si>
    <t xml:space="preserve">74969     </t>
  </si>
  <si>
    <t>EBL Life Ins. Co.</t>
  </si>
  <si>
    <t xml:space="preserve">87033     </t>
  </si>
  <si>
    <t>Fidelity Bankers Life Ins. Co.</t>
  </si>
  <si>
    <t xml:space="preserve">63266     </t>
  </si>
  <si>
    <t>VA</t>
  </si>
  <si>
    <t>First National Life Ins. Co.</t>
  </si>
  <si>
    <t xml:space="preserve">63517     </t>
  </si>
  <si>
    <t>Franklin American Life Ins. Co.</t>
  </si>
  <si>
    <t xml:space="preserve">68489     </t>
  </si>
  <si>
    <t>TN</t>
  </si>
  <si>
    <t>George Washington Life Ins. Co.</t>
  </si>
  <si>
    <t xml:space="preserve">63770     </t>
  </si>
  <si>
    <t>WV</t>
  </si>
  <si>
    <t>Guarantee Security Life Ins. Co.</t>
  </si>
  <si>
    <t xml:space="preserve">84271     </t>
  </si>
  <si>
    <t>Inter-American Ins. Co. of Illinois</t>
  </si>
  <si>
    <t xml:space="preserve">67210     </t>
  </si>
  <si>
    <t>International Financial Services Life Ins. Co.</t>
  </si>
  <si>
    <t xml:space="preserve">64084     </t>
  </si>
  <si>
    <t>Investment Life Ins. Co. of America</t>
  </si>
  <si>
    <t xml:space="preserve">76015     </t>
  </si>
  <si>
    <t>NC</t>
  </si>
  <si>
    <t>Kentucky Central Life Ins. Co.</t>
  </si>
  <si>
    <t xml:space="preserve">65188     </t>
  </si>
  <si>
    <t>KY</t>
  </si>
  <si>
    <t>Life Assurance Co. of Pennsylvania</t>
  </si>
  <si>
    <t xml:space="preserve">65374     </t>
  </si>
  <si>
    <t>Included in Diamond Benefits</t>
  </si>
  <si>
    <t>London Pacific Life &amp; Annuity Co.</t>
  </si>
  <si>
    <t xml:space="preserve">68934     </t>
  </si>
  <si>
    <t>Medical Savings Ins. Co.</t>
  </si>
  <si>
    <t xml:space="preserve">74217A    </t>
  </si>
  <si>
    <t>Midwest Life Ins. Co.</t>
  </si>
  <si>
    <t xml:space="preserve">66060     </t>
  </si>
  <si>
    <t>LA</t>
  </si>
  <si>
    <t>Mutual Benefit Life Ins. Co.</t>
  </si>
  <si>
    <t xml:space="preserve">66362     </t>
  </si>
  <si>
    <t>NJ</t>
  </si>
  <si>
    <t>Mutual Security Life Ins. Co.</t>
  </si>
  <si>
    <t xml:space="preserve">66400     </t>
  </si>
  <si>
    <t>National Affiliated Investors Life Ins. Co.</t>
  </si>
  <si>
    <t xml:space="preserve">69370     </t>
  </si>
  <si>
    <t>National American Life Ins. Co of PA</t>
  </si>
  <si>
    <t xml:space="preserve">69221     </t>
  </si>
  <si>
    <t>New Jersey Life Ins. Co.</t>
  </si>
  <si>
    <t xml:space="preserve">66907     </t>
  </si>
  <si>
    <t>Old Colony Life Ins. Co.</t>
  </si>
  <si>
    <t xml:space="preserve">65161     </t>
  </si>
  <si>
    <t>Old Faithful Life Ins. Co.</t>
  </si>
  <si>
    <t xml:space="preserve">67229     </t>
  </si>
  <si>
    <t>WY</t>
  </si>
  <si>
    <t>Pacific Standard Life Ins. Co.</t>
  </si>
  <si>
    <t xml:space="preserve">72842     </t>
  </si>
  <si>
    <t>States General Life Ins. Co.</t>
  </si>
  <si>
    <t xml:space="preserve">69175     </t>
  </si>
  <si>
    <t>Statesman National Life Ins. Co.</t>
  </si>
  <si>
    <t xml:space="preserve">69183     </t>
  </si>
  <si>
    <t>Summit National Life Ins. Co.</t>
  </si>
  <si>
    <t xml:space="preserve">71080     </t>
  </si>
  <si>
    <t>Supreme Life Ins. Co. of America</t>
  </si>
  <si>
    <t xml:space="preserve">69302     </t>
  </si>
  <si>
    <t>Underwriters Life Ins. Co.</t>
  </si>
  <si>
    <t xml:space="preserve">88188     </t>
  </si>
  <si>
    <t>SD</t>
  </si>
  <si>
    <t>Unison International Life Ins. Co.</t>
  </si>
  <si>
    <t xml:space="preserve">68055     </t>
  </si>
  <si>
    <t>United Republic Life Ins. Co.</t>
  </si>
  <si>
    <t xml:space="preserve">93238     </t>
  </si>
  <si>
    <t>Universal Life Ins Co</t>
  </si>
  <si>
    <t xml:space="preserve">70157     </t>
  </si>
  <si>
    <t>Universe Life Ins. Co.</t>
  </si>
  <si>
    <t xml:space="preserve">70181     </t>
  </si>
  <si>
    <t xml:space="preserve">Total "Estate Closed" </t>
  </si>
  <si>
    <t>Estate Closed Insolvencies Summary by State</t>
  </si>
  <si>
    <t>Overview "Released from Oversight" Insolvencies</t>
  </si>
  <si>
    <t>Confederation Life Ins. &amp; Annuity Co. (CLIAC)</t>
  </si>
  <si>
    <t xml:space="preserve">99384     </t>
  </si>
  <si>
    <t>No GA funding involved</t>
  </si>
  <si>
    <t>Fidelity Mutual Life Ins. Co.</t>
  </si>
  <si>
    <t xml:space="preserve">63304     </t>
  </si>
  <si>
    <t>no GA participation</t>
  </si>
  <si>
    <t>First Capital Life Ins. Co.</t>
  </si>
  <si>
    <t xml:space="preserve">65447     </t>
  </si>
  <si>
    <t>Mid-Continent Life Ins. Co.</t>
  </si>
  <si>
    <t xml:space="preserve">66001     </t>
  </si>
  <si>
    <t>Old West Annuity &amp; Life Ins. Co.</t>
  </si>
  <si>
    <t xml:space="preserve">76791     </t>
  </si>
  <si>
    <t>Settlers Life Ins. Co.</t>
  </si>
  <si>
    <t xml:space="preserve">64220     </t>
  </si>
  <si>
    <t>Shenandoah Life Ins. Co.</t>
  </si>
  <si>
    <t xml:space="preserve">68845     </t>
  </si>
  <si>
    <t xml:space="preserve">Total "Released from Oversight" </t>
  </si>
  <si>
    <t>Released from Oversight Insolvencies Summary by State</t>
  </si>
  <si>
    <t>Grand Total</t>
  </si>
  <si>
    <t>Total All Insolvencies Summary by State</t>
  </si>
  <si>
    <t>Revised Assessable Premium Licensed Only (88-93 Includes Resurvey Changes)</t>
  </si>
  <si>
    <t>1988 - 2014 Data</t>
  </si>
  <si>
    <t xml:space="preserve"> </t>
  </si>
  <si>
    <t>Assessable</t>
  </si>
  <si>
    <t>State</t>
  </si>
  <si>
    <t>Premium</t>
  </si>
  <si>
    <t>Year</t>
  </si>
  <si>
    <t>403(b)</t>
  </si>
  <si>
    <t>Notes</t>
  </si>
  <si>
    <t>Dist. Of Columbia</t>
  </si>
  <si>
    <t>All States</t>
  </si>
  <si>
    <t>cross check</t>
  </si>
  <si>
    <t>Reconciliation Grand Total Insolvency Costs to Antiicpated Funding Schedules</t>
  </si>
  <si>
    <t>Grand Total Insolvency Costs</t>
  </si>
  <si>
    <t xml:space="preserve">   Per "Summary - Grand Total"</t>
  </si>
  <si>
    <t>Less Insolvency Costs NOT included in "Anticipated Funding Schedules":</t>
  </si>
  <si>
    <t xml:space="preserve">  Estate Closed</t>
  </si>
  <si>
    <t xml:space="preserve">  Released from Oversight</t>
  </si>
  <si>
    <t xml:space="preserve">  Closed</t>
  </si>
  <si>
    <t xml:space="preserve">  Open (excluding ELIC)</t>
  </si>
  <si>
    <t xml:space="preserve">  Pre-Liquidation</t>
  </si>
  <si>
    <t>Less Other Adjustments Included in GA Cost Total, NOT included in "Anticipated Funding Schedules":</t>
  </si>
  <si>
    <t xml:space="preserve">  Executive Life Insurance Company</t>
  </si>
  <si>
    <t>NOLHGA expenses</t>
  </si>
  <si>
    <t>GA expenses</t>
  </si>
  <si>
    <t>GA claims</t>
  </si>
  <si>
    <t>Add Other Adjustments Included in GA Cost Total, NOT included in "Anticipated Funding Schedules":</t>
  </si>
  <si>
    <t>Other recoveries</t>
  </si>
  <si>
    <t>Adjusted Total</t>
  </si>
  <si>
    <t>Total Per "Anticipated Funding Schedules"</t>
  </si>
  <si>
    <t>Variance</t>
  </si>
  <si>
    <t>summary</t>
  </si>
  <si>
    <t>adjustments</t>
  </si>
  <si>
    <t>antic fnding file</t>
  </si>
  <si>
    <t>gross</t>
  </si>
  <si>
    <t>Total All Lines</t>
  </si>
  <si>
    <t>Total LIFE Only</t>
  </si>
  <si>
    <t>Total ALLOCATED ANNUITY Only</t>
  </si>
  <si>
    <t>Total UNALLOCATED ANNUITY Only</t>
  </si>
  <si>
    <t>Prior to 2014</t>
  </si>
  <si>
    <t>Annual Funding</t>
  </si>
  <si>
    <t>April</t>
  </si>
  <si>
    <t>Estimated Future 2015</t>
  </si>
  <si>
    <t>2015</t>
  </si>
  <si>
    <t>2014</t>
  </si>
  <si>
    <t>District of Columbia</t>
  </si>
  <si>
    <t>immaterial rounding</t>
  </si>
  <si>
    <t>health coop, guaranty association member, No Data Available</t>
  </si>
  <si>
    <t>UA 403b (A,L5.2+6.3) included in Col 2</t>
  </si>
  <si>
    <t>A, L2, C2 (allocated 403b incl in col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</si>
</sst>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d/yyyy;@"/>
    <numFmt numFmtId="165" formatCode="0_);\(0\)"/>
    <numFmt numFmtId="166" formatCode="_(* #,##0_);_(* \(#,##0\);_(* &quot;-&quot;??_);_(@_)"/>
  </numFmts>
  <fonts count="18">
    <font>
      <sz val="11"/>
      <color theme="1"/>
      <name val="Calibri"/>
      <family val="2"/>
      <scheme val="minor"/>
    </font>
    <font>
      <b/>
      <sz val="11"/>
      <color indexed="10"/>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i/>
      <sz val="10"/>
      <name val="Geneva"/>
    </font>
    <font>
      <b/>
      <sz val="10"/>
      <name val="Geneva"/>
    </font>
    <font>
      <sz val="10"/>
      <name val="Geneva"/>
    </font>
    <font>
      <sz val="10"/>
      <name val="Arial"/>
      <family val="2"/>
    </font>
    <font>
      <sz val="10"/>
      <color indexed="10"/>
      <name val="Geneva"/>
    </font>
    <font>
      <sz val="10"/>
      <color indexed="12"/>
      <name val="Geneva"/>
    </font>
    <font>
      <sz val="10"/>
      <name val="Geneva"/>
      <family val="2"/>
    </font>
    <font>
      <b/>
      <i/>
      <sz val="10"/>
      <name val="Geneva"/>
      <family val="2"/>
    </font>
    <font>
      <b/>
      <sz val="10"/>
      <name val="Geneva"/>
      <family val="2"/>
    </font>
    <font>
      <sz val="10"/>
      <color indexed="9"/>
      <name val="Geneva"/>
      <family val="2"/>
    </font>
    <font>
      <u/>
      <sz val="10"/>
      <name val="Geneva"/>
      <family val="2"/>
    </font>
    <font>
      <b/>
      <sz val="10"/>
      <color rgb="FFFF0000"/>
      <name val="Geneva"/>
      <family val="2"/>
    </font>
  </fonts>
  <fills count="4">
    <fill>
      <patternFill patternType="none"/>
    </fill>
    <fill>
      <patternFill patternType="gray125"/>
    </fill>
    <fill>
      <patternFill patternType="solid">
        <fgColor theme="0" tint="-0.14999847407452621"/>
        <bgColor indexed="64"/>
      </patternFill>
    </fill>
    <fill>
      <patternFill patternType="solid">
        <fgColor indexed="8"/>
        <bgColor indexed="64"/>
      </patternFill>
    </fill>
  </fills>
  <borders count="30">
    <border>
      <left/>
      <right/>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3" fontId="5" fillId="0" borderId="0" applyFont="0" applyFill="0" applyBorder="0" applyAlignment="0" applyProtection="0"/>
  </cellStyleXfs>
  <cellXfs count="168">
    <xf numFmtId="0" fontId="0" fillId="0" borderId="0" xfId="0"/>
    <xf numFmtId="0" fontId="0" fillId="0" borderId="0" xfId="0" applyAlignment="1">
      <alignment horizontal="center"/>
    </xf>
    <xf numFmtId="0" fontId="0" fillId="0" borderId="0" xfId="0" applyAlignment="1">
      <alignment horizontal="center" wrapText="1"/>
    </xf>
    <xf numFmtId="37" fontId="0" fillId="0" borderId="0" xfId="0" applyNumberFormat="1"/>
    <xf numFmtId="0" fontId="0" fillId="0" borderId="1" xfId="0" applyBorder="1"/>
    <xf numFmtId="0" fontId="0" fillId="0" borderId="0" xfId="0" applyBorder="1"/>
    <xf numFmtId="0" fontId="2" fillId="0" borderId="0" xfId="0" applyFont="1" applyBorder="1" applyAlignment="1">
      <alignment horizontal="center" vertical="center" wrapText="1"/>
    </xf>
    <xf numFmtId="37" fontId="0" fillId="0" borderId="0" xfId="0" applyNumberFormat="1" applyBorder="1"/>
    <xf numFmtId="0" fontId="0" fillId="0" borderId="2" xfId="0" applyBorder="1"/>
    <xf numFmtId="0" fontId="2" fillId="0" borderId="2" xfId="0" applyFont="1" applyBorder="1" applyAlignment="1">
      <alignment horizontal="center" vertical="center" wrapText="1"/>
    </xf>
    <xf numFmtId="37" fontId="0" fillId="0" borderId="2" xfId="0" applyNumberFormat="1" applyBorder="1"/>
    <xf numFmtId="0" fontId="0" fillId="0" borderId="3" xfId="0" applyBorder="1"/>
    <xf numFmtId="0" fontId="0" fillId="0" borderId="4" xfId="0" applyBorder="1"/>
    <xf numFmtId="0" fontId="0" fillId="0" borderId="5" xfId="0" applyBorder="1"/>
    <xf numFmtId="37" fontId="0" fillId="0" borderId="5" xfId="0" applyNumberFormat="1" applyBorder="1"/>
    <xf numFmtId="0" fontId="0" fillId="0" borderId="6" xfId="0" applyBorder="1"/>
    <xf numFmtId="0" fontId="2" fillId="0" borderId="6" xfId="0" applyFont="1" applyBorder="1" applyAlignment="1">
      <alignment horizontal="center" vertical="center" wrapText="1"/>
    </xf>
    <xf numFmtId="37" fontId="0" fillId="0" borderId="6" xfId="0" applyNumberFormat="1" applyBorder="1"/>
    <xf numFmtId="0" fontId="0" fillId="0" borderId="7" xfId="0" applyBorder="1"/>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alignment horizontal="center"/>
    </xf>
    <xf numFmtId="0" fontId="0" fillId="0" borderId="0" xfId="0" applyBorder="1" applyAlignment="1">
      <alignment horizontal="center"/>
    </xf>
    <xf numFmtId="0" fontId="0" fillId="0" borderId="2" xfId="0" applyBorder="1" applyAlignment="1">
      <alignment horizontal="center" wrapText="1"/>
    </xf>
    <xf numFmtId="0" fontId="0" fillId="0" borderId="0" xfId="0" applyBorder="1" applyAlignment="1">
      <alignment horizontal="center" wrapText="1"/>
    </xf>
    <xf numFmtId="164" fontId="0" fillId="0" borderId="0" xfId="0" applyNumberFormat="1" applyBorder="1" applyAlignment="1">
      <alignment horizontal="center" wrapText="1"/>
    </xf>
    <xf numFmtId="37" fontId="0" fillId="0" borderId="0" xfId="0" applyNumberFormat="1" applyBorder="1" applyAlignment="1">
      <alignment horizontal="center" wrapText="1"/>
    </xf>
    <xf numFmtId="37" fontId="0" fillId="0" borderId="6" xfId="0" applyNumberFormat="1" applyBorder="1" applyAlignment="1">
      <alignment horizontal="center" wrapText="1"/>
    </xf>
    <xf numFmtId="37" fontId="0" fillId="0" borderId="0" xfId="0" applyNumberFormat="1" applyAlignment="1">
      <alignment horizontal="center" wrapText="1"/>
    </xf>
    <xf numFmtId="37" fontId="2" fillId="0" borderId="0" xfId="0" applyNumberFormat="1" applyFont="1" applyBorder="1" applyAlignment="1">
      <alignment horizontal="center" wrapText="1"/>
    </xf>
    <xf numFmtId="37" fontId="0" fillId="0" borderId="13" xfId="0" applyNumberFormat="1" applyBorder="1"/>
    <xf numFmtId="37" fontId="0" fillId="0" borderId="12" xfId="0" applyNumberFormat="1" applyBorder="1"/>
    <xf numFmtId="0" fontId="3" fillId="0" borderId="14" xfId="0" applyFont="1" applyBorder="1"/>
    <xf numFmtId="0" fontId="3" fillId="0" borderId="15" xfId="0" applyFont="1" applyBorder="1"/>
    <xf numFmtId="0" fontId="0" fillId="0" borderId="16" xfId="0" applyBorder="1" applyAlignment="1">
      <alignment horizontal="center"/>
    </xf>
    <xf numFmtId="37" fontId="0" fillId="0" borderId="16" xfId="0" applyNumberFormat="1" applyBorder="1"/>
    <xf numFmtId="37" fontId="0" fillId="0" borderId="17" xfId="0" applyNumberFormat="1" applyBorder="1"/>
    <xf numFmtId="37" fontId="0" fillId="0" borderId="14" xfId="0" applyNumberFormat="1" applyBorder="1"/>
    <xf numFmtId="37" fontId="0" fillId="0" borderId="2" xfId="0" applyNumberFormat="1" applyBorder="1" applyAlignment="1">
      <alignment horizontal="center" wrapText="1"/>
    </xf>
    <xf numFmtId="37" fontId="0" fillId="0" borderId="15" xfId="0" applyNumberFormat="1" applyBorder="1"/>
    <xf numFmtId="0" fontId="2" fillId="0" borderId="0" xfId="0" applyFont="1" applyAlignment="1">
      <alignment horizontal="right"/>
    </xf>
    <xf numFmtId="0" fontId="0" fillId="0" borderId="0" xfId="0" applyBorder="1" applyAlignment="1">
      <alignment horizontal="center"/>
    </xf>
    <xf numFmtId="37" fontId="0" fillId="0" borderId="0" xfId="0" applyNumberFormat="1" applyAlignment="1">
      <alignment horizontal="center"/>
    </xf>
    <xf numFmtId="0" fontId="0" fillId="0" borderId="0" xfId="0" applyAlignment="1"/>
    <xf numFmtId="0" fontId="0" fillId="0" borderId="0" xfId="0" applyBorder="1" applyAlignment="1">
      <alignment wrapText="1"/>
    </xf>
    <xf numFmtId="0" fontId="0" fillId="0" borderId="12" xfId="0" applyBorder="1" applyAlignment="1"/>
    <xf numFmtId="0" fontId="0" fillId="0" borderId="0" xfId="0" applyBorder="1" applyAlignment="1"/>
    <xf numFmtId="0" fontId="0" fillId="0" borderId="16" xfId="0" applyBorder="1" applyAlignment="1"/>
    <xf numFmtId="164" fontId="0" fillId="0" borderId="0" xfId="0" applyNumberFormat="1" applyAlignment="1">
      <alignment horizontal="center"/>
    </xf>
    <xf numFmtId="164" fontId="0" fillId="0" borderId="12" xfId="0" applyNumberFormat="1" applyBorder="1" applyAlignment="1">
      <alignment horizontal="center"/>
    </xf>
    <xf numFmtId="164" fontId="0" fillId="0" borderId="0" xfId="0" applyNumberFormat="1" applyBorder="1" applyAlignment="1">
      <alignment horizontal="center"/>
    </xf>
    <xf numFmtId="164" fontId="0" fillId="0" borderId="16" xfId="0" applyNumberFormat="1" applyBorder="1" applyAlignment="1">
      <alignment horizontal="center"/>
    </xf>
    <xf numFmtId="0" fontId="0" fillId="0" borderId="0" xfId="0" applyFill="1"/>
    <xf numFmtId="0" fontId="0" fillId="0" borderId="0" xfId="0" applyFill="1" applyAlignment="1">
      <alignment horizontal="center"/>
    </xf>
    <xf numFmtId="38" fontId="0" fillId="0" borderId="0" xfId="0" applyNumberFormat="1" applyFill="1" applyAlignment="1">
      <alignment horizontal="center"/>
    </xf>
    <xf numFmtId="38" fontId="7" fillId="0" borderId="0" xfId="0" applyNumberFormat="1" applyFont="1" applyFill="1" applyAlignment="1">
      <alignment horizontal="center"/>
    </xf>
    <xf numFmtId="37" fontId="0" fillId="0" borderId="0" xfId="0" applyNumberFormat="1" applyFill="1" applyAlignment="1">
      <alignment horizontal="center"/>
    </xf>
    <xf numFmtId="37" fontId="0" fillId="0" borderId="0" xfId="0" applyNumberFormat="1" applyFill="1"/>
    <xf numFmtId="165" fontId="0" fillId="0" borderId="0" xfId="0" applyNumberFormat="1" applyFill="1" applyAlignment="1">
      <alignment horizontal="center"/>
    </xf>
    <xf numFmtId="37" fontId="7" fillId="0" borderId="0" xfId="0" applyNumberFormat="1" applyFont="1" applyFill="1" applyAlignment="1">
      <alignment horizontal="center"/>
    </xf>
    <xf numFmtId="37" fontId="7" fillId="0" borderId="0" xfId="0" applyNumberFormat="1" applyFont="1" applyFill="1"/>
    <xf numFmtId="37" fontId="8" fillId="0" borderId="0" xfId="0" applyNumberFormat="1" applyFont="1" applyFill="1"/>
    <xf numFmtId="165" fontId="8" fillId="0" borderId="0" xfId="0" applyNumberFormat="1" applyFont="1" applyFill="1" applyAlignment="1">
      <alignment horizontal="center"/>
    </xf>
    <xf numFmtId="166" fontId="0" fillId="0" borderId="0" xfId="1" applyNumberFormat="1" applyFont="1" applyFill="1" applyAlignment="1">
      <alignment horizontal="right"/>
    </xf>
    <xf numFmtId="37" fontId="7" fillId="2" borderId="0" xfId="0" applyNumberFormat="1" applyFont="1" applyFill="1"/>
    <xf numFmtId="166" fontId="9" fillId="0" borderId="0" xfId="1" applyNumberFormat="1" applyFont="1" applyFill="1"/>
    <xf numFmtId="166" fontId="0" fillId="0" borderId="0" xfId="1" applyNumberFormat="1" applyFont="1"/>
    <xf numFmtId="166" fontId="0" fillId="0" borderId="0" xfId="1" applyNumberFormat="1" applyFont="1" applyFill="1"/>
    <xf numFmtId="165" fontId="0" fillId="0" borderId="0" xfId="0" applyNumberFormat="1" applyFont="1" applyFill="1" applyAlignment="1">
      <alignment horizontal="center"/>
    </xf>
    <xf numFmtId="37" fontId="0" fillId="2" borderId="0" xfId="0" applyNumberFormat="1" applyFill="1"/>
    <xf numFmtId="166" fontId="0" fillId="0" borderId="0" xfId="0" applyNumberFormat="1"/>
    <xf numFmtId="0" fontId="8" fillId="0" borderId="0" xfId="0" applyFont="1" applyFill="1"/>
    <xf numFmtId="166" fontId="9" fillId="0" borderId="0" xfId="1" applyNumberFormat="1" applyFont="1" applyFill="1" applyBorder="1"/>
    <xf numFmtId="166" fontId="10" fillId="0" borderId="0" xfId="1" applyNumberFormat="1" applyFont="1" applyFill="1" applyAlignment="1">
      <alignment horizontal="right"/>
    </xf>
    <xf numFmtId="37" fontId="0" fillId="0" borderId="0" xfId="0" applyNumberFormat="1" applyFont="1" applyFill="1"/>
    <xf numFmtId="0" fontId="11" fillId="0" borderId="0" xfId="0" applyFont="1" applyFill="1"/>
    <xf numFmtId="0" fontId="0" fillId="0" borderId="0" xfId="0" applyFont="1" applyFill="1"/>
    <xf numFmtId="166" fontId="9" fillId="0" borderId="0" xfId="1" applyNumberFormat="1" applyFont="1" applyFill="1" applyAlignment="1">
      <alignment horizontal="right"/>
    </xf>
    <xf numFmtId="0" fontId="8" fillId="0" borderId="0" xfId="0" applyFont="1" applyFill="1" applyAlignment="1">
      <alignment horizontal="center"/>
    </xf>
    <xf numFmtId="38" fontId="7" fillId="2" borderId="0" xfId="0" applyNumberFormat="1" applyFont="1" applyFill="1"/>
    <xf numFmtId="166" fontId="0" fillId="0" borderId="0" xfId="0" applyNumberFormat="1" applyFill="1"/>
    <xf numFmtId="38" fontId="0" fillId="0" borderId="0" xfId="0" applyNumberFormat="1" applyFill="1"/>
    <xf numFmtId="38" fontId="7" fillId="0" borderId="0" xfId="0" applyNumberFormat="1" applyFont="1" applyFill="1"/>
    <xf numFmtId="0" fontId="8" fillId="0" borderId="21" xfId="0" applyFont="1" applyFill="1" applyBorder="1" applyAlignment="1">
      <alignment horizontal="center"/>
    </xf>
    <xf numFmtId="38" fontId="0" fillId="0" borderId="21" xfId="0" applyNumberFormat="1" applyFill="1" applyBorder="1"/>
    <xf numFmtId="38" fontId="12" fillId="0" borderId="0" xfId="0" applyNumberFormat="1" applyFont="1" applyFill="1" applyAlignment="1">
      <alignment horizontal="center"/>
    </xf>
    <xf numFmtId="38" fontId="14" fillId="0" borderId="0" xfId="0" applyNumberFormat="1" applyFont="1"/>
    <xf numFmtId="38" fontId="0" fillId="0" borderId="0" xfId="0" applyNumberFormat="1"/>
    <xf numFmtId="38" fontId="14" fillId="0" borderId="0" xfId="0" applyNumberFormat="1" applyFont="1" applyBorder="1" applyAlignment="1">
      <alignment horizontal="right"/>
    </xf>
    <xf numFmtId="38" fontId="0" fillId="0" borderId="0" xfId="0" applyNumberFormat="1" applyAlignment="1">
      <alignment horizontal="right"/>
    </xf>
    <xf numFmtId="37" fontId="14" fillId="0" borderId="0" xfId="0" applyNumberFormat="1" applyFont="1"/>
    <xf numFmtId="37" fontId="0" fillId="0" borderId="0" xfId="0" applyNumberFormat="1" applyAlignment="1">
      <alignment horizontal="right"/>
    </xf>
    <xf numFmtId="0" fontId="14" fillId="0" borderId="0" xfId="0" applyFont="1"/>
    <xf numFmtId="0" fontId="15" fillId="3" borderId="0" xfId="0" applyFont="1" applyFill="1" applyAlignment="1">
      <alignment horizontal="centerContinuous"/>
    </xf>
    <xf numFmtId="0" fontId="14" fillId="0" borderId="14" xfId="0" applyFont="1" applyBorder="1"/>
    <xf numFmtId="0" fontId="0" fillId="0" borderId="13" xfId="0" applyBorder="1"/>
    <xf numFmtId="0" fontId="0" fillId="0" borderId="14" xfId="0" applyBorder="1"/>
    <xf numFmtId="0" fontId="14" fillId="0" borderId="0" xfId="0" applyFont="1" applyAlignment="1">
      <alignment horizontal="center"/>
    </xf>
    <xf numFmtId="0" fontId="14" fillId="0" borderId="23" xfId="0" applyFont="1" applyBorder="1" applyAlignment="1">
      <alignment horizontal="center" vertical="center" wrapText="1"/>
    </xf>
    <xf numFmtId="0" fontId="14" fillId="0" borderId="6" xfId="0" applyFont="1" applyBorder="1" applyAlignment="1">
      <alignment horizontal="center"/>
    </xf>
    <xf numFmtId="0" fontId="16" fillId="0" borderId="0" xfId="0" applyFont="1" applyAlignment="1">
      <alignment horizontal="center"/>
    </xf>
    <xf numFmtId="0" fontId="14" fillId="0" borderId="24" xfId="0" applyFont="1" applyBorder="1" applyAlignment="1">
      <alignment horizontal="center"/>
    </xf>
    <xf numFmtId="0" fontId="14" fillId="0" borderId="0" xfId="0" applyFont="1" applyBorder="1" applyAlignment="1">
      <alignment horizontal="center"/>
    </xf>
    <xf numFmtId="0" fontId="16" fillId="0" borderId="0" xfId="0" applyFont="1"/>
    <xf numFmtId="17" fontId="14" fillId="0" borderId="1" xfId="0" applyNumberFormat="1" applyFont="1" applyBorder="1" applyAlignment="1">
      <alignment horizontal="center"/>
    </xf>
    <xf numFmtId="17" fontId="14" fillId="0" borderId="1" xfId="0" quotePrefix="1" applyNumberFormat="1" applyFont="1" applyBorder="1" applyAlignment="1">
      <alignment horizontal="center"/>
    </xf>
    <xf numFmtId="0" fontId="0" fillId="0" borderId="24" xfId="0" applyBorder="1"/>
    <xf numFmtId="37" fontId="12" fillId="0" borderId="2" xfId="0" applyNumberFormat="1" applyFont="1" applyBorder="1"/>
    <xf numFmtId="37" fontId="12" fillId="0" borderId="6" xfId="0" applyNumberFormat="1" applyFont="1" applyBorder="1"/>
    <xf numFmtId="37" fontId="12" fillId="0" borderId="0" xfId="0" applyNumberFormat="1" applyFont="1"/>
    <xf numFmtId="37" fontId="12" fillId="0" borderId="23" xfId="0" applyNumberFormat="1" applyFont="1" applyBorder="1"/>
    <xf numFmtId="37" fontId="12" fillId="0" borderId="24" xfId="0" applyNumberFormat="1" applyFont="1" applyBorder="1"/>
    <xf numFmtId="37" fontId="12" fillId="0" borderId="22" xfId="0" applyNumberFormat="1" applyFont="1" applyBorder="1"/>
    <xf numFmtId="37" fontId="12" fillId="0" borderId="0" xfId="0" applyNumberFormat="1" applyFont="1" applyBorder="1"/>
    <xf numFmtId="37" fontId="12" fillId="0" borderId="1" xfId="0" applyNumberFormat="1" applyFont="1" applyBorder="1"/>
    <xf numFmtId="37" fontId="12" fillId="0" borderId="3" xfId="0" applyNumberFormat="1" applyFont="1" applyBorder="1"/>
    <xf numFmtId="37" fontId="12" fillId="0" borderId="25" xfId="0" applyNumberFormat="1" applyFont="1" applyBorder="1"/>
    <xf numFmtId="37" fontId="12" fillId="0" borderId="7" xfId="0" applyNumberFormat="1" applyFont="1" applyBorder="1"/>
    <xf numFmtId="37" fontId="12" fillId="0" borderId="26" xfId="0" applyNumberFormat="1" applyFont="1" applyBorder="1"/>
    <xf numFmtId="37" fontId="12" fillId="0" borderId="27" xfId="0" applyNumberFormat="1" applyFont="1" applyBorder="1"/>
    <xf numFmtId="37" fontId="12" fillId="0" borderId="28" xfId="0" applyNumberFormat="1" applyFont="1" applyBorder="1"/>
    <xf numFmtId="37" fontId="12" fillId="0" borderId="29" xfId="0" applyNumberFormat="1" applyFont="1" applyBorder="1"/>
    <xf numFmtId="38" fontId="0" fillId="0" borderId="0" xfId="0" applyNumberFormat="1" applyBorder="1"/>
    <xf numFmtId="0" fontId="17" fillId="0" borderId="0" xfId="0" applyFont="1"/>
    <xf numFmtId="38" fontId="2" fillId="0" borderId="6" xfId="0" applyNumberFormat="1" applyFont="1" applyBorder="1" applyAlignment="1">
      <alignment horizontal="center" wrapText="1"/>
    </xf>
    <xf numFmtId="38" fontId="0" fillId="0" borderId="6" xfId="0" applyNumberFormat="1" applyBorder="1" applyAlignment="1">
      <alignment horizontal="center" wrapText="1"/>
    </xf>
    <xf numFmtId="38" fontId="0" fillId="0" borderId="13" xfId="0" applyNumberFormat="1" applyBorder="1"/>
    <xf numFmtId="38" fontId="0" fillId="0" borderId="6" xfId="0" applyNumberFormat="1" applyBorder="1"/>
    <xf numFmtId="38" fontId="0" fillId="0" borderId="17" xfId="0" applyNumberFormat="1" applyBorder="1"/>
    <xf numFmtId="0" fontId="2" fillId="0" borderId="2" xfId="0" applyFont="1" applyBorder="1" applyAlignment="1">
      <alignment horizontal="center" vertical="top" wrapText="1"/>
    </xf>
    <xf numFmtId="0" fontId="0" fillId="0" borderId="0"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horizontal="center" vertical="top" wrapText="1"/>
    </xf>
    <xf numFmtId="0" fontId="2" fillId="0" borderId="0" xfId="0" applyFont="1" applyAlignment="1">
      <alignment horizontal="center"/>
    </xf>
    <xf numFmtId="0" fontId="0" fillId="0" borderId="0" xfId="0" applyAlignment="1">
      <alignment horizontal="center"/>
    </xf>
    <xf numFmtId="0" fontId="2" fillId="0" borderId="14"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2" fillId="0" borderId="19" xfId="0" applyFont="1" applyBorder="1" applyAlignment="1">
      <alignment horizontal="center"/>
    </xf>
    <xf numFmtId="0" fontId="0" fillId="0" borderId="20" xfId="0" applyBorder="1" applyAlignment="1">
      <alignment horizontal="center"/>
    </xf>
    <xf numFmtId="37" fontId="2" fillId="0" borderId="18" xfId="0" applyNumberFormat="1" applyFont="1" applyBorder="1" applyAlignment="1">
      <alignment horizontal="center" wrapText="1"/>
    </xf>
    <xf numFmtId="37" fontId="0" fillId="0" borderId="19" xfId="0" applyNumberFormat="1" applyBorder="1" applyAlignment="1">
      <alignment horizontal="center" wrapText="1"/>
    </xf>
    <xf numFmtId="37" fontId="2" fillId="0" borderId="19" xfId="0" applyNumberFormat="1" applyFont="1" applyBorder="1" applyAlignment="1">
      <alignment horizontal="center" wrapText="1"/>
    </xf>
    <xf numFmtId="37" fontId="0" fillId="0" borderId="20" xfId="0" applyNumberFormat="1" applyBorder="1" applyAlignment="1">
      <alignment horizontal="center" wrapText="1"/>
    </xf>
    <xf numFmtId="37" fontId="2" fillId="0" borderId="14" xfId="0" applyNumberFormat="1" applyFont="1" applyBorder="1" applyAlignment="1">
      <alignment horizontal="center"/>
    </xf>
    <xf numFmtId="37" fontId="0" fillId="0" borderId="12" xfId="0" applyNumberFormat="1" applyBorder="1" applyAlignment="1">
      <alignment horizontal="center"/>
    </xf>
    <xf numFmtId="37" fontId="0" fillId="0" borderId="13" xfId="0" applyNumberFormat="1" applyBorder="1" applyAlignment="1">
      <alignment horizontal="center"/>
    </xf>
    <xf numFmtId="37" fontId="0" fillId="0" borderId="0" xfId="0" applyNumberForma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15" fillId="3" borderId="0" xfId="0" applyFont="1" applyFill="1" applyAlignment="1">
      <alignment horizontal="center"/>
    </xf>
    <xf numFmtId="0" fontId="14" fillId="0" borderId="2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3" xfId="0" applyFont="1" applyBorder="1" applyAlignment="1">
      <alignment horizontal="center" vertical="center" wrapText="1"/>
    </xf>
    <xf numFmtId="37" fontId="13" fillId="0" borderId="0" xfId="0" applyNumberFormat="1" applyFont="1" applyAlignment="1">
      <alignment horizontal="center"/>
    </xf>
    <xf numFmtId="37" fontId="6" fillId="0"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4</xdr:col>
      <xdr:colOff>180975</xdr:colOff>
      <xdr:row>0</xdr:row>
      <xdr:rowOff>0</xdr:rowOff>
    </xdr:from>
    <xdr:ext cx="175009" cy="263421"/>
    <xdr:sp macro="" textlink="">
      <xdr:nvSpPr>
        <xdr:cNvPr id="2" name="TextBox 1"/>
        <xdr:cNvSpPr txBox="1"/>
      </xdr:nvSpPr>
      <xdr:spPr>
        <a:xfrm>
          <a:off x="5962650" y="0"/>
          <a:ext cx="175009" cy="2634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180975</xdr:colOff>
      <xdr:row>0</xdr:row>
      <xdr:rowOff>0</xdr:rowOff>
    </xdr:from>
    <xdr:ext cx="175009" cy="263421"/>
    <xdr:sp macro="" textlink="">
      <xdr:nvSpPr>
        <xdr:cNvPr id="3" name="TextBox 2"/>
        <xdr:cNvSpPr txBox="1"/>
      </xdr:nvSpPr>
      <xdr:spPr>
        <a:xfrm>
          <a:off x="5962650" y="0"/>
          <a:ext cx="175009" cy="2634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180975</xdr:colOff>
      <xdr:row>0</xdr:row>
      <xdr:rowOff>0</xdr:rowOff>
    </xdr:from>
    <xdr:ext cx="175009" cy="263421"/>
    <xdr:sp macro="" textlink="">
      <xdr:nvSpPr>
        <xdr:cNvPr id="4" name="TextBox 3"/>
        <xdr:cNvSpPr txBox="1"/>
      </xdr:nvSpPr>
      <xdr:spPr>
        <a:xfrm>
          <a:off x="5962650" y="0"/>
          <a:ext cx="175009" cy="2634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opLeftCell="A43"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2132766.5371148046</v>
      </c>
      <c r="C6" s="7">
        <v>1167729.204930902</v>
      </c>
      <c r="D6" s="7">
        <v>10255.534620960145</v>
      </c>
      <c r="E6" s="7">
        <v>0</v>
      </c>
      <c r="F6" s="17">
        <f t="shared" ref="F6:F37" si="0">SUM(B6:E6)</f>
        <v>3310751.2766666668</v>
      </c>
      <c r="K6" s="10">
        <v>2800000</v>
      </c>
      <c r="L6" s="7">
        <v>0</v>
      </c>
      <c r="M6" s="7"/>
      <c r="N6" s="7">
        <v>568170</v>
      </c>
      <c r="O6" s="7">
        <v>0</v>
      </c>
      <c r="P6" s="7"/>
      <c r="Q6" s="7">
        <v>13000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4246637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185913.2766666667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-529679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713876</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937601.99999999988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3310751.2766666664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3310751.2766666668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2132766.5371148046</v>
      </c>
      <c r="C60" s="7">
        <f>SUM(C6:C58)</f>
        <v>1167729.204930902</v>
      </c>
      <c r="D60" s="7">
        <f>SUM(D6:D58)</f>
        <v>10255.534620960145</v>
      </c>
      <c r="E60" s="7">
        <f>SUM(E6:E58)</f>
        <v>0</v>
      </c>
      <c r="F60" s="17">
        <f>SUM(F6:F58)</f>
        <v>3310751.2766666668</v>
      </c>
      <c r="K60" s="10">
        <f>SUM(K6:K58)</f>
        <v>2800000</v>
      </c>
      <c r="L60" s="7">
        <f>SUM(L6:L58)</f>
        <v>0</v>
      </c>
      <c r="M60" s="7"/>
      <c r="N60" s="7">
        <f>SUM(N6:N58)</f>
        <v>568170</v>
      </c>
      <c r="O60" s="7">
        <f>SUM(O6:O58)</f>
        <v>0</v>
      </c>
      <c r="P60" s="7"/>
      <c r="Q60" s="7">
        <f>SUM(Q6:Q58)</f>
        <v>13000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Italic"Alabama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292195.74565897021</v>
      </c>
      <c r="C8" s="7">
        <v>3162530.468816313</v>
      </c>
      <c r="D8" s="7">
        <v>-13983.454475283674</v>
      </c>
      <c r="E8" s="7">
        <v>0</v>
      </c>
      <c r="F8" s="17">
        <f t="shared" si="0"/>
        <v>3440742.76</v>
      </c>
      <c r="H8" s="4" t="s">
        <v>64</v>
      </c>
      <c r="I8" s="13"/>
      <c r="K8" s="10">
        <v>0</v>
      </c>
      <c r="L8" s="7">
        <v>0</v>
      </c>
      <c r="M8" s="7"/>
      <c r="N8" s="7">
        <v>5266318</v>
      </c>
      <c r="O8" s="7">
        <v>0</v>
      </c>
      <c r="P8" s="7"/>
      <c r="Q8" s="7">
        <v>10907</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100984376</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15711384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1016490.6900000001</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768049.31000000017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1472917.5463450828</v>
      </c>
      <c r="C19" s="7">
        <v>27571943.965317987</v>
      </c>
      <c r="D19" s="7">
        <v>-104763.6116630686</v>
      </c>
      <c r="E19" s="7">
        <v>0</v>
      </c>
      <c r="F19" s="17">
        <f t="shared" si="0"/>
        <v>28940097.899999999</v>
      </c>
      <c r="H19" s="4" t="s">
        <v>72</v>
      </c>
      <c r="I19" s="14">
        <v>31395970.34</v>
      </c>
      <c r="K19" s="10">
        <v>4451000</v>
      </c>
      <c r="L19" s="7">
        <v>3470000</v>
      </c>
      <c r="M19" s="7"/>
      <c r="N19" s="7">
        <v>59749000</v>
      </c>
      <c r="O19" s="7">
        <v>39945000</v>
      </c>
      <c r="P19" s="7"/>
      <c r="Q19" s="7">
        <v>1300000</v>
      </c>
      <c r="R19" s="7">
        <v>1500000</v>
      </c>
      <c r="S19" s="7"/>
      <c r="T19" s="7">
        <v>8000000</v>
      </c>
      <c r="U19" s="17">
        <v>2700000</v>
      </c>
    </row>
    <row r="20" spans="1:21">
      <c r="A20" t="s">
        <v>14</v>
      </c>
      <c r="B20" s="10">
        <v>6576.2247838514159</v>
      </c>
      <c r="C20" s="7">
        <v>555216.63375590381</v>
      </c>
      <c r="D20" s="7">
        <v>418.14146024488764</v>
      </c>
      <c r="E20" s="7">
        <v>0</v>
      </c>
      <c r="F20" s="17">
        <f t="shared" si="0"/>
        <v>562211.00000000012</v>
      </c>
      <c r="H20" s="4" t="s">
        <v>73</v>
      </c>
      <c r="I20" s="14">
        <v>15711384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38146878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33226067.659999996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33226067.659999996</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3055</v>
      </c>
      <c r="D48" s="7">
        <v>0</v>
      </c>
      <c r="E48" s="7">
        <v>0</v>
      </c>
      <c r="F48" s="17">
        <f t="shared" si="1"/>
        <v>3055</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22198.152930566059</v>
      </c>
      <c r="C50" s="7">
        <v>257758.92027783126</v>
      </c>
      <c r="D50" s="7">
        <v>3.9267916027889713</v>
      </c>
      <c r="E50" s="7">
        <v>0</v>
      </c>
      <c r="F50" s="17">
        <f t="shared" si="1"/>
        <v>279961.00000000012</v>
      </c>
      <c r="K50" s="10">
        <v>8142</v>
      </c>
      <c r="L50" s="7">
        <v>4861.5120000000006</v>
      </c>
      <c r="M50" s="7"/>
      <c r="N50" s="7">
        <v>742939</v>
      </c>
      <c r="O50" s="7">
        <v>445278.48800000001</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1793887.6697184704</v>
      </c>
      <c r="C60" s="7">
        <f>SUM(C6:C58)</f>
        <v>31550504.988168035</v>
      </c>
      <c r="D60" s="7">
        <f>SUM(D6:D58)</f>
        <v>-118324.99788650459</v>
      </c>
      <c r="E60" s="7">
        <f>SUM(E6:E58)</f>
        <v>0</v>
      </c>
      <c r="F60" s="17">
        <f>SUM(F6:F58)</f>
        <v>33226067.659999996</v>
      </c>
      <c r="K60" s="10">
        <f>SUM(K6:K58)</f>
        <v>4459142</v>
      </c>
      <c r="L60" s="7">
        <f>SUM(L6:L58)</f>
        <v>3474861.5120000001</v>
      </c>
      <c r="M60" s="7"/>
      <c r="N60" s="7">
        <f>SUM(N6:N58)</f>
        <v>65758257</v>
      </c>
      <c r="O60" s="7">
        <f>SUM(O6:O58)</f>
        <v>40390278.487999998</v>
      </c>
      <c r="P60" s="7"/>
      <c r="Q60" s="7">
        <f>SUM(Q6:Q58)</f>
        <v>1310907</v>
      </c>
      <c r="R60" s="7">
        <f>SUM(R6:R58)</f>
        <v>1500000</v>
      </c>
      <c r="S60" s="7"/>
      <c r="T60" s="7">
        <f>SUM(T6:T58)</f>
        <v>8000000</v>
      </c>
      <c r="U60" s="17">
        <f>SUM(U6:U58)</f>
        <v>2700000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758661.70611479448</v>
      </c>
      <c r="C6" s="7">
        <v>196679.59067260494</v>
      </c>
      <c r="D6" s="7">
        <v>0</v>
      </c>
      <c r="E6" s="7">
        <v>0</v>
      </c>
      <c r="F6" s="17">
        <f t="shared" ref="F6:F37" si="0">SUM(B6:E6)</f>
        <v>955341.29678739945</v>
      </c>
      <c r="K6" s="10">
        <v>1534000</v>
      </c>
      <c r="L6" s="7">
        <v>0</v>
      </c>
      <c r="M6" s="7"/>
      <c r="N6" s="7">
        <v>183188</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426233.03254733753</v>
      </c>
      <c r="C9" s="7">
        <v>110498.97167192557</v>
      </c>
      <c r="D9" s="7">
        <v>0</v>
      </c>
      <c r="E9" s="7">
        <v>0</v>
      </c>
      <c r="F9" s="17">
        <f t="shared" si="0"/>
        <v>536732.00421926309</v>
      </c>
      <c r="H9" s="4"/>
      <c r="I9" s="13"/>
      <c r="K9" s="10">
        <v>900802</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55014949.354009047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855783.59</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927368.09</v>
      </c>
      <c r="K15" s="10"/>
      <c r="L15" s="7"/>
      <c r="M15" s="7"/>
      <c r="N15" s="7"/>
      <c r="O15" s="7"/>
      <c r="P15" s="7"/>
      <c r="Q15" s="7"/>
      <c r="R15" s="7"/>
      <c r="S15" s="7"/>
      <c r="T15" s="7"/>
      <c r="U15" s="17"/>
    </row>
    <row r="16" spans="1:21">
      <c r="A16" t="s">
        <v>10</v>
      </c>
      <c r="B16" s="10">
        <v>99782.622213356764</v>
      </c>
      <c r="C16" s="7">
        <v>25868.190176179334</v>
      </c>
      <c r="D16" s="7">
        <v>0</v>
      </c>
      <c r="E16" s="7">
        <v>0</v>
      </c>
      <c r="F16" s="17">
        <f t="shared" si="0"/>
        <v>125650.81238953609</v>
      </c>
      <c r="H16" s="4" t="s">
        <v>70</v>
      </c>
      <c r="I16" s="14">
        <v>0</v>
      </c>
      <c r="K16" s="10">
        <v>183899</v>
      </c>
      <c r="L16" s="7">
        <v>0</v>
      </c>
      <c r="M16" s="7"/>
      <c r="N16" s="7">
        <v>15255</v>
      </c>
      <c r="O16" s="7">
        <v>403.45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5725000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-7993993.0602189256</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11334052</v>
      </c>
      <c r="K22" s="10"/>
      <c r="L22" s="7"/>
      <c r="M22" s="7"/>
      <c r="N22" s="7"/>
      <c r="O22" s="7"/>
      <c r="P22" s="7"/>
      <c r="Q22" s="7"/>
      <c r="R22" s="7"/>
      <c r="S22" s="7"/>
      <c r="T22" s="7"/>
      <c r="U22" s="17"/>
    </row>
    <row r="23" spans="1:21">
      <c r="A23" t="s">
        <v>17</v>
      </c>
      <c r="B23" s="10">
        <v>10919.461793342418</v>
      </c>
      <c r="C23" s="7">
        <v>2830.8207183384216</v>
      </c>
      <c r="D23" s="7">
        <v>0</v>
      </c>
      <c r="E23" s="7">
        <v>0</v>
      </c>
      <c r="F23" s="17">
        <f t="shared" si="0"/>
        <v>13750.28251168084</v>
      </c>
      <c r="H23" s="4" t="s">
        <v>76</v>
      </c>
      <c r="I23" s="14"/>
      <c r="K23" s="10"/>
      <c r="L23" s="7"/>
      <c r="M23" s="7"/>
      <c r="N23" s="7"/>
      <c r="O23" s="7"/>
      <c r="P23" s="7"/>
      <c r="Q23" s="7"/>
      <c r="R23" s="7"/>
      <c r="S23" s="7"/>
      <c r="T23" s="7"/>
      <c r="U23" s="17"/>
    </row>
    <row r="24" spans="1:21">
      <c r="A24" t="s">
        <v>18</v>
      </c>
      <c r="B24" s="10">
        <v>2657588.9474209398</v>
      </c>
      <c r="C24" s="7">
        <v>688967.82603088126</v>
      </c>
      <c r="D24" s="7">
        <v>2101.1312021269719</v>
      </c>
      <c r="E24" s="7">
        <v>0</v>
      </c>
      <c r="F24" s="17">
        <f t="shared" si="0"/>
        <v>3348657.9046539478</v>
      </c>
      <c r="H24" s="4" t="s">
        <v>77</v>
      </c>
      <c r="I24" s="14">
        <v>16936412.59</v>
      </c>
      <c r="K24" s="10">
        <v>2113595</v>
      </c>
      <c r="L24" s="7">
        <v>0</v>
      </c>
      <c r="M24" s="7"/>
      <c r="N24" s="7">
        <v>4148464</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30796629.504227981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30796629.504227974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10183290.812528349</v>
      </c>
      <c r="C30" s="7">
        <v>2635840.2363879858</v>
      </c>
      <c r="D30" s="7">
        <v>64532.381098381651</v>
      </c>
      <c r="E30" s="7">
        <v>0</v>
      </c>
      <c r="F30" s="17">
        <f t="shared" si="0"/>
        <v>12883663.430014718</v>
      </c>
      <c r="K30" s="10">
        <v>11860647</v>
      </c>
      <c r="L30" s="7">
        <v>0</v>
      </c>
      <c r="M30" s="7"/>
      <c r="N30" s="7">
        <v>4785032</v>
      </c>
      <c r="O30" s="7">
        <v>0</v>
      </c>
      <c r="P30" s="7"/>
      <c r="Q30" s="7">
        <v>0</v>
      </c>
      <c r="R30" s="7">
        <v>0</v>
      </c>
      <c r="S30" s="7"/>
      <c r="T30" s="7">
        <v>3735647</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v>16000</v>
      </c>
      <c r="L33" s="7">
        <v>0</v>
      </c>
      <c r="M33" s="7"/>
      <c r="N33" s="7">
        <v>4090</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4897890.5044062445</v>
      </c>
      <c r="C39" s="7">
        <v>1269755.7973488884</v>
      </c>
      <c r="D39" s="7">
        <v>0</v>
      </c>
      <c r="E39" s="7">
        <v>0</v>
      </c>
      <c r="F39" s="17">
        <f t="shared" si="1"/>
        <v>6167646.3017551331</v>
      </c>
      <c r="K39" s="10">
        <v>4275000</v>
      </c>
      <c r="L39" s="7">
        <v>0</v>
      </c>
      <c r="M39" s="7"/>
      <c r="N39" s="7">
        <v>225000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100653.50494006887</v>
      </c>
      <c r="C42" s="7">
        <v>26093.962555136961</v>
      </c>
      <c r="D42" s="7">
        <v>0</v>
      </c>
      <c r="E42" s="7">
        <v>0</v>
      </c>
      <c r="F42" s="17">
        <f t="shared" si="1"/>
        <v>126747.46749520584</v>
      </c>
      <c r="K42" s="10">
        <v>0</v>
      </c>
      <c r="L42" s="7">
        <v>0</v>
      </c>
      <c r="M42" s="7"/>
      <c r="N42" s="7">
        <v>320000</v>
      </c>
      <c r="O42" s="7">
        <v>50000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-16925.562322398648</v>
      </c>
      <c r="C47" s="7">
        <v>-4387.8749153174358</v>
      </c>
      <c r="D47" s="7">
        <v>0</v>
      </c>
      <c r="E47" s="7">
        <v>0</v>
      </c>
      <c r="F47" s="17">
        <f t="shared" si="1"/>
        <v>-21313.437237716083</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3959946.4790722635</v>
      </c>
      <c r="C49" s="7">
        <v>1026598.0822702922</v>
      </c>
      <c r="D49" s="7">
        <v>8823.988766823597</v>
      </c>
      <c r="E49" s="7">
        <v>0</v>
      </c>
      <c r="F49" s="17">
        <f t="shared" si="1"/>
        <v>4995368.5501093799</v>
      </c>
      <c r="K49" s="10">
        <v>7200000</v>
      </c>
      <c r="L49" s="7">
        <v>0</v>
      </c>
      <c r="M49" s="7"/>
      <c r="N49" s="7">
        <v>1200000</v>
      </c>
      <c r="O49" s="7">
        <v>0</v>
      </c>
      <c r="P49" s="7"/>
      <c r="Q49" s="7">
        <v>0</v>
      </c>
      <c r="R49" s="7">
        <v>0</v>
      </c>
      <c r="S49" s="7"/>
      <c r="T49" s="7">
        <v>0</v>
      </c>
      <c r="U49" s="17">
        <v>0</v>
      </c>
    </row>
    <row r="50" spans="1:21">
      <c r="A50" t="s">
        <v>44</v>
      </c>
      <c r="B50" s="10">
        <v>1308123.6647268469</v>
      </c>
      <c r="C50" s="7">
        <v>356261.22680257884</v>
      </c>
      <c r="D50" s="7">
        <v>0</v>
      </c>
      <c r="E50" s="7">
        <v>0</v>
      </c>
      <c r="F50" s="17">
        <f t="shared" si="1"/>
        <v>1664384.8915294257</v>
      </c>
      <c r="K50" s="10">
        <v>651924</v>
      </c>
      <c r="L50" s="7">
        <v>280000</v>
      </c>
      <c r="M50" s="7"/>
      <c r="N50" s="7">
        <v>96657</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24386165.173441149</v>
      </c>
      <c r="C60" s="7">
        <f>SUM(C6:C58)</f>
        <v>6335006.8297194941</v>
      </c>
      <c r="D60" s="7">
        <f>SUM(D6:D58)</f>
        <v>75457.501067332225</v>
      </c>
      <c r="E60" s="7">
        <f>SUM(E6:E58)</f>
        <v>0</v>
      </c>
      <c r="F60" s="17">
        <f>SUM(F6:F58)</f>
        <v>30796629.504227974</v>
      </c>
      <c r="K60" s="10">
        <f>SUM(K6:K58)</f>
        <v>28735867</v>
      </c>
      <c r="L60" s="7">
        <f>SUM(L6:L58)</f>
        <v>280000</v>
      </c>
      <c r="M60" s="7"/>
      <c r="N60" s="7">
        <f>SUM(N6:N58)</f>
        <v>10977686</v>
      </c>
      <c r="O60" s="7">
        <f>SUM(O6:O58)</f>
        <v>50403.45</v>
      </c>
      <c r="P60" s="7"/>
      <c r="Q60" s="7">
        <f>SUM(Q6:Q58)</f>
        <v>0</v>
      </c>
      <c r="R60" s="7">
        <f>SUM(R6:R58)</f>
        <v>0</v>
      </c>
      <c r="S60" s="7"/>
      <c r="T60" s="7">
        <f>SUM(T6:T58)</f>
        <v>3735647</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Italic"Andrew Jackson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-224039.38215096953</v>
      </c>
      <c r="C8" s="7">
        <v>0</v>
      </c>
      <c r="D8" s="7">
        <v>317791.63366427366</v>
      </c>
      <c r="E8" s="7">
        <v>0</v>
      </c>
      <c r="F8" s="17">
        <f t="shared" si="0"/>
        <v>93752.251513304131</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8900858</v>
      </c>
      <c r="K10" s="10"/>
      <c r="L10" s="7"/>
      <c r="M10" s="7"/>
      <c r="N10" s="7"/>
      <c r="O10" s="7"/>
      <c r="P10" s="7"/>
      <c r="Q10" s="7"/>
      <c r="R10" s="7"/>
      <c r="S10" s="7"/>
      <c r="T10" s="7"/>
      <c r="U10" s="17"/>
    </row>
    <row r="11" spans="1:21">
      <c r="A11" t="s">
        <v>5</v>
      </c>
      <c r="B11" s="10">
        <v>146.92277003982534</v>
      </c>
      <c r="C11" s="7">
        <v>0</v>
      </c>
      <c r="D11" s="7">
        <v>-2027.2488283262064</v>
      </c>
      <c r="E11" s="7">
        <v>0</v>
      </c>
      <c r="F11" s="17">
        <f t="shared" si="0"/>
        <v>-1880.3260582863811</v>
      </c>
      <c r="H11" s="4"/>
      <c r="I11" s="14"/>
      <c r="K11" s="10">
        <v>0</v>
      </c>
      <c r="L11" s="7">
        <v>0</v>
      </c>
      <c r="M11" s="7"/>
      <c r="N11" s="7">
        <v>0</v>
      </c>
      <c r="O11" s="7">
        <v>0</v>
      </c>
      <c r="P11" s="7"/>
      <c r="Q11" s="7">
        <v>25000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6337185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1046036</v>
      </c>
      <c r="K14" s="10"/>
      <c r="L14" s="7"/>
      <c r="M14" s="7"/>
      <c r="N14" s="7"/>
      <c r="O14" s="7"/>
      <c r="P14" s="7"/>
      <c r="Q14" s="7"/>
      <c r="R14" s="7"/>
      <c r="S14" s="7"/>
      <c r="T14" s="7"/>
      <c r="U14" s="17"/>
    </row>
    <row r="15" spans="1:21">
      <c r="A15" t="s">
        <v>9</v>
      </c>
      <c r="B15" s="10">
        <v>1382.1920436703099</v>
      </c>
      <c r="C15" s="7">
        <v>0</v>
      </c>
      <c r="D15" s="7">
        <v>92876.081688772712</v>
      </c>
      <c r="E15" s="7">
        <v>0</v>
      </c>
      <c r="F15" s="17">
        <f t="shared" si="0"/>
        <v>94258.27373244302</v>
      </c>
      <c r="H15" s="4" t="s">
        <v>69</v>
      </c>
      <c r="I15" s="14">
        <v>5124122.7100000009</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6323702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-571866</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30111.078545475859</v>
      </c>
      <c r="C24" s="7">
        <v>0</v>
      </c>
      <c r="D24" s="7">
        <v>3468453.6437395778</v>
      </c>
      <c r="E24" s="7">
        <v>0</v>
      </c>
      <c r="F24" s="17">
        <f t="shared" si="0"/>
        <v>3498564.7222850537</v>
      </c>
      <c r="H24" s="4" t="s">
        <v>77</v>
      </c>
      <c r="I24" s="14">
        <v>1806541</v>
      </c>
      <c r="K24" s="10">
        <v>3959</v>
      </c>
      <c r="L24" s="7">
        <v>0</v>
      </c>
      <c r="M24" s="7"/>
      <c r="N24" s="7">
        <v>0</v>
      </c>
      <c r="O24" s="7">
        <v>0</v>
      </c>
      <c r="P24" s="7"/>
      <c r="Q24" s="7">
        <v>4945041</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13849824.710000001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13849824.710000001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33940.861658325448</v>
      </c>
      <c r="E31" s="7">
        <v>0</v>
      </c>
      <c r="F31" s="17">
        <f t="shared" si="0"/>
        <v>33940.861658325448</v>
      </c>
      <c r="K31" s="10"/>
      <c r="L31" s="7"/>
      <c r="M31" s="7"/>
      <c r="N31" s="7"/>
      <c r="O31" s="7"/>
      <c r="P31" s="7"/>
      <c r="Q31" s="7"/>
      <c r="R31" s="7"/>
      <c r="S31" s="7"/>
      <c r="T31" s="7"/>
      <c r="U31" s="17"/>
    </row>
    <row r="32" spans="1:21">
      <c r="A32" t="s">
        <v>26</v>
      </c>
      <c r="B32" s="10">
        <v>0</v>
      </c>
      <c r="C32" s="7">
        <v>0</v>
      </c>
      <c r="D32" s="7">
        <v>1321</v>
      </c>
      <c r="E32" s="7">
        <v>0</v>
      </c>
      <c r="F32" s="17">
        <f t="shared" si="0"/>
        <v>1321</v>
      </c>
      <c r="K32" s="10"/>
      <c r="L32" s="7"/>
      <c r="M32" s="7"/>
      <c r="N32" s="7"/>
      <c r="O32" s="7"/>
      <c r="P32" s="7"/>
      <c r="Q32" s="7"/>
      <c r="R32" s="7"/>
      <c r="S32" s="7"/>
      <c r="T32" s="7"/>
      <c r="U32" s="17"/>
    </row>
    <row r="33" spans="1:21">
      <c r="A33" t="s">
        <v>27</v>
      </c>
      <c r="B33" s="10">
        <v>0</v>
      </c>
      <c r="C33" s="7">
        <v>0</v>
      </c>
      <c r="D33" s="7">
        <v>19329.120498213611</v>
      </c>
      <c r="E33" s="7">
        <v>0</v>
      </c>
      <c r="F33" s="17">
        <f t="shared" si="0"/>
        <v>19329.120498213611</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2576.1363269700041</v>
      </c>
      <c r="C37" s="7">
        <v>0</v>
      </c>
      <c r="D37" s="7">
        <v>-27235.682575951767</v>
      </c>
      <c r="E37" s="7">
        <v>0</v>
      </c>
      <c r="F37" s="17">
        <f t="shared" si="0"/>
        <v>-24659.546248981762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3969.2497228541924</v>
      </c>
      <c r="E40" s="7">
        <v>0</v>
      </c>
      <c r="F40" s="17">
        <f t="shared" si="1"/>
        <v>3969.2497228541924</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-4368.3069940156074</v>
      </c>
      <c r="C42" s="7">
        <v>0</v>
      </c>
      <c r="D42" s="7">
        <v>356400.20714014053</v>
      </c>
      <c r="E42" s="7">
        <v>0</v>
      </c>
      <c r="F42" s="17">
        <f t="shared" si="1"/>
        <v>352031.90014612494</v>
      </c>
      <c r="K42" s="10">
        <v>8000</v>
      </c>
      <c r="L42" s="7">
        <v>4500</v>
      </c>
      <c r="M42" s="7"/>
      <c r="N42" s="7">
        <v>0</v>
      </c>
      <c r="O42" s="7">
        <v>0</v>
      </c>
      <c r="P42" s="7"/>
      <c r="Q42" s="7">
        <v>792000</v>
      </c>
      <c r="R42" s="7">
        <v>445500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5936.0548681797845</v>
      </c>
      <c r="E48" s="7">
        <v>0</v>
      </c>
      <c r="F48" s="17">
        <f t="shared" si="1"/>
        <v>5936.0548681797845</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193208.91512313814</v>
      </c>
      <c r="C50" s="7">
        <v>0</v>
      </c>
      <c r="D50" s="7">
        <v>9561438.9716957957</v>
      </c>
      <c r="E50" s="7">
        <v>0</v>
      </c>
      <c r="F50" s="17">
        <f t="shared" si="1"/>
        <v>9754647.8868189342</v>
      </c>
      <c r="K50" s="10">
        <v>58755</v>
      </c>
      <c r="L50" s="7">
        <v>11987.105000000001</v>
      </c>
      <c r="M50" s="7"/>
      <c r="N50" s="7">
        <v>0</v>
      </c>
      <c r="O50" s="7">
        <v>0</v>
      </c>
      <c r="P50" s="7"/>
      <c r="Q50" s="7">
        <v>11692213</v>
      </c>
      <c r="R50" s="7">
        <v>2385439.895</v>
      </c>
      <c r="S50" s="7"/>
      <c r="T50" s="7">
        <v>0</v>
      </c>
      <c r="U50" s="17">
        <v>0</v>
      </c>
    </row>
    <row r="51" spans="1:21">
      <c r="A51" t="s">
        <v>45</v>
      </c>
      <c r="B51" s="10">
        <v>0</v>
      </c>
      <c r="C51" s="7">
        <v>0</v>
      </c>
      <c r="D51" s="7">
        <v>18613.261063836657</v>
      </c>
      <c r="E51" s="7">
        <v>0</v>
      </c>
      <c r="F51" s="17">
        <f t="shared" si="1"/>
        <v>18613.261063836657</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-982.44433569099056</v>
      </c>
      <c r="C60" s="7">
        <f>SUM(C6:C58)</f>
        <v>0</v>
      </c>
      <c r="D60" s="7">
        <f>SUM(D6:D58)</f>
        <v>13850807.154335693</v>
      </c>
      <c r="E60" s="7">
        <f>SUM(E6:E58)</f>
        <v>0</v>
      </c>
      <c r="F60" s="17">
        <f>SUM(F6:F58)</f>
        <v>13849824.710000001</v>
      </c>
      <c r="K60" s="10">
        <f>SUM(K6:K58)</f>
        <v>70714</v>
      </c>
      <c r="L60" s="7">
        <f>SUM(L6:L58)</f>
        <v>16487.105000000003</v>
      </c>
      <c r="M60" s="7"/>
      <c r="N60" s="7">
        <f>SUM(N6:N58)</f>
        <v>0</v>
      </c>
      <c r="O60" s="7">
        <f>SUM(O6:O58)</f>
        <v>0</v>
      </c>
      <c r="P60" s="7"/>
      <c r="Q60" s="7">
        <f>SUM(Q6:Q58)</f>
        <v>17454254</v>
      </c>
      <c r="R60" s="7">
        <f>SUM(R6:R58)</f>
        <v>2830939.895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Italic"Bankers Commercial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39519.619140550923</v>
      </c>
      <c r="E6" s="7">
        <v>0</v>
      </c>
      <c r="F6" s="17">
        <f t="shared" ref="F6:F37" si="0">SUM(B6:E6)</f>
        <v>39519.619140550923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46725.485921203683</v>
      </c>
      <c r="E8" s="7">
        <v>0</v>
      </c>
      <c r="F8" s="17">
        <f t="shared" si="0"/>
        <v>46725.485921203683</v>
      </c>
      <c r="H8" s="4" t="s">
        <v>64</v>
      </c>
      <c r="I8" s="13"/>
      <c r="K8" s="10"/>
      <c r="L8" s="7"/>
      <c r="M8" s="7"/>
      <c r="N8" s="7"/>
      <c r="O8" s="7"/>
      <c r="P8" s="7"/>
      <c r="Q8" s="7"/>
      <c r="R8" s="7"/>
      <c r="S8" s="7"/>
      <c r="T8" s="7"/>
      <c r="U8" s="17"/>
    </row>
    <row r="9" spans="1:21">
      <c r="A9" t="s">
        <v>3</v>
      </c>
      <c r="B9" s="10">
        <v>11481.099917418564</v>
      </c>
      <c r="C9" s="7">
        <v>0</v>
      </c>
      <c r="D9" s="7">
        <v>1862121.1168518558</v>
      </c>
      <c r="E9" s="7">
        <v>0</v>
      </c>
      <c r="F9" s="17">
        <f t="shared" si="0"/>
        <v>1873602.2167692743</v>
      </c>
      <c r="H9" s="4"/>
      <c r="I9" s="13"/>
      <c r="K9" s="10">
        <v>0</v>
      </c>
      <c r="L9" s="7">
        <v>0</v>
      </c>
      <c r="M9" s="7"/>
      <c r="N9" s="7">
        <v>0</v>
      </c>
      <c r="O9" s="7">
        <v>0</v>
      </c>
      <c r="P9" s="7"/>
      <c r="Q9" s="7">
        <v>3284134</v>
      </c>
      <c r="R9" s="7">
        <v>0</v>
      </c>
      <c r="S9" s="7"/>
      <c r="T9" s="7">
        <v>0</v>
      </c>
      <c r="U9" s="17">
        <v>0</v>
      </c>
    </row>
    <row r="10" spans="1:21">
      <c r="A10" t="s">
        <v>4</v>
      </c>
      <c r="B10" s="10">
        <v>0</v>
      </c>
      <c r="C10" s="7">
        <v>0</v>
      </c>
      <c r="D10" s="7">
        <v>0</v>
      </c>
      <c r="E10" s="7">
        <v>0</v>
      </c>
      <c r="F10" s="17">
        <f t="shared" si="0"/>
        <v>0</v>
      </c>
      <c r="H10" s="4" t="s">
        <v>65</v>
      </c>
      <c r="I10" s="14">
        <v>51277703.869999982</v>
      </c>
      <c r="K10" s="10"/>
      <c r="L10" s="7"/>
      <c r="M10" s="7"/>
      <c r="N10" s="7"/>
      <c r="O10" s="7"/>
      <c r="P10" s="7"/>
      <c r="Q10" s="7"/>
      <c r="R10" s="7"/>
      <c r="S10" s="7"/>
      <c r="T10" s="7"/>
      <c r="U10" s="17"/>
    </row>
    <row r="11" spans="1:21">
      <c r="A11" t="s">
        <v>5</v>
      </c>
      <c r="B11" s="10">
        <v>0</v>
      </c>
      <c r="C11" s="7">
        <v>0</v>
      </c>
      <c r="D11" s="7">
        <v>60556.288765777557</v>
      </c>
      <c r="E11" s="7">
        <v>0</v>
      </c>
      <c r="F11" s="17">
        <f t="shared" si="0"/>
        <v>60556.288765777557</v>
      </c>
      <c r="H11" s="4"/>
      <c r="I11" s="14"/>
      <c r="K11" s="10">
        <v>0</v>
      </c>
      <c r="L11" s="7">
        <v>0</v>
      </c>
      <c r="M11" s="7"/>
      <c r="N11" s="7">
        <v>0</v>
      </c>
      <c r="O11" s="7">
        <v>0</v>
      </c>
      <c r="P11" s="7"/>
      <c r="Q11" s="7">
        <v>106857</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51277703.869999982</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1055443.51</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929175.74799999991</v>
      </c>
      <c r="K15" s="10"/>
      <c r="L15" s="7"/>
      <c r="M15" s="7"/>
      <c r="N15" s="7"/>
      <c r="O15" s="7"/>
      <c r="P15" s="7"/>
      <c r="Q15" s="7"/>
      <c r="R15" s="7"/>
      <c r="S15" s="7"/>
      <c r="T15" s="7"/>
      <c r="U15" s="17"/>
    </row>
    <row r="16" spans="1:21">
      <c r="A16" t="s">
        <v>10</v>
      </c>
      <c r="B16" s="10">
        <v>0</v>
      </c>
      <c r="C16" s="7">
        <v>0</v>
      </c>
      <c r="D16" s="7">
        <v>1944176.7671440474</v>
      </c>
      <c r="E16" s="7">
        <v>0</v>
      </c>
      <c r="F16" s="17">
        <f t="shared" si="0"/>
        <v>1944176.7671440474</v>
      </c>
      <c r="H16" s="4" t="s">
        <v>70</v>
      </c>
      <c r="I16" s="14">
        <v>0</v>
      </c>
      <c r="K16" s="10">
        <v>0</v>
      </c>
      <c r="L16" s="7">
        <v>0</v>
      </c>
      <c r="M16" s="7"/>
      <c r="N16" s="7">
        <v>0</v>
      </c>
      <c r="O16" s="7">
        <v>0</v>
      </c>
      <c r="P16" s="7"/>
      <c r="Q16" s="7">
        <v>1957882</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2895.8061129253147</v>
      </c>
      <c r="E18" s="7">
        <v>0</v>
      </c>
      <c r="F18" s="17">
        <f t="shared" si="0"/>
        <v>2895.8061129253147</v>
      </c>
      <c r="H18" s="4" t="s">
        <v>71</v>
      </c>
      <c r="I18" s="14"/>
      <c r="K18" s="10">
        <v>0</v>
      </c>
      <c r="L18" s="7">
        <v>0</v>
      </c>
      <c r="M18" s="7"/>
      <c r="N18" s="7">
        <v>0</v>
      </c>
      <c r="O18" s="7">
        <v>0</v>
      </c>
      <c r="P18" s="7"/>
      <c r="Q18" s="7">
        <v>13000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10973144.716953883</v>
      </c>
      <c r="E20" s="7">
        <v>0</v>
      </c>
      <c r="F20" s="17">
        <f t="shared" si="0"/>
        <v>10973144.716953883</v>
      </c>
      <c r="H20" s="4" t="s">
        <v>73</v>
      </c>
      <c r="I20" s="14">
        <v>51277703.869999982</v>
      </c>
      <c r="K20" s="10">
        <v>0</v>
      </c>
      <c r="L20" s="7">
        <v>0</v>
      </c>
      <c r="M20" s="7"/>
      <c r="N20" s="7">
        <v>0</v>
      </c>
      <c r="O20" s="7">
        <v>0</v>
      </c>
      <c r="P20" s="7"/>
      <c r="Q20" s="7">
        <v>17500000</v>
      </c>
      <c r="R20" s="7">
        <v>0</v>
      </c>
      <c r="S20" s="7"/>
      <c r="T20" s="7">
        <v>0</v>
      </c>
      <c r="U20" s="17">
        <v>0</v>
      </c>
    </row>
    <row r="21" spans="1:21">
      <c r="A21" t="s">
        <v>15</v>
      </c>
      <c r="B21" s="10">
        <v>0</v>
      </c>
      <c r="C21" s="7">
        <v>0</v>
      </c>
      <c r="D21" s="7">
        <v>106437.59642421802</v>
      </c>
      <c r="E21" s="7">
        <v>0</v>
      </c>
      <c r="F21" s="17">
        <f t="shared" si="0"/>
        <v>106437.59642421802</v>
      </c>
      <c r="H21" s="4" t="s">
        <v>74</v>
      </c>
      <c r="I21" s="14"/>
      <c r="K21" s="10"/>
      <c r="L21" s="7"/>
      <c r="M21" s="7"/>
      <c r="N21" s="7"/>
      <c r="O21" s="7"/>
      <c r="P21" s="7"/>
      <c r="Q21" s="7"/>
      <c r="R21" s="7"/>
      <c r="S21" s="7"/>
      <c r="T21" s="7"/>
      <c r="U21" s="17"/>
    </row>
    <row r="22" spans="1:21">
      <c r="A22" t="s">
        <v>16</v>
      </c>
      <c r="B22" s="10">
        <v>0</v>
      </c>
      <c r="C22" s="7">
        <v>0</v>
      </c>
      <c r="D22" s="7">
        <v>998716.08547246433</v>
      </c>
      <c r="E22" s="7">
        <v>0</v>
      </c>
      <c r="F22" s="17">
        <f t="shared" si="0"/>
        <v>998716.08547246433</v>
      </c>
      <c r="H22" s="4" t="s">
        <v>75</v>
      </c>
      <c r="I22" s="14">
        <v>0</v>
      </c>
      <c r="K22" s="10">
        <v>0</v>
      </c>
      <c r="L22" s="7">
        <v>0</v>
      </c>
      <c r="M22" s="7"/>
      <c r="N22" s="7">
        <v>0</v>
      </c>
      <c r="O22" s="7">
        <v>0</v>
      </c>
      <c r="P22" s="7"/>
      <c r="Q22" s="7">
        <v>1150000</v>
      </c>
      <c r="R22" s="7">
        <v>0</v>
      </c>
      <c r="S22" s="7"/>
      <c r="T22" s="7">
        <v>0</v>
      </c>
      <c r="U22" s="17">
        <v>0</v>
      </c>
    </row>
    <row r="23" spans="1:21">
      <c r="A23" t="s">
        <v>17</v>
      </c>
      <c r="B23" s="10">
        <v>0</v>
      </c>
      <c r="C23" s="7">
        <v>0</v>
      </c>
      <c r="D23" s="7">
        <v>169498.03103160532</v>
      </c>
      <c r="E23" s="7">
        <v>0</v>
      </c>
      <c r="F23" s="17">
        <f t="shared" si="0"/>
        <v>169498.03103160532</v>
      </c>
      <c r="H23" s="4" t="s">
        <v>76</v>
      </c>
      <c r="I23" s="14"/>
      <c r="K23" s="10"/>
      <c r="L23" s="7"/>
      <c r="M23" s="7"/>
      <c r="N23" s="7"/>
      <c r="O23" s="7"/>
      <c r="P23" s="7"/>
      <c r="Q23" s="7"/>
      <c r="R23" s="7"/>
      <c r="S23" s="7"/>
      <c r="T23" s="7"/>
      <c r="U23" s="17"/>
    </row>
    <row r="24" spans="1:21">
      <c r="A24" t="s">
        <v>18</v>
      </c>
      <c r="B24" s="10">
        <v>0</v>
      </c>
      <c r="C24" s="7">
        <v>0</v>
      </c>
      <c r="D24" s="7">
        <v>23726.707475388732</v>
      </c>
      <c r="E24" s="7">
        <v>0</v>
      </c>
      <c r="F24" s="17">
        <f t="shared" si="0"/>
        <v>23726.707475388732</v>
      </c>
      <c r="H24" s="4" t="s">
        <v>77</v>
      </c>
      <c r="I24" s="14">
        <v>24110956.023430891</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29151367.104569092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29151367.104569081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5097.46212533583</v>
      </c>
      <c r="E30" s="7">
        <v>0</v>
      </c>
      <c r="F30" s="17">
        <f t="shared" si="0"/>
        <v>5097.46212533583</v>
      </c>
      <c r="K30" s="10"/>
      <c r="L30" s="7"/>
      <c r="M30" s="7"/>
      <c r="N30" s="7"/>
      <c r="O30" s="7"/>
      <c r="P30" s="7"/>
      <c r="Q30" s="7"/>
      <c r="R30" s="7"/>
      <c r="S30" s="7"/>
      <c r="T30" s="7"/>
      <c r="U30" s="17"/>
    </row>
    <row r="31" spans="1:21">
      <c r="A31" t="s">
        <v>25</v>
      </c>
      <c r="B31" s="10">
        <v>0</v>
      </c>
      <c r="C31" s="7">
        <v>0</v>
      </c>
      <c r="D31" s="7">
        <v>2979794.1031976137</v>
      </c>
      <c r="E31" s="7">
        <v>0</v>
      </c>
      <c r="F31" s="17">
        <f t="shared" si="0"/>
        <v>2979794.1031976137</v>
      </c>
      <c r="K31" s="10"/>
      <c r="L31" s="7"/>
      <c r="M31" s="7"/>
      <c r="N31" s="7"/>
      <c r="O31" s="7"/>
      <c r="P31" s="7"/>
      <c r="Q31" s="7"/>
      <c r="R31" s="7"/>
      <c r="S31" s="7"/>
      <c r="T31" s="7"/>
      <c r="U31" s="17"/>
    </row>
    <row r="32" spans="1:21">
      <c r="A32" t="s">
        <v>26</v>
      </c>
      <c r="B32" s="10">
        <v>0</v>
      </c>
      <c r="C32" s="7">
        <v>0</v>
      </c>
      <c r="D32" s="7">
        <v>0.2000000000007276</v>
      </c>
      <c r="E32" s="7">
        <v>0</v>
      </c>
      <c r="F32" s="17">
        <f t="shared" si="0"/>
        <v>0.2000000000007276</v>
      </c>
      <c r="K32" s="10"/>
      <c r="L32" s="7"/>
      <c r="M32" s="7"/>
      <c r="N32" s="7"/>
      <c r="O32" s="7"/>
      <c r="P32" s="7"/>
      <c r="Q32" s="7"/>
      <c r="R32" s="7"/>
      <c r="S32" s="7"/>
      <c r="T32" s="7"/>
      <c r="U32" s="17"/>
    </row>
    <row r="33" spans="1:21">
      <c r="A33" t="s">
        <v>27</v>
      </c>
      <c r="B33" s="10">
        <v>0</v>
      </c>
      <c r="C33" s="7">
        <v>0</v>
      </c>
      <c r="D33" s="7">
        <v>2632966.6329030981</v>
      </c>
      <c r="E33" s="7">
        <v>0</v>
      </c>
      <c r="F33" s="17">
        <f t="shared" si="0"/>
        <v>2632966.6329030981</v>
      </c>
      <c r="K33" s="10">
        <v>0</v>
      </c>
      <c r="L33" s="7">
        <v>0</v>
      </c>
      <c r="M33" s="7"/>
      <c r="N33" s="7">
        <v>0</v>
      </c>
      <c r="O33" s="7">
        <v>0</v>
      </c>
      <c r="P33" s="7"/>
      <c r="Q33" s="7">
        <v>1000000</v>
      </c>
      <c r="R33" s="7">
        <v>0</v>
      </c>
      <c r="S33" s="7"/>
      <c r="T33" s="7">
        <v>0</v>
      </c>
      <c r="U33" s="17">
        <v>0</v>
      </c>
    </row>
    <row r="34" spans="1:21">
      <c r="A34" t="s">
        <v>28</v>
      </c>
      <c r="B34" s="10">
        <v>-3993.955881304691</v>
      </c>
      <c r="C34" s="7">
        <v>0</v>
      </c>
      <c r="D34" s="7">
        <v>3437184.5097273509</v>
      </c>
      <c r="E34" s="7">
        <v>0</v>
      </c>
      <c r="F34" s="17">
        <f t="shared" si="0"/>
        <v>3433190.5538460463</v>
      </c>
      <c r="K34" s="10">
        <v>0</v>
      </c>
      <c r="L34" s="7">
        <v>0</v>
      </c>
      <c r="M34" s="7"/>
      <c r="N34" s="7">
        <v>0</v>
      </c>
      <c r="O34" s="7">
        <v>0</v>
      </c>
      <c r="P34" s="7"/>
      <c r="Q34" s="7">
        <v>10000000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-99494.223162424314</v>
      </c>
      <c r="E37" s="7">
        <v>0</v>
      </c>
      <c r="F37" s="17">
        <f t="shared" si="0"/>
        <v>-99494.223162424314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-24864.563763846527</v>
      </c>
      <c r="E39" s="7">
        <v>0</v>
      </c>
      <c r="F39" s="17">
        <f t="shared" si="1"/>
        <v>-24864.563763846527</v>
      </c>
      <c r="K39" s="10"/>
      <c r="L39" s="7"/>
      <c r="M39" s="7"/>
      <c r="N39" s="7"/>
      <c r="O39" s="7"/>
      <c r="P39" s="7"/>
      <c r="Q39" s="7"/>
      <c r="R39" s="7"/>
      <c r="S39" s="7"/>
      <c r="T39" s="7"/>
      <c r="U39" s="17"/>
    </row>
    <row r="40" spans="1:21">
      <c r="A40" t="s">
        <v>34</v>
      </c>
      <c r="B40" s="10">
        <v>0</v>
      </c>
      <c r="C40" s="7">
        <v>0</v>
      </c>
      <c r="D40" s="7">
        <v>683.13799538592366</v>
      </c>
      <c r="E40" s="7">
        <v>0</v>
      </c>
      <c r="F40" s="17">
        <f t="shared" si="1"/>
        <v>683.13799538592366</v>
      </c>
      <c r="K40" s="10"/>
      <c r="L40" s="7"/>
      <c r="M40" s="7"/>
      <c r="N40" s="7"/>
      <c r="O40" s="7"/>
      <c r="P40" s="7"/>
      <c r="Q40" s="7"/>
      <c r="R40" s="7"/>
      <c r="S40" s="7"/>
      <c r="T40" s="7"/>
      <c r="U40" s="17"/>
    </row>
    <row r="41" spans="1:21">
      <c r="A41" t="s">
        <v>35</v>
      </c>
      <c r="B41" s="10">
        <v>0</v>
      </c>
      <c r="C41" s="7">
        <v>0</v>
      </c>
      <c r="D41" s="7">
        <v>2063093.4140383909</v>
      </c>
      <c r="E41" s="7">
        <v>0</v>
      </c>
      <c r="F41" s="17">
        <f t="shared" si="1"/>
        <v>2063093.4140383909</v>
      </c>
      <c r="K41" s="10">
        <v>0</v>
      </c>
      <c r="L41" s="7">
        <v>0</v>
      </c>
      <c r="M41" s="7"/>
      <c r="N41" s="7">
        <v>0</v>
      </c>
      <c r="O41" s="7">
        <v>0</v>
      </c>
      <c r="P41" s="7"/>
      <c r="Q41" s="7">
        <v>1000000</v>
      </c>
      <c r="R41" s="7">
        <v>0</v>
      </c>
      <c r="S41" s="7"/>
      <c r="T41" s="7">
        <v>0</v>
      </c>
      <c r="U41" s="17">
        <v>0</v>
      </c>
    </row>
    <row r="42" spans="1:21">
      <c r="A42" t="s">
        <v>36</v>
      </c>
      <c r="B42" s="10">
        <v>0</v>
      </c>
      <c r="C42" s="7">
        <v>0</v>
      </c>
      <c r="D42" s="7">
        <v>51349.042154850744</v>
      </c>
      <c r="E42" s="7">
        <v>0</v>
      </c>
      <c r="F42" s="17">
        <f t="shared" si="1"/>
        <v>51349.042154850744</v>
      </c>
      <c r="K42" s="10">
        <v>0</v>
      </c>
      <c r="L42" s="7">
        <v>0</v>
      </c>
      <c r="M42" s="7"/>
      <c r="N42" s="7">
        <v>0</v>
      </c>
      <c r="O42" s="7">
        <v>0</v>
      </c>
      <c r="P42" s="7"/>
      <c r="Q42" s="7">
        <v>150000</v>
      </c>
      <c r="R42" s="7">
        <v>0</v>
      </c>
      <c r="S42" s="7"/>
      <c r="T42" s="7">
        <v>0</v>
      </c>
      <c r="U42" s="17">
        <v>0</v>
      </c>
    </row>
    <row r="43" spans="1:21">
      <c r="A43" t="s">
        <v>37</v>
      </c>
      <c r="B43" s="10">
        <v>0</v>
      </c>
      <c r="C43" s="7">
        <v>0</v>
      </c>
      <c r="D43" s="7">
        <v>10411.668615540892</v>
      </c>
      <c r="E43" s="7">
        <v>0</v>
      </c>
      <c r="F43" s="17">
        <f t="shared" si="1"/>
        <v>10411.668615540892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-109814.55142851488</v>
      </c>
      <c r="E47" s="7">
        <v>0</v>
      </c>
      <c r="F47" s="17">
        <f t="shared" si="1"/>
        <v>-109814.55142851488</v>
      </c>
      <c r="K47" s="10"/>
      <c r="L47" s="7"/>
      <c r="M47" s="7"/>
      <c r="N47" s="7"/>
      <c r="O47" s="7"/>
      <c r="P47" s="7"/>
      <c r="Q47" s="7"/>
      <c r="R47" s="7"/>
      <c r="S47" s="7"/>
      <c r="T47" s="7"/>
      <c r="U47" s="17"/>
    </row>
    <row r="48" spans="1:21">
      <c r="A48" t="s">
        <v>42</v>
      </c>
      <c r="B48" s="10">
        <v>0</v>
      </c>
      <c r="C48" s="7">
        <v>0</v>
      </c>
      <c r="D48" s="7">
        <v>8833.1204871821647</v>
      </c>
      <c r="E48" s="7">
        <v>0</v>
      </c>
      <c r="F48" s="17">
        <f t="shared" si="1"/>
        <v>8833.1204871821647</v>
      </c>
      <c r="K48" s="10"/>
      <c r="L48" s="7"/>
      <c r="M48" s="7"/>
      <c r="N48" s="7"/>
      <c r="O48" s="7"/>
      <c r="P48" s="7"/>
      <c r="Q48" s="7"/>
      <c r="R48" s="7"/>
      <c r="S48" s="7"/>
      <c r="T48" s="7"/>
      <c r="U48" s="17"/>
    </row>
    <row r="49" spans="1:21">
      <c r="A49" t="s">
        <v>43</v>
      </c>
      <c r="B49" s="10">
        <v>5740.3219646614962</v>
      </c>
      <c r="C49" s="7">
        <v>0</v>
      </c>
      <c r="D49" s="7">
        <v>1655862.1255027251</v>
      </c>
      <c r="E49" s="7">
        <v>0</v>
      </c>
      <c r="F49" s="17">
        <f t="shared" si="1"/>
        <v>1661602.4474673867</v>
      </c>
      <c r="K49" s="10">
        <v>0</v>
      </c>
      <c r="L49" s="7">
        <v>0</v>
      </c>
      <c r="M49" s="7"/>
      <c r="N49" s="7">
        <v>0</v>
      </c>
      <c r="O49" s="7">
        <v>0</v>
      </c>
      <c r="P49" s="7"/>
      <c r="Q49" s="7">
        <v>2500000</v>
      </c>
      <c r="R49" s="7">
        <v>0</v>
      </c>
      <c r="S49" s="7"/>
      <c r="T49" s="7">
        <v>0</v>
      </c>
      <c r="U49" s="17">
        <v>0</v>
      </c>
    </row>
    <row r="50" spans="1:21">
      <c r="A50" t="s">
        <v>44</v>
      </c>
      <c r="B50" s="10">
        <v>0</v>
      </c>
      <c r="C50" s="7">
        <v>0</v>
      </c>
      <c r="D50" s="7">
        <v>177408.64085213485</v>
      </c>
      <c r="E50" s="7">
        <v>0</v>
      </c>
      <c r="F50" s="17">
        <f t="shared" si="1"/>
        <v>177408.64085213485</v>
      </c>
      <c r="K50" s="10">
        <v>0</v>
      </c>
      <c r="L50" s="7">
        <v>0</v>
      </c>
      <c r="M50" s="7"/>
      <c r="N50" s="7">
        <v>0</v>
      </c>
      <c r="O50" s="7">
        <v>0</v>
      </c>
      <c r="P50" s="7"/>
      <c r="Q50" s="7">
        <v>129979</v>
      </c>
      <c r="R50" s="7">
        <v>0</v>
      </c>
      <c r="S50" s="7"/>
      <c r="T50" s="7">
        <v>0</v>
      </c>
      <c r="U50" s="17">
        <v>0</v>
      </c>
    </row>
    <row r="51" spans="1:21">
      <c r="A51" t="s">
        <v>45</v>
      </c>
      <c r="B51" s="10">
        <v>0</v>
      </c>
      <c r="C51" s="7">
        <v>0</v>
      </c>
      <c r="D51" s="7">
        <v>59773.01757411479</v>
      </c>
      <c r="E51" s="7">
        <v>0</v>
      </c>
      <c r="F51" s="17">
        <f t="shared" si="1"/>
        <v>59773.01757411479</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60097.34889084418</v>
      </c>
      <c r="E57" s="7">
        <v>0</v>
      </c>
      <c r="F57" s="17">
        <f t="shared" si="1"/>
        <v>60097.34889084418</v>
      </c>
      <c r="K57" s="10"/>
      <c r="L57" s="7"/>
      <c r="M57" s="7"/>
      <c r="N57" s="7"/>
      <c r="O57" s="7"/>
      <c r="P57" s="7"/>
      <c r="Q57" s="7"/>
      <c r="R57" s="7"/>
      <c r="S57" s="7"/>
      <c r="T57" s="7"/>
      <c r="U57" s="17"/>
    </row>
    <row r="58" spans="1:21">
      <c r="A58" t="s">
        <v>52</v>
      </c>
      <c r="B58" s="10">
        <v>0</v>
      </c>
      <c r="C58" s="7">
        <v>0</v>
      </c>
      <c r="D58" s="7">
        <v>2240.3315645976777</v>
      </c>
      <c r="E58" s="7">
        <v>0</v>
      </c>
      <c r="F58" s="17">
        <f t="shared" si="1"/>
        <v>2240.3315645976777</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13227.466000775368</v>
      </c>
      <c r="C60" s="7">
        <f>SUM(C6:C58)</f>
        <v>0</v>
      </c>
      <c r="D60" s="7">
        <f>SUM(D6:D58)</f>
        <v>29138139.638568304</v>
      </c>
      <c r="E60" s="7">
        <f>SUM(E6:E58)</f>
        <v>0</v>
      </c>
      <c r="F60" s="17">
        <f>SUM(F6:F58)</f>
        <v>29151367.104569081</v>
      </c>
      <c r="K60" s="10">
        <f>SUM(K6:K58)</f>
        <v>0</v>
      </c>
      <c r="L60" s="7">
        <f>SUM(L6:L58)</f>
        <v>0</v>
      </c>
      <c r="M60" s="7"/>
      <c r="N60" s="7">
        <f>SUM(N6:N58)</f>
        <v>0</v>
      </c>
      <c r="O60" s="7">
        <f>SUM(O6:O58)</f>
        <v>0</v>
      </c>
      <c r="P60" s="7"/>
      <c r="Q60" s="7">
        <f>SUM(Q6:Q58)</f>
        <v>38791852</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Italic"Benicorp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23577742.050000001</v>
      </c>
      <c r="C6" s="7">
        <v>0</v>
      </c>
      <c r="D6" s="7">
        <v>11672.969211581945</v>
      </c>
      <c r="E6" s="7">
        <v>0</v>
      </c>
      <c r="F6" s="17">
        <f t="shared" ref="F6:F37" si="0">SUM(B6:E6)</f>
        <v>23589415.019211583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27426145.73</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4123918.51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2264953</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27287471</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27426145.73</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9414106.0000000019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24262236.509999998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24262236.509999998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672969.73</v>
      </c>
      <c r="C49" s="7">
        <v>0</v>
      </c>
      <c r="D49" s="7">
        <v>-148.23921158322599</v>
      </c>
      <c r="E49" s="7">
        <v>0</v>
      </c>
      <c r="F49" s="17">
        <f t="shared" si="1"/>
        <v>672821.4907884167</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24250711.780000001</v>
      </c>
      <c r="C60" s="7">
        <f>SUM(C6:C58)</f>
        <v>0</v>
      </c>
      <c r="D60" s="7">
        <f>SUM(D6:D58)</f>
        <v>11524.729999998719</v>
      </c>
      <c r="E60" s="7">
        <f>SUM(E6:E58)</f>
        <v>0</v>
      </c>
      <c r="F60" s="17">
        <f>SUM(F6:F58)</f>
        <v>24262236.509999998</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Italic"Booker T Washington Insurance Company, Inc.&amp;R&amp;"Geneva,Bold"UNAUDITED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8091.7435867940076</v>
      </c>
      <c r="E6" s="7">
        <v>0</v>
      </c>
      <c r="F6" s="17">
        <f t="shared" ref="F6:F37" si="0">SUM(B6:E6)</f>
        <v>8091.7435867940076</v>
      </c>
      <c r="K6" s="10"/>
      <c r="L6" s="7"/>
      <c r="M6" s="7"/>
      <c r="N6" s="7"/>
      <c r="O6" s="7"/>
      <c r="P6" s="7"/>
      <c r="Q6" s="7"/>
      <c r="R6" s="7"/>
      <c r="S6" s="7"/>
      <c r="T6" s="7"/>
      <c r="U6" s="17"/>
    </row>
    <row r="7" spans="1:21">
      <c r="A7" t="s">
        <v>1</v>
      </c>
      <c r="B7" s="10">
        <v>0</v>
      </c>
      <c r="C7" s="7">
        <v>0</v>
      </c>
      <c r="D7" s="7">
        <v>-3088.2429899583476</v>
      </c>
      <c r="E7" s="7">
        <v>0</v>
      </c>
      <c r="F7" s="17">
        <f t="shared" si="0"/>
        <v>-3088.2429899583476</v>
      </c>
      <c r="H7" s="22"/>
      <c r="I7" s="24"/>
      <c r="K7" s="10">
        <v>0</v>
      </c>
      <c r="L7" s="7">
        <v>0</v>
      </c>
      <c r="M7" s="7"/>
      <c r="N7" s="7">
        <v>0</v>
      </c>
      <c r="O7" s="7">
        <v>0</v>
      </c>
      <c r="P7" s="7"/>
      <c r="Q7" s="7">
        <v>25000</v>
      </c>
      <c r="R7" s="7">
        <v>20000</v>
      </c>
      <c r="S7" s="7"/>
      <c r="T7" s="7">
        <v>0</v>
      </c>
      <c r="U7" s="17">
        <v>0</v>
      </c>
    </row>
    <row r="8" spans="1:21">
      <c r="A8" t="s">
        <v>2</v>
      </c>
      <c r="B8" s="10">
        <v>0</v>
      </c>
      <c r="C8" s="7">
        <v>0</v>
      </c>
      <c r="D8" s="7">
        <v>65648.156170487637</v>
      </c>
      <c r="E8" s="7">
        <v>0</v>
      </c>
      <c r="F8" s="17">
        <f t="shared" si="0"/>
        <v>65648.156170487637</v>
      </c>
      <c r="H8" s="4" t="s">
        <v>64</v>
      </c>
      <c r="I8" s="13"/>
      <c r="K8" s="10">
        <v>0</v>
      </c>
      <c r="L8" s="7">
        <v>0</v>
      </c>
      <c r="M8" s="7"/>
      <c r="N8" s="7">
        <v>0</v>
      </c>
      <c r="O8" s="7">
        <v>0</v>
      </c>
      <c r="P8" s="7"/>
      <c r="Q8" s="7">
        <v>0</v>
      </c>
      <c r="R8" s="7">
        <v>0</v>
      </c>
      <c r="S8" s="7"/>
      <c r="T8" s="7">
        <v>0</v>
      </c>
      <c r="U8" s="17">
        <v>0</v>
      </c>
    </row>
    <row r="9" spans="1:21">
      <c r="A9" t="s">
        <v>3</v>
      </c>
      <c r="B9" s="10">
        <v>0</v>
      </c>
      <c r="C9" s="7">
        <v>0</v>
      </c>
      <c r="D9" s="7">
        <v>22854.427389470511</v>
      </c>
      <c r="E9" s="7">
        <v>0</v>
      </c>
      <c r="F9" s="17">
        <f t="shared" si="0"/>
        <v>22854.427389470511</v>
      </c>
      <c r="H9" s="4"/>
      <c r="I9" s="13"/>
      <c r="K9" s="10">
        <v>0</v>
      </c>
      <c r="L9" s="7">
        <v>0</v>
      </c>
      <c r="M9" s="7"/>
      <c r="N9" s="7">
        <v>0</v>
      </c>
      <c r="O9" s="7">
        <v>0</v>
      </c>
      <c r="P9" s="7"/>
      <c r="Q9" s="7">
        <v>822261</v>
      </c>
      <c r="R9" s="7">
        <v>0</v>
      </c>
      <c r="S9" s="7"/>
      <c r="T9" s="7">
        <v>0</v>
      </c>
      <c r="U9" s="17">
        <v>0</v>
      </c>
    </row>
    <row r="10" spans="1:21">
      <c r="A10" t="s">
        <v>4</v>
      </c>
      <c r="B10" s="10">
        <v>0</v>
      </c>
      <c r="C10" s="7">
        <v>0</v>
      </c>
      <c r="D10" s="7">
        <v>640884.08941532485</v>
      </c>
      <c r="E10" s="7">
        <v>0</v>
      </c>
      <c r="F10" s="17">
        <f t="shared" si="0"/>
        <v>640884.08941532485</v>
      </c>
      <c r="H10" s="4" t="s">
        <v>65</v>
      </c>
      <c r="I10" s="14">
        <v>60742961.978204116</v>
      </c>
      <c r="K10" s="10">
        <v>0</v>
      </c>
      <c r="L10" s="7">
        <v>0</v>
      </c>
      <c r="M10" s="7"/>
      <c r="N10" s="7">
        <v>0</v>
      </c>
      <c r="O10" s="7">
        <v>0</v>
      </c>
      <c r="P10" s="7"/>
      <c r="Q10" s="7">
        <v>4000000</v>
      </c>
      <c r="R10" s="7">
        <v>3125000</v>
      </c>
      <c r="S10" s="7"/>
      <c r="T10" s="7">
        <v>0</v>
      </c>
      <c r="U10" s="17">
        <v>0</v>
      </c>
    </row>
    <row r="11" spans="1:21">
      <c r="A11" t="s">
        <v>5</v>
      </c>
      <c r="B11" s="10">
        <v>0</v>
      </c>
      <c r="C11" s="7">
        <v>0</v>
      </c>
      <c r="D11" s="7">
        <v>7734.5017326372908</v>
      </c>
      <c r="E11" s="7">
        <v>0</v>
      </c>
      <c r="F11" s="17">
        <f t="shared" si="0"/>
        <v>7734.5017326372908</v>
      </c>
      <c r="H11" s="4"/>
      <c r="I11" s="14"/>
      <c r="K11" s="10">
        <v>0</v>
      </c>
      <c r="L11" s="7">
        <v>0</v>
      </c>
      <c r="M11" s="7"/>
      <c r="N11" s="7">
        <v>0</v>
      </c>
      <c r="O11" s="7">
        <v>0</v>
      </c>
      <c r="P11" s="7"/>
      <c r="Q11" s="7">
        <v>768000</v>
      </c>
      <c r="R11" s="7">
        <v>777442</v>
      </c>
      <c r="S11" s="7"/>
      <c r="T11" s="7">
        <v>0</v>
      </c>
      <c r="U11" s="17">
        <v>0</v>
      </c>
    </row>
    <row r="12" spans="1:21">
      <c r="A12" t="s">
        <v>6</v>
      </c>
      <c r="B12" s="10">
        <v>0</v>
      </c>
      <c r="C12" s="7">
        <v>0</v>
      </c>
      <c r="D12" s="7">
        <v>-8902.5878223193431</v>
      </c>
      <c r="E12" s="7">
        <v>0</v>
      </c>
      <c r="F12" s="17">
        <f t="shared" si="0"/>
        <v>-8902.5878223193431</v>
      </c>
      <c r="H12" s="4" t="s">
        <v>66</v>
      </c>
      <c r="I12" s="14"/>
      <c r="K12" s="10"/>
      <c r="L12" s="7"/>
      <c r="M12" s="7"/>
      <c r="N12" s="7"/>
      <c r="O12" s="7"/>
      <c r="P12" s="7"/>
      <c r="Q12" s="7"/>
      <c r="R12" s="7"/>
      <c r="S12" s="7"/>
      <c r="T12" s="7"/>
      <c r="U12" s="17"/>
    </row>
    <row r="13" spans="1:21">
      <c r="A13" t="s">
        <v>7</v>
      </c>
      <c r="B13" s="10">
        <v>0</v>
      </c>
      <c r="C13" s="7">
        <v>0</v>
      </c>
      <c r="D13" s="7">
        <v>-77216.577574094408</v>
      </c>
      <c r="E13" s="7">
        <v>0</v>
      </c>
      <c r="F13" s="17">
        <f t="shared" si="0"/>
        <v>-77216.577574094408</v>
      </c>
      <c r="H13" s="4" t="s">
        <v>67</v>
      </c>
      <c r="I13" s="14">
        <v>41580577.440000005</v>
      </c>
      <c r="K13" s="10">
        <v>0</v>
      </c>
      <c r="L13" s="7">
        <v>0</v>
      </c>
      <c r="M13" s="7"/>
      <c r="N13" s="7">
        <v>0</v>
      </c>
      <c r="O13" s="7">
        <v>0</v>
      </c>
      <c r="P13" s="7"/>
      <c r="Q13" s="7">
        <v>375000</v>
      </c>
      <c r="R13" s="7">
        <v>0</v>
      </c>
      <c r="S13" s="7"/>
      <c r="T13" s="7">
        <v>0</v>
      </c>
      <c r="U13" s="17">
        <v>0</v>
      </c>
    </row>
    <row r="14" spans="1:21">
      <c r="A14" t="s">
        <v>8</v>
      </c>
      <c r="B14" s="10">
        <v>0</v>
      </c>
      <c r="C14" s="7">
        <v>0</v>
      </c>
      <c r="D14" s="7">
        <v>-8620.9124787905748</v>
      </c>
      <c r="E14" s="7">
        <v>0</v>
      </c>
      <c r="F14" s="17">
        <f t="shared" si="0"/>
        <v>-8620.9124787905748</v>
      </c>
      <c r="H14" s="4" t="s">
        <v>68</v>
      </c>
      <c r="I14" s="14">
        <v>3742009.03</v>
      </c>
      <c r="K14" s="10"/>
      <c r="L14" s="7"/>
      <c r="M14" s="7"/>
      <c r="N14" s="7"/>
      <c r="O14" s="7"/>
      <c r="P14" s="7"/>
      <c r="Q14" s="7"/>
      <c r="R14" s="7"/>
      <c r="S14" s="7"/>
      <c r="T14" s="7"/>
      <c r="U14" s="17"/>
    </row>
    <row r="15" spans="1:21">
      <c r="A15" t="s">
        <v>9</v>
      </c>
      <c r="B15" s="10">
        <v>0</v>
      </c>
      <c r="C15" s="7">
        <v>0</v>
      </c>
      <c r="D15" s="7">
        <v>270583.9067992121</v>
      </c>
      <c r="E15" s="7">
        <v>0</v>
      </c>
      <c r="F15" s="17">
        <f t="shared" si="0"/>
        <v>270583.9067992121</v>
      </c>
      <c r="H15" s="4" t="s">
        <v>69</v>
      </c>
      <c r="I15" s="14">
        <v>2499486.0900000008</v>
      </c>
      <c r="K15" s="10"/>
      <c r="L15" s="7"/>
      <c r="M15" s="7"/>
      <c r="N15" s="7"/>
      <c r="O15" s="7"/>
      <c r="P15" s="7"/>
      <c r="Q15" s="7"/>
      <c r="R15" s="7"/>
      <c r="S15" s="7"/>
      <c r="T15" s="7"/>
      <c r="U15" s="17"/>
    </row>
    <row r="16" spans="1:21">
      <c r="A16" t="s">
        <v>10</v>
      </c>
      <c r="B16" s="10">
        <v>0</v>
      </c>
      <c r="C16" s="7">
        <v>0</v>
      </c>
      <c r="D16" s="7">
        <v>-159457.82395084947</v>
      </c>
      <c r="E16" s="7">
        <v>0</v>
      </c>
      <c r="F16" s="17">
        <f t="shared" si="0"/>
        <v>-159457.82395084947</v>
      </c>
      <c r="H16" s="4" t="s">
        <v>70</v>
      </c>
      <c r="I16" s="14">
        <v>0</v>
      </c>
      <c r="K16" s="10"/>
      <c r="L16" s="7"/>
      <c r="M16" s="7"/>
      <c r="N16" s="7"/>
      <c r="O16" s="7"/>
      <c r="P16" s="7"/>
      <c r="Q16" s="7"/>
      <c r="R16" s="7"/>
      <c r="S16" s="7"/>
      <c r="T16" s="7"/>
      <c r="U16" s="17"/>
    </row>
    <row r="17" spans="1:21">
      <c r="A17" t="s">
        <v>11</v>
      </c>
      <c r="B17" s="10">
        <v>0</v>
      </c>
      <c r="C17" s="7">
        <v>0</v>
      </c>
      <c r="D17" s="7">
        <v>-88846.939090108717</v>
      </c>
      <c r="E17" s="7">
        <v>0</v>
      </c>
      <c r="F17" s="17">
        <f t="shared" si="0"/>
        <v>-88846.939090108717</v>
      </c>
      <c r="H17" s="4"/>
      <c r="I17" s="14"/>
      <c r="K17" s="10"/>
      <c r="L17" s="7"/>
      <c r="M17" s="7"/>
      <c r="N17" s="7"/>
      <c r="O17" s="7"/>
      <c r="P17" s="7"/>
      <c r="Q17" s="7"/>
      <c r="R17" s="7"/>
      <c r="S17" s="7"/>
      <c r="T17" s="7"/>
      <c r="U17" s="17"/>
    </row>
    <row r="18" spans="1:21">
      <c r="A18" t="s">
        <v>12</v>
      </c>
      <c r="B18" s="10">
        <v>0</v>
      </c>
      <c r="C18" s="7">
        <v>0</v>
      </c>
      <c r="D18" s="7">
        <v>-16904.18223022054</v>
      </c>
      <c r="E18" s="7">
        <v>0</v>
      </c>
      <c r="F18" s="17">
        <f t="shared" si="0"/>
        <v>-16904.18223022054</v>
      </c>
      <c r="H18" s="4" t="s">
        <v>71</v>
      </c>
      <c r="I18" s="14"/>
      <c r="K18" s="10"/>
      <c r="L18" s="7"/>
      <c r="M18" s="7"/>
      <c r="N18" s="7"/>
      <c r="O18" s="7"/>
      <c r="P18" s="7"/>
      <c r="Q18" s="7"/>
      <c r="R18" s="7"/>
      <c r="S18" s="7"/>
      <c r="T18" s="7"/>
      <c r="U18" s="17"/>
    </row>
    <row r="19" spans="1:21">
      <c r="A19" t="s">
        <v>13</v>
      </c>
      <c r="B19" s="10">
        <v>0</v>
      </c>
      <c r="C19" s="7">
        <v>0</v>
      </c>
      <c r="D19" s="7">
        <v>-189819.60968292225</v>
      </c>
      <c r="E19" s="7">
        <v>0</v>
      </c>
      <c r="F19" s="17">
        <f t="shared" si="0"/>
        <v>-189819.60968292225</v>
      </c>
      <c r="H19" s="4" t="s">
        <v>72</v>
      </c>
      <c r="I19" s="14">
        <v>19253402.569149308</v>
      </c>
      <c r="K19" s="10">
        <v>500000</v>
      </c>
      <c r="L19" s="7">
        <v>600000</v>
      </c>
      <c r="M19" s="7"/>
      <c r="N19" s="7">
        <v>100000</v>
      </c>
      <c r="O19" s="7">
        <v>50000</v>
      </c>
      <c r="P19" s="7"/>
      <c r="Q19" s="7">
        <v>4000000</v>
      </c>
      <c r="R19" s="7">
        <v>4350000</v>
      </c>
      <c r="S19" s="7"/>
      <c r="T19" s="7">
        <v>0</v>
      </c>
      <c r="U19" s="17">
        <v>0</v>
      </c>
    </row>
    <row r="20" spans="1:21">
      <c r="A20" t="s">
        <v>14</v>
      </c>
      <c r="B20" s="10">
        <v>0</v>
      </c>
      <c r="C20" s="7">
        <v>0</v>
      </c>
      <c r="D20" s="7">
        <v>-71858.631797796581</v>
      </c>
      <c r="E20" s="7">
        <v>0</v>
      </c>
      <c r="F20" s="17">
        <f t="shared" si="0"/>
        <v>-71858.631797796581</v>
      </c>
      <c r="H20" s="4" t="s">
        <v>73</v>
      </c>
      <c r="I20" s="14">
        <v>41580577.440000005</v>
      </c>
      <c r="K20" s="10">
        <v>0</v>
      </c>
      <c r="L20" s="7">
        <v>0</v>
      </c>
      <c r="M20" s="7"/>
      <c r="N20" s="7">
        <v>0</v>
      </c>
      <c r="O20" s="7">
        <v>0</v>
      </c>
      <c r="P20" s="7"/>
      <c r="Q20" s="7">
        <v>1899405</v>
      </c>
      <c r="R20" s="7">
        <v>0</v>
      </c>
      <c r="S20" s="7"/>
      <c r="T20" s="7">
        <v>0</v>
      </c>
      <c r="U20" s="17">
        <v>0</v>
      </c>
    </row>
    <row r="21" spans="1:21">
      <c r="A21" t="s">
        <v>15</v>
      </c>
      <c r="B21" s="10">
        <v>0</v>
      </c>
      <c r="C21" s="7">
        <v>0</v>
      </c>
      <c r="D21" s="7">
        <v>-33678.793858095538</v>
      </c>
      <c r="E21" s="7">
        <v>0</v>
      </c>
      <c r="F21" s="17">
        <f t="shared" si="0"/>
        <v>-33678.793858095538</v>
      </c>
      <c r="H21" s="4" t="s">
        <v>74</v>
      </c>
      <c r="I21" s="14"/>
      <c r="K21" s="10"/>
      <c r="L21" s="7"/>
      <c r="M21" s="7"/>
      <c r="N21" s="7"/>
      <c r="O21" s="7"/>
      <c r="P21" s="7"/>
      <c r="Q21" s="7"/>
      <c r="R21" s="7"/>
      <c r="S21" s="7"/>
      <c r="T21" s="7"/>
      <c r="U21" s="17"/>
    </row>
    <row r="22" spans="1:21">
      <c r="A22" t="s">
        <v>16</v>
      </c>
      <c r="B22" s="10">
        <v>0</v>
      </c>
      <c r="C22" s="7">
        <v>0</v>
      </c>
      <c r="D22" s="7">
        <v>311041.53834261</v>
      </c>
      <c r="E22" s="7">
        <v>0</v>
      </c>
      <c r="F22" s="17">
        <f t="shared" si="0"/>
        <v>311041.53834261</v>
      </c>
      <c r="H22" s="4" t="s">
        <v>75</v>
      </c>
      <c r="I22" s="14">
        <v>0</v>
      </c>
      <c r="K22" s="10"/>
      <c r="L22" s="7"/>
      <c r="M22" s="7"/>
      <c r="N22" s="7"/>
      <c r="O22" s="7"/>
      <c r="P22" s="7"/>
      <c r="Q22" s="7"/>
      <c r="R22" s="7"/>
      <c r="S22" s="7"/>
      <c r="T22" s="7"/>
      <c r="U22" s="17"/>
    </row>
    <row r="23" spans="1:21">
      <c r="A23" t="s">
        <v>17</v>
      </c>
      <c r="B23" s="10">
        <v>0</v>
      </c>
      <c r="C23" s="7">
        <v>0</v>
      </c>
      <c r="D23" s="7">
        <v>20805.455353174591</v>
      </c>
      <c r="E23" s="7">
        <v>0</v>
      </c>
      <c r="F23" s="17">
        <f t="shared" si="0"/>
        <v>20805.455353174591</v>
      </c>
      <c r="H23" s="4" t="s">
        <v>76</v>
      </c>
      <c r="I23" s="14"/>
      <c r="K23" s="10"/>
      <c r="L23" s="7"/>
      <c r="M23" s="7"/>
      <c r="N23" s="7"/>
      <c r="O23" s="7"/>
      <c r="P23" s="7"/>
      <c r="Q23" s="7"/>
      <c r="R23" s="7"/>
      <c r="S23" s="7"/>
      <c r="T23" s="7"/>
      <c r="U23" s="17"/>
    </row>
    <row r="24" spans="1:21">
      <c r="A24" t="s">
        <v>18</v>
      </c>
      <c r="B24" s="10">
        <v>0</v>
      </c>
      <c r="C24" s="7">
        <v>0</v>
      </c>
      <c r="D24" s="7">
        <v>-59845.887077273685</v>
      </c>
      <c r="E24" s="7">
        <v>0</v>
      </c>
      <c r="F24" s="17">
        <f t="shared" si="0"/>
        <v>-59845.887077273685</v>
      </c>
      <c r="H24" s="4" t="s">
        <v>77</v>
      </c>
      <c r="I24" s="14">
        <v>47647517.561496556</v>
      </c>
      <c r="K24" s="10">
        <v>8479</v>
      </c>
      <c r="L24" s="7">
        <v>0</v>
      </c>
      <c r="M24" s="7"/>
      <c r="N24" s="7">
        <v>0</v>
      </c>
      <c r="O24" s="7">
        <v>0</v>
      </c>
      <c r="P24" s="7"/>
      <c r="Q24" s="7">
        <v>893521</v>
      </c>
      <c r="R24" s="7">
        <v>0</v>
      </c>
      <c r="S24" s="7"/>
      <c r="T24" s="7">
        <v>0</v>
      </c>
      <c r="U24" s="17">
        <v>0</v>
      </c>
    </row>
    <row r="25" spans="1:21">
      <c r="A25" t="s">
        <v>19</v>
      </c>
      <c r="B25" s="10">
        <v>0</v>
      </c>
      <c r="C25" s="7">
        <v>0</v>
      </c>
      <c r="D25" s="7">
        <v>-6190.85</v>
      </c>
      <c r="E25" s="7">
        <v>0</v>
      </c>
      <c r="F25" s="17">
        <f t="shared" si="0"/>
        <v>-6190.85</v>
      </c>
      <c r="H25" s="4"/>
      <c r="I25" s="14"/>
      <c r="K25" s="10"/>
      <c r="L25" s="7"/>
      <c r="M25" s="7"/>
      <c r="N25" s="7"/>
      <c r="O25" s="7"/>
      <c r="P25" s="7"/>
      <c r="Q25" s="7"/>
      <c r="R25" s="7"/>
      <c r="S25" s="7"/>
      <c r="T25" s="7"/>
      <c r="U25" s="17"/>
    </row>
    <row r="26" spans="1:21">
      <c r="A26" t="s">
        <v>20</v>
      </c>
      <c r="B26" s="10">
        <v>0</v>
      </c>
      <c r="C26" s="7">
        <v>0</v>
      </c>
      <c r="D26" s="7">
        <v>-546.72126186893729</v>
      </c>
      <c r="E26" s="7">
        <v>0</v>
      </c>
      <c r="F26" s="17">
        <f t="shared" si="0"/>
        <v>-546.72126186893729</v>
      </c>
      <c r="H26" s="4" t="s">
        <v>78</v>
      </c>
      <c r="I26" s="14">
        <f>SUM(I10:I16)-SUM(I19:I24)</f>
        <v>83536.967558264732</v>
      </c>
      <c r="K26" s="10"/>
      <c r="L26" s="7"/>
      <c r="M26" s="7"/>
      <c r="N26" s="7"/>
      <c r="O26" s="7"/>
      <c r="P26" s="7"/>
      <c r="Q26" s="7"/>
      <c r="R26" s="7"/>
      <c r="S26" s="7"/>
      <c r="T26" s="7"/>
      <c r="U26" s="17"/>
    </row>
    <row r="27" spans="1:21">
      <c r="A27" t="s">
        <v>21</v>
      </c>
      <c r="B27" s="10">
        <v>0</v>
      </c>
      <c r="C27" s="7">
        <v>0</v>
      </c>
      <c r="D27" s="7">
        <v>8459.5162677367916</v>
      </c>
      <c r="E27" s="7">
        <v>0</v>
      </c>
      <c r="F27" s="17">
        <f t="shared" si="0"/>
        <v>8459.5162677367916</v>
      </c>
      <c r="H27" s="4" t="s">
        <v>79</v>
      </c>
      <c r="I27" s="14">
        <f>+F60</f>
        <v>83536.967558226796</v>
      </c>
      <c r="K27" s="10"/>
      <c r="L27" s="7"/>
      <c r="M27" s="7"/>
      <c r="N27" s="7"/>
      <c r="O27" s="7"/>
      <c r="P27" s="7"/>
      <c r="Q27" s="7"/>
      <c r="R27" s="7"/>
      <c r="S27" s="7"/>
      <c r="T27" s="7"/>
      <c r="U27" s="17"/>
    </row>
    <row r="28" spans="1:21">
      <c r="A28" t="s">
        <v>22</v>
      </c>
      <c r="B28" s="10">
        <v>10961</v>
      </c>
      <c r="C28" s="7">
        <v>0</v>
      </c>
      <c r="D28" s="7">
        <v>-263476.1440499266</v>
      </c>
      <c r="E28" s="7">
        <v>0</v>
      </c>
      <c r="F28" s="17">
        <f t="shared" si="0"/>
        <v>-252515.1440499266</v>
      </c>
      <c r="H28" s="23"/>
      <c r="I28" s="25"/>
      <c r="K28" s="10"/>
      <c r="L28" s="7"/>
      <c r="M28" s="7"/>
      <c r="N28" s="7"/>
      <c r="O28" s="7"/>
      <c r="P28" s="7"/>
      <c r="Q28" s="7"/>
      <c r="R28" s="7"/>
      <c r="S28" s="7"/>
      <c r="T28" s="7"/>
      <c r="U28" s="17"/>
    </row>
    <row r="29" spans="1:21">
      <c r="A29" t="s">
        <v>23</v>
      </c>
      <c r="B29" s="10">
        <v>0</v>
      </c>
      <c r="C29" s="7">
        <v>0</v>
      </c>
      <c r="D29" s="7">
        <v>-27279.211249867731</v>
      </c>
      <c r="E29" s="7">
        <v>0</v>
      </c>
      <c r="F29" s="17">
        <f t="shared" si="0"/>
        <v>-27279.211249867731</v>
      </c>
      <c r="K29" s="10">
        <v>0</v>
      </c>
      <c r="L29" s="7">
        <v>0</v>
      </c>
      <c r="M29" s="7"/>
      <c r="N29" s="7">
        <v>0</v>
      </c>
      <c r="O29" s="7">
        <v>0</v>
      </c>
      <c r="P29" s="7"/>
      <c r="Q29" s="7">
        <v>300000</v>
      </c>
      <c r="R29" s="7">
        <v>0</v>
      </c>
      <c r="S29" s="7"/>
      <c r="T29" s="7">
        <v>0</v>
      </c>
      <c r="U29" s="17">
        <v>0</v>
      </c>
    </row>
    <row r="30" spans="1:21">
      <c r="A30" t="s">
        <v>24</v>
      </c>
      <c r="B30" s="10">
        <v>0</v>
      </c>
      <c r="C30" s="7">
        <v>0</v>
      </c>
      <c r="D30" s="7">
        <v>42488.975377295632</v>
      </c>
      <c r="E30" s="7">
        <v>0</v>
      </c>
      <c r="F30" s="17">
        <f t="shared" si="0"/>
        <v>42488.975377295632</v>
      </c>
      <c r="K30" s="10"/>
      <c r="L30" s="7"/>
      <c r="M30" s="7"/>
      <c r="N30" s="7"/>
      <c r="O30" s="7"/>
      <c r="P30" s="7"/>
      <c r="Q30" s="7"/>
      <c r="R30" s="7"/>
      <c r="S30" s="7"/>
      <c r="T30" s="7"/>
      <c r="U30" s="17"/>
    </row>
    <row r="31" spans="1:21">
      <c r="A31" t="s">
        <v>25</v>
      </c>
      <c r="B31" s="10">
        <v>0</v>
      </c>
      <c r="C31" s="7">
        <v>0</v>
      </c>
      <c r="D31" s="7">
        <v>37689.161067149602</v>
      </c>
      <c r="E31" s="7">
        <v>0</v>
      </c>
      <c r="F31" s="17">
        <f t="shared" si="0"/>
        <v>37689.161067149602</v>
      </c>
      <c r="K31" s="10"/>
      <c r="L31" s="7"/>
      <c r="M31" s="7"/>
      <c r="N31" s="7"/>
      <c r="O31" s="7"/>
      <c r="P31" s="7"/>
      <c r="Q31" s="7"/>
      <c r="R31" s="7"/>
      <c r="S31" s="7"/>
      <c r="T31" s="7"/>
      <c r="U31" s="17"/>
    </row>
    <row r="32" spans="1:21">
      <c r="A32" t="s">
        <v>26</v>
      </c>
      <c r="B32" s="10">
        <v>0</v>
      </c>
      <c r="C32" s="7">
        <v>0</v>
      </c>
      <c r="D32" s="7">
        <v>-9791.8400997357821</v>
      </c>
      <c r="E32" s="7">
        <v>0</v>
      </c>
      <c r="F32" s="17">
        <f t="shared" si="0"/>
        <v>-9791.8400997357821</v>
      </c>
      <c r="K32" s="10">
        <v>0</v>
      </c>
      <c r="L32" s="7">
        <v>0</v>
      </c>
      <c r="M32" s="7"/>
      <c r="N32" s="7">
        <v>0</v>
      </c>
      <c r="O32" s="7">
        <v>0</v>
      </c>
      <c r="P32" s="7"/>
      <c r="Q32" s="7">
        <v>120000</v>
      </c>
      <c r="R32" s="7">
        <v>0</v>
      </c>
      <c r="S32" s="7"/>
      <c r="T32" s="7">
        <v>0</v>
      </c>
      <c r="U32" s="17">
        <v>0</v>
      </c>
    </row>
    <row r="33" spans="1:21">
      <c r="A33" t="s">
        <v>27</v>
      </c>
      <c r="B33" s="10">
        <v>0</v>
      </c>
      <c r="C33" s="7">
        <v>0</v>
      </c>
      <c r="D33" s="7">
        <v>-15423.221361934047</v>
      </c>
      <c r="E33" s="7">
        <v>0</v>
      </c>
      <c r="F33" s="17">
        <f t="shared" si="0"/>
        <v>-15423.221361934047</v>
      </c>
      <c r="K33" s="10"/>
      <c r="L33" s="7"/>
      <c r="M33" s="7"/>
      <c r="N33" s="7"/>
      <c r="O33" s="7"/>
      <c r="P33" s="7"/>
      <c r="Q33" s="7"/>
      <c r="R33" s="7"/>
      <c r="S33" s="7"/>
      <c r="T33" s="7"/>
      <c r="U33" s="17"/>
    </row>
    <row r="34" spans="1:21">
      <c r="A34" t="s">
        <v>28</v>
      </c>
      <c r="B34" s="10">
        <v>0</v>
      </c>
      <c r="C34" s="7">
        <v>0</v>
      </c>
      <c r="D34" s="7">
        <v>18475.481755530229</v>
      </c>
      <c r="E34" s="7">
        <v>0</v>
      </c>
      <c r="F34" s="17">
        <f t="shared" si="0"/>
        <v>18475.481755530229</v>
      </c>
      <c r="K34" s="10">
        <v>0</v>
      </c>
      <c r="L34" s="7">
        <v>0</v>
      </c>
      <c r="M34" s="7"/>
      <c r="N34" s="7">
        <v>0</v>
      </c>
      <c r="O34" s="7">
        <v>0</v>
      </c>
      <c r="P34" s="7"/>
      <c r="Q34" s="7">
        <v>759000</v>
      </c>
      <c r="R34" s="7">
        <v>0</v>
      </c>
      <c r="S34" s="7"/>
      <c r="T34" s="7">
        <v>0</v>
      </c>
      <c r="U34" s="17">
        <v>0</v>
      </c>
    </row>
    <row r="35" spans="1:21">
      <c r="A35" t="s">
        <v>29</v>
      </c>
      <c r="B35" s="10">
        <v>0</v>
      </c>
      <c r="C35" s="7">
        <v>0</v>
      </c>
      <c r="D35" s="7">
        <v>-5546.2661349205009</v>
      </c>
      <c r="E35" s="7">
        <v>0</v>
      </c>
      <c r="F35" s="17">
        <f t="shared" si="0"/>
        <v>-5546.2661349205009</v>
      </c>
      <c r="K35" s="10"/>
      <c r="L35" s="7"/>
      <c r="M35" s="7"/>
      <c r="N35" s="7"/>
      <c r="O35" s="7"/>
      <c r="P35" s="7"/>
      <c r="Q35" s="7"/>
      <c r="R35" s="7"/>
      <c r="S35" s="7"/>
      <c r="T35" s="7"/>
      <c r="U35" s="17"/>
    </row>
    <row r="36" spans="1:21">
      <c r="A36" t="s">
        <v>30</v>
      </c>
      <c r="B36" s="10">
        <v>0</v>
      </c>
      <c r="C36" s="7">
        <v>0</v>
      </c>
      <c r="D36" s="7">
        <v>-49928.067356883606</v>
      </c>
      <c r="E36" s="7">
        <v>0</v>
      </c>
      <c r="F36" s="17">
        <f t="shared" si="0"/>
        <v>-49928.067356883606</v>
      </c>
      <c r="K36" s="10">
        <v>0</v>
      </c>
      <c r="L36" s="7">
        <v>0</v>
      </c>
      <c r="M36" s="7"/>
      <c r="N36" s="7">
        <v>0</v>
      </c>
      <c r="O36" s="7">
        <v>0</v>
      </c>
      <c r="P36" s="7"/>
      <c r="Q36" s="7">
        <v>75000</v>
      </c>
      <c r="R36" s="7">
        <v>0</v>
      </c>
      <c r="S36" s="7"/>
      <c r="T36" s="7">
        <v>0</v>
      </c>
      <c r="U36" s="17">
        <v>0</v>
      </c>
    </row>
    <row r="37" spans="1:21">
      <c r="A37" t="s">
        <v>31</v>
      </c>
      <c r="B37" s="10">
        <v>0</v>
      </c>
      <c r="C37" s="7">
        <v>0</v>
      </c>
      <c r="D37" s="7">
        <v>-110124.32558149115</v>
      </c>
      <c r="E37" s="7">
        <v>0</v>
      </c>
      <c r="F37" s="17">
        <f t="shared" si="0"/>
        <v>-110124.32558149115</v>
      </c>
      <c r="K37" s="10"/>
      <c r="L37" s="7"/>
      <c r="M37" s="7"/>
      <c r="N37" s="7"/>
      <c r="O37" s="7"/>
      <c r="P37" s="7"/>
      <c r="Q37" s="7"/>
      <c r="R37" s="7"/>
      <c r="S37" s="7"/>
      <c r="T37" s="7"/>
      <c r="U37" s="17"/>
    </row>
    <row r="38" spans="1:21">
      <c r="A38" t="s">
        <v>32</v>
      </c>
      <c r="B38" s="10">
        <v>0</v>
      </c>
      <c r="C38" s="7">
        <v>0</v>
      </c>
      <c r="D38" s="7">
        <v>-143439.65</v>
      </c>
      <c r="E38" s="7">
        <v>0</v>
      </c>
      <c r="F38" s="17">
        <f t="shared" ref="F38:F58" si="1">SUM(B38:E38)</f>
        <v>-143439.65</v>
      </c>
      <c r="K38" s="10"/>
      <c r="L38" s="7"/>
      <c r="M38" s="7"/>
      <c r="N38" s="7"/>
      <c r="O38" s="7"/>
      <c r="P38" s="7"/>
      <c r="Q38" s="7"/>
      <c r="R38" s="7"/>
      <c r="S38" s="7"/>
      <c r="T38" s="7"/>
      <c r="U38" s="17"/>
    </row>
    <row r="39" spans="1:21">
      <c r="A39" t="s">
        <v>33</v>
      </c>
      <c r="B39" s="10">
        <v>0</v>
      </c>
      <c r="C39" s="7">
        <v>0</v>
      </c>
      <c r="D39" s="7">
        <v>49969.537198674632</v>
      </c>
      <c r="E39" s="7">
        <v>0</v>
      </c>
      <c r="F39" s="17">
        <f t="shared" si="1"/>
        <v>49969.537198674632</v>
      </c>
      <c r="K39" s="10">
        <v>190000</v>
      </c>
      <c r="L39" s="7">
        <v>0</v>
      </c>
      <c r="M39" s="7"/>
      <c r="N39" s="7">
        <v>0</v>
      </c>
      <c r="O39" s="7">
        <v>0</v>
      </c>
      <c r="P39" s="7"/>
      <c r="Q39" s="7">
        <v>310000</v>
      </c>
      <c r="R39" s="7">
        <v>0</v>
      </c>
      <c r="S39" s="7"/>
      <c r="T39" s="7">
        <v>0</v>
      </c>
      <c r="U39" s="17">
        <v>0</v>
      </c>
    </row>
    <row r="40" spans="1:21">
      <c r="A40" t="s">
        <v>34</v>
      </c>
      <c r="B40" s="10">
        <v>0</v>
      </c>
      <c r="C40" s="7">
        <v>0</v>
      </c>
      <c r="D40" s="7">
        <v>1032.3056351291207</v>
      </c>
      <c r="E40" s="7">
        <v>0</v>
      </c>
      <c r="F40" s="17">
        <f t="shared" si="1"/>
        <v>1032.3056351291207</v>
      </c>
      <c r="K40" s="10"/>
      <c r="L40" s="7"/>
      <c r="M40" s="7"/>
      <c r="N40" s="7"/>
      <c r="O40" s="7"/>
      <c r="P40" s="7"/>
      <c r="Q40" s="7"/>
      <c r="R40" s="7"/>
      <c r="S40" s="7"/>
      <c r="T40" s="7"/>
      <c r="U40" s="17"/>
    </row>
    <row r="41" spans="1:21">
      <c r="A41" t="s">
        <v>35</v>
      </c>
      <c r="B41" s="10">
        <v>0</v>
      </c>
      <c r="C41" s="7">
        <v>0</v>
      </c>
      <c r="D41" s="7">
        <v>-14757.835634223418</v>
      </c>
      <c r="E41" s="7">
        <v>0</v>
      </c>
      <c r="F41" s="17">
        <f t="shared" si="1"/>
        <v>-14757.835634223418</v>
      </c>
      <c r="K41" s="10"/>
      <c r="L41" s="7"/>
      <c r="M41" s="7"/>
      <c r="N41" s="7"/>
      <c r="O41" s="7"/>
      <c r="P41" s="7"/>
      <c r="Q41" s="7"/>
      <c r="R41" s="7"/>
      <c r="S41" s="7"/>
      <c r="T41" s="7"/>
      <c r="U41" s="17"/>
    </row>
    <row r="42" spans="1:21">
      <c r="A42" t="s">
        <v>36</v>
      </c>
      <c r="B42" s="10">
        <v>0</v>
      </c>
      <c r="C42" s="7">
        <v>0</v>
      </c>
      <c r="D42" s="7">
        <v>27100.461791263428</v>
      </c>
      <c r="E42" s="7">
        <v>0</v>
      </c>
      <c r="F42" s="17">
        <f t="shared" si="1"/>
        <v>27100.461791263428</v>
      </c>
      <c r="K42" s="10">
        <v>40000</v>
      </c>
      <c r="L42" s="7">
        <v>42800</v>
      </c>
      <c r="M42" s="7"/>
      <c r="N42" s="7">
        <v>0</v>
      </c>
      <c r="O42" s="7">
        <v>0</v>
      </c>
      <c r="P42" s="7"/>
      <c r="Q42" s="7">
        <v>1960000</v>
      </c>
      <c r="R42" s="7">
        <v>2032200</v>
      </c>
      <c r="S42" s="7"/>
      <c r="T42" s="7">
        <v>0</v>
      </c>
      <c r="U42" s="17">
        <v>0</v>
      </c>
    </row>
    <row r="43" spans="1:21">
      <c r="A43" t="s">
        <v>37</v>
      </c>
      <c r="B43" s="10">
        <v>0</v>
      </c>
      <c r="C43" s="7">
        <v>0</v>
      </c>
      <c r="D43" s="7">
        <v>25326.464353971707</v>
      </c>
      <c r="E43" s="7">
        <v>0</v>
      </c>
      <c r="F43" s="17">
        <f t="shared" si="1"/>
        <v>25326.464353971707</v>
      </c>
      <c r="K43" s="10"/>
      <c r="L43" s="7"/>
      <c r="M43" s="7"/>
      <c r="N43" s="7"/>
      <c r="O43" s="7"/>
      <c r="P43" s="7"/>
      <c r="Q43" s="7"/>
      <c r="R43" s="7"/>
      <c r="S43" s="7"/>
      <c r="T43" s="7"/>
      <c r="U43" s="17"/>
    </row>
    <row r="44" spans="1:21">
      <c r="A44" t="s">
        <v>38</v>
      </c>
      <c r="B44" s="10">
        <v>0</v>
      </c>
      <c r="C44" s="7">
        <v>0</v>
      </c>
      <c r="D44" s="7">
        <v>11980.963894995395</v>
      </c>
      <c r="E44" s="7">
        <v>0</v>
      </c>
      <c r="F44" s="17">
        <f t="shared" si="1"/>
        <v>11980.963894995395</v>
      </c>
      <c r="K44" s="10"/>
      <c r="L44" s="7"/>
      <c r="M44" s="7"/>
      <c r="N44" s="7"/>
      <c r="O44" s="7"/>
      <c r="P44" s="7"/>
      <c r="Q44" s="7"/>
      <c r="R44" s="7"/>
      <c r="S44" s="7"/>
      <c r="T44" s="7"/>
      <c r="U44" s="17"/>
    </row>
    <row r="45" spans="1:21">
      <c r="A45" t="s">
        <v>39</v>
      </c>
      <c r="B45" s="10">
        <v>0</v>
      </c>
      <c r="C45" s="7">
        <v>0</v>
      </c>
      <c r="D45" s="7">
        <v>-7496.924545560978</v>
      </c>
      <c r="E45" s="7">
        <v>0</v>
      </c>
      <c r="F45" s="17">
        <f t="shared" si="1"/>
        <v>-7496.924545560978</v>
      </c>
      <c r="K45" s="10">
        <v>0</v>
      </c>
      <c r="L45" s="7">
        <v>0</v>
      </c>
      <c r="M45" s="7"/>
      <c r="N45" s="7">
        <v>0</v>
      </c>
      <c r="O45" s="7">
        <v>0</v>
      </c>
      <c r="P45" s="7"/>
      <c r="Q45" s="7">
        <v>108788</v>
      </c>
      <c r="R45" s="7">
        <v>0</v>
      </c>
      <c r="S45" s="7"/>
      <c r="T45" s="7">
        <v>0</v>
      </c>
      <c r="U45" s="17">
        <v>0</v>
      </c>
    </row>
    <row r="46" spans="1:21">
      <c r="A46" t="s">
        <v>40</v>
      </c>
      <c r="B46" s="10">
        <v>0</v>
      </c>
      <c r="C46" s="7">
        <v>0</v>
      </c>
      <c r="D46" s="7">
        <v>-3857.7200000000003</v>
      </c>
      <c r="E46" s="7">
        <v>0</v>
      </c>
      <c r="F46" s="17">
        <f t="shared" si="1"/>
        <v>-3857.7200000000003</v>
      </c>
      <c r="K46" s="10"/>
      <c r="L46" s="7"/>
      <c r="M46" s="7"/>
      <c r="N46" s="7"/>
      <c r="O46" s="7"/>
      <c r="P46" s="7"/>
      <c r="Q46" s="7"/>
      <c r="R46" s="7"/>
      <c r="S46" s="7"/>
      <c r="T46" s="7"/>
      <c r="U46" s="17"/>
    </row>
    <row r="47" spans="1:21">
      <c r="A47" t="s">
        <v>41</v>
      </c>
      <c r="B47" s="10">
        <v>4801</v>
      </c>
      <c r="C47" s="7">
        <v>0</v>
      </c>
      <c r="D47" s="7">
        <v>71701.257665942889</v>
      </c>
      <c r="E47" s="7">
        <v>0</v>
      </c>
      <c r="F47" s="17">
        <f t="shared" si="1"/>
        <v>76502.257665942889</v>
      </c>
      <c r="K47" s="10"/>
      <c r="L47" s="7"/>
      <c r="M47" s="7"/>
      <c r="N47" s="7"/>
      <c r="O47" s="7"/>
      <c r="P47" s="7"/>
      <c r="Q47" s="7"/>
      <c r="R47" s="7"/>
      <c r="S47" s="7"/>
      <c r="T47" s="7"/>
      <c r="U47" s="17"/>
    </row>
    <row r="48" spans="1:21">
      <c r="A48" t="s">
        <v>42</v>
      </c>
      <c r="B48" s="10">
        <v>0</v>
      </c>
      <c r="C48" s="7">
        <v>0</v>
      </c>
      <c r="D48" s="7">
        <v>-20437.861621000404</v>
      </c>
      <c r="E48" s="7">
        <v>0</v>
      </c>
      <c r="F48" s="17">
        <f t="shared" si="1"/>
        <v>-20437.861621000404</v>
      </c>
      <c r="K48" s="10"/>
      <c r="L48" s="7"/>
      <c r="M48" s="7"/>
      <c r="N48" s="7"/>
      <c r="O48" s="7"/>
      <c r="P48" s="7"/>
      <c r="Q48" s="7"/>
      <c r="R48" s="7"/>
      <c r="S48" s="7"/>
      <c r="T48" s="7"/>
      <c r="U48" s="17"/>
    </row>
    <row r="49" spans="1:21">
      <c r="A49" t="s">
        <v>43</v>
      </c>
      <c r="B49" s="10">
        <v>0</v>
      </c>
      <c r="C49" s="7">
        <v>0</v>
      </c>
      <c r="D49" s="7">
        <v>80609.659886838985</v>
      </c>
      <c r="E49" s="7">
        <v>0</v>
      </c>
      <c r="F49" s="17">
        <f t="shared" si="1"/>
        <v>80609.659886838985</v>
      </c>
      <c r="K49" s="10"/>
      <c r="L49" s="7"/>
      <c r="M49" s="7"/>
      <c r="N49" s="7"/>
      <c r="O49" s="7"/>
      <c r="P49" s="7"/>
      <c r="Q49" s="7"/>
      <c r="R49" s="7"/>
      <c r="S49" s="7"/>
      <c r="T49" s="7"/>
      <c r="U49" s="17"/>
    </row>
    <row r="50" spans="1:21">
      <c r="A50" t="s">
        <v>44</v>
      </c>
      <c r="B50" s="10">
        <v>0</v>
      </c>
      <c r="C50" s="7">
        <v>0</v>
      </c>
      <c r="D50" s="7">
        <v>98848.354292694014</v>
      </c>
      <c r="E50" s="7">
        <v>0</v>
      </c>
      <c r="F50" s="17">
        <f t="shared" si="1"/>
        <v>98848.354292694014</v>
      </c>
      <c r="K50" s="10">
        <v>50085</v>
      </c>
      <c r="L50" s="7">
        <v>42523</v>
      </c>
      <c r="M50" s="7"/>
      <c r="N50" s="7">
        <v>0</v>
      </c>
      <c r="O50" s="7">
        <v>0</v>
      </c>
      <c r="P50" s="7"/>
      <c r="Q50" s="7">
        <v>2548542</v>
      </c>
      <c r="R50" s="7">
        <v>2160728</v>
      </c>
      <c r="S50" s="7"/>
      <c r="T50" s="7">
        <v>0</v>
      </c>
      <c r="U50" s="17">
        <v>0</v>
      </c>
    </row>
    <row r="51" spans="1:21">
      <c r="A51" t="s">
        <v>45</v>
      </c>
      <c r="B51" s="10">
        <v>0</v>
      </c>
      <c r="C51" s="7">
        <v>0</v>
      </c>
      <c r="D51" s="7">
        <v>-27278.61741854858</v>
      </c>
      <c r="E51" s="7">
        <v>0</v>
      </c>
      <c r="F51" s="17">
        <f t="shared" si="1"/>
        <v>-27278.61741854858</v>
      </c>
      <c r="K51" s="10"/>
      <c r="L51" s="7"/>
      <c r="M51" s="7"/>
      <c r="N51" s="7"/>
      <c r="O51" s="7"/>
      <c r="P51" s="7"/>
      <c r="Q51" s="7"/>
      <c r="R51" s="7"/>
      <c r="S51" s="7"/>
      <c r="T51" s="7"/>
      <c r="U51" s="17"/>
    </row>
    <row r="52" spans="1:21">
      <c r="A52" t="s">
        <v>46</v>
      </c>
      <c r="B52" s="10">
        <v>0</v>
      </c>
      <c r="C52" s="7">
        <v>0</v>
      </c>
      <c r="D52" s="7">
        <v>2494.1188273978623</v>
      </c>
      <c r="E52" s="7">
        <v>0</v>
      </c>
      <c r="F52" s="17">
        <f t="shared" si="1"/>
        <v>2494.1188273978623</v>
      </c>
      <c r="K52" s="10">
        <v>0</v>
      </c>
      <c r="L52" s="7">
        <v>0</v>
      </c>
      <c r="M52" s="7"/>
      <c r="N52" s="7">
        <v>0</v>
      </c>
      <c r="O52" s="7">
        <v>0</v>
      </c>
      <c r="P52" s="7"/>
      <c r="Q52" s="7">
        <v>150000</v>
      </c>
      <c r="R52" s="7">
        <v>0</v>
      </c>
      <c r="S52" s="7"/>
      <c r="T52" s="7">
        <v>0</v>
      </c>
      <c r="U52" s="17">
        <v>0</v>
      </c>
    </row>
    <row r="53" spans="1:21">
      <c r="A53" t="s">
        <v>47</v>
      </c>
      <c r="B53" s="10">
        <v>0</v>
      </c>
      <c r="C53" s="7">
        <v>0</v>
      </c>
      <c r="D53" s="7">
        <v>-104397.12116934685</v>
      </c>
      <c r="E53" s="7">
        <v>0</v>
      </c>
      <c r="F53" s="17">
        <f t="shared" si="1"/>
        <v>-104397.12116934685</v>
      </c>
      <c r="K53" s="10">
        <v>5000</v>
      </c>
      <c r="L53" s="7">
        <v>1948</v>
      </c>
      <c r="M53" s="7"/>
      <c r="N53" s="7">
        <v>0</v>
      </c>
      <c r="O53" s="7">
        <v>0</v>
      </c>
      <c r="P53" s="7"/>
      <c r="Q53" s="7">
        <v>320000</v>
      </c>
      <c r="R53" s="7">
        <v>0</v>
      </c>
      <c r="S53" s="7"/>
      <c r="T53" s="7">
        <v>0</v>
      </c>
      <c r="U53" s="17">
        <v>0</v>
      </c>
    </row>
    <row r="54" spans="1:21">
      <c r="A54" t="s">
        <v>48</v>
      </c>
      <c r="B54" s="10">
        <v>0</v>
      </c>
      <c r="C54" s="7">
        <v>0</v>
      </c>
      <c r="D54" s="7">
        <v>8138.622583549004</v>
      </c>
      <c r="E54" s="7">
        <v>0</v>
      </c>
      <c r="F54" s="17">
        <f t="shared" si="1"/>
        <v>8138.622583549004</v>
      </c>
      <c r="K54" s="10">
        <v>0</v>
      </c>
      <c r="L54" s="7">
        <v>0</v>
      </c>
      <c r="M54" s="7"/>
      <c r="N54" s="7">
        <v>0</v>
      </c>
      <c r="O54" s="7">
        <v>0</v>
      </c>
      <c r="P54" s="7"/>
      <c r="Q54" s="7">
        <v>200000</v>
      </c>
      <c r="R54" s="7">
        <v>190535</v>
      </c>
      <c r="S54" s="7"/>
      <c r="T54" s="7">
        <v>0</v>
      </c>
      <c r="U54" s="17">
        <v>0</v>
      </c>
    </row>
    <row r="55" spans="1:21">
      <c r="A55" t="s">
        <v>49</v>
      </c>
      <c r="B55" s="10">
        <v>0</v>
      </c>
      <c r="C55" s="7">
        <v>0</v>
      </c>
      <c r="D55" s="7">
        <v>-30197.301540809858</v>
      </c>
      <c r="E55" s="7">
        <v>0</v>
      </c>
      <c r="F55" s="17">
        <f t="shared" si="1"/>
        <v>-30197.301540809858</v>
      </c>
      <c r="K55" s="10">
        <v>0</v>
      </c>
      <c r="L55" s="7">
        <v>0</v>
      </c>
      <c r="M55" s="7"/>
      <c r="N55" s="7">
        <v>0</v>
      </c>
      <c r="O55" s="7">
        <v>0</v>
      </c>
      <c r="P55" s="7"/>
      <c r="Q55" s="7">
        <v>0</v>
      </c>
      <c r="R55" s="7">
        <v>671547</v>
      </c>
      <c r="S55" s="7"/>
      <c r="T55" s="7">
        <v>0</v>
      </c>
      <c r="U55" s="17">
        <v>0</v>
      </c>
    </row>
    <row r="56" spans="1:21">
      <c r="A56" t="s">
        <v>50</v>
      </c>
      <c r="B56" s="10">
        <v>0</v>
      </c>
      <c r="C56" s="7">
        <v>0</v>
      </c>
      <c r="D56" s="7">
        <v>-199484.8408866328</v>
      </c>
      <c r="E56" s="7">
        <v>0</v>
      </c>
      <c r="F56" s="17">
        <f t="shared" si="1"/>
        <v>-199484.8408866328</v>
      </c>
      <c r="K56" s="10"/>
      <c r="L56" s="7"/>
      <c r="M56" s="7"/>
      <c r="N56" s="7"/>
      <c r="O56" s="7"/>
      <c r="P56" s="7"/>
      <c r="Q56" s="7"/>
      <c r="R56" s="7"/>
      <c r="S56" s="7"/>
      <c r="T56" s="7"/>
      <c r="U56" s="17"/>
    </row>
    <row r="57" spans="1:21">
      <c r="A57" t="s">
        <v>51</v>
      </c>
      <c r="B57" s="10">
        <v>0</v>
      </c>
      <c r="C57" s="7">
        <v>0</v>
      </c>
      <c r="D57" s="7">
        <v>-19696.643364469623</v>
      </c>
      <c r="E57" s="7">
        <v>0</v>
      </c>
      <c r="F57" s="17">
        <f t="shared" si="1"/>
        <v>-19696.643364469623</v>
      </c>
      <c r="K57" s="10">
        <v>0</v>
      </c>
      <c r="L57" s="7">
        <v>0</v>
      </c>
      <c r="M57" s="7"/>
      <c r="N57" s="7">
        <v>0</v>
      </c>
      <c r="O57" s="7">
        <v>0</v>
      </c>
      <c r="P57" s="7"/>
      <c r="Q57" s="7">
        <v>30000</v>
      </c>
      <c r="R57" s="7">
        <v>34679</v>
      </c>
      <c r="S57" s="7"/>
      <c r="T57" s="7">
        <v>0</v>
      </c>
      <c r="U57" s="17">
        <v>0</v>
      </c>
    </row>
    <row r="58" spans="1:21">
      <c r="A58" t="s">
        <v>52</v>
      </c>
      <c r="B58" s="10">
        <v>1</v>
      </c>
      <c r="C58" s="7">
        <v>0</v>
      </c>
      <c r="D58" s="7">
        <v>13406.619999996796</v>
      </c>
      <c r="E58" s="7">
        <v>0</v>
      </c>
      <c r="F58" s="17">
        <f t="shared" si="1"/>
        <v>13407.619999996796</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15763</v>
      </c>
      <c r="C60" s="7">
        <f>SUM(C6:C58)</f>
        <v>0</v>
      </c>
      <c r="D60" s="7">
        <f>SUM(D6:D58)</f>
        <v>67773.967558226796</v>
      </c>
      <c r="E60" s="7">
        <f>SUM(E6:E58)</f>
        <v>0</v>
      </c>
      <c r="F60" s="17">
        <f>SUM(F6:F58)</f>
        <v>83536.967558226796</v>
      </c>
      <c r="K60" s="10">
        <f>SUM(K6:K58)</f>
        <v>793564</v>
      </c>
      <c r="L60" s="7">
        <f>SUM(L6:L58)</f>
        <v>687271</v>
      </c>
      <c r="M60" s="7"/>
      <c r="N60" s="7">
        <f>SUM(N6:N58)</f>
        <v>100000</v>
      </c>
      <c r="O60" s="7">
        <f>SUM(O6:O58)</f>
        <v>50000</v>
      </c>
      <c r="P60" s="7"/>
      <c r="Q60" s="7">
        <f>SUM(Q6:Q58)</f>
        <v>19664517</v>
      </c>
      <c r="R60" s="7">
        <f>SUM(R6:R58)</f>
        <v>13362131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Italic"Centennial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755.72035882451723</v>
      </c>
      <c r="C6" s="7">
        <v>348308.34832082008</v>
      </c>
      <c r="D6" s="7">
        <v>0</v>
      </c>
      <c r="E6" s="7">
        <v>0</v>
      </c>
      <c r="F6" s="17">
        <f t="shared" ref="F6:F37" si="0">SUM(B6:E6)</f>
        <v>349064.06867964461</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329005.38069743826</v>
      </c>
      <c r="D8" s="7">
        <v>0</v>
      </c>
      <c r="E8" s="7">
        <v>0</v>
      </c>
      <c r="F8" s="17">
        <f t="shared" si="0"/>
        <v>329005.38069743826</v>
      </c>
      <c r="H8" s="4" t="s">
        <v>64</v>
      </c>
      <c r="I8" s="13"/>
      <c r="K8" s="10">
        <v>0</v>
      </c>
      <c r="L8" s="7">
        <v>0</v>
      </c>
      <c r="M8" s="7"/>
      <c r="N8" s="7">
        <v>146693</v>
      </c>
      <c r="O8" s="7">
        <v>0</v>
      </c>
      <c r="P8" s="7"/>
      <c r="Q8" s="7">
        <v>0</v>
      </c>
      <c r="R8" s="7">
        <v>0</v>
      </c>
      <c r="S8" s="7"/>
      <c r="T8" s="7">
        <v>0</v>
      </c>
      <c r="U8" s="17">
        <v>0</v>
      </c>
    </row>
    <row r="9" spans="1:21">
      <c r="A9" t="s">
        <v>3</v>
      </c>
      <c r="B9" s="10">
        <v>0</v>
      </c>
      <c r="C9" s="7">
        <v>18632.557687411496</v>
      </c>
      <c r="D9" s="7">
        <v>0</v>
      </c>
      <c r="E9" s="7">
        <v>0</v>
      </c>
      <c r="F9" s="17">
        <f t="shared" si="0"/>
        <v>18632.557687411496</v>
      </c>
      <c r="H9" s="4"/>
      <c r="I9" s="13"/>
      <c r="K9" s="10">
        <v>30189</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72284955.26000002</v>
      </c>
      <c r="K10" s="10"/>
      <c r="L10" s="7"/>
      <c r="M10" s="7"/>
      <c r="N10" s="7"/>
      <c r="O10" s="7"/>
      <c r="P10" s="7"/>
      <c r="Q10" s="7"/>
      <c r="R10" s="7"/>
      <c r="S10" s="7"/>
      <c r="T10" s="7"/>
      <c r="U10" s="17"/>
    </row>
    <row r="11" spans="1:21">
      <c r="A11" t="s">
        <v>5</v>
      </c>
      <c r="B11" s="10">
        <v>0</v>
      </c>
      <c r="C11" s="7">
        <v>160849.53252756997</v>
      </c>
      <c r="D11" s="7">
        <v>0</v>
      </c>
      <c r="E11" s="7">
        <v>0</v>
      </c>
      <c r="F11" s="17">
        <f t="shared" si="0"/>
        <v>160849.53252756997</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44348.913057657366</v>
      </c>
      <c r="D13" s="7">
        <v>0</v>
      </c>
      <c r="E13" s="7">
        <v>0</v>
      </c>
      <c r="F13" s="17">
        <f t="shared" si="0"/>
        <v>44348.913057657366</v>
      </c>
      <c r="H13" s="4" t="s">
        <v>67</v>
      </c>
      <c r="I13" s="14">
        <v>0</v>
      </c>
      <c r="K13" s="10">
        <v>0</v>
      </c>
      <c r="L13" s="7">
        <v>0</v>
      </c>
      <c r="M13" s="7"/>
      <c r="N13" s="7">
        <v>90000</v>
      </c>
      <c r="O13" s="7">
        <v>0</v>
      </c>
      <c r="P13" s="7"/>
      <c r="Q13" s="7">
        <v>0</v>
      </c>
      <c r="R13" s="7">
        <v>0</v>
      </c>
      <c r="S13" s="7"/>
      <c r="T13" s="7">
        <v>0</v>
      </c>
      <c r="U13" s="17">
        <v>0</v>
      </c>
    </row>
    <row r="14" spans="1:21">
      <c r="A14" t="s">
        <v>8</v>
      </c>
      <c r="B14" s="10">
        <v>0</v>
      </c>
      <c r="C14" s="7">
        <v>0</v>
      </c>
      <c r="D14" s="7">
        <v>0</v>
      </c>
      <c r="E14" s="7">
        <v>0</v>
      </c>
      <c r="F14" s="17">
        <f t="shared" si="0"/>
        <v>0</v>
      </c>
      <c r="H14" s="4" t="s">
        <v>68</v>
      </c>
      <c r="I14" s="14">
        <v>713474.99999999988</v>
      </c>
      <c r="K14" s="10"/>
      <c r="L14" s="7"/>
      <c r="M14" s="7"/>
      <c r="N14" s="7"/>
      <c r="O14" s="7"/>
      <c r="P14" s="7"/>
      <c r="Q14" s="7"/>
      <c r="R14" s="7"/>
      <c r="S14" s="7"/>
      <c r="T14" s="7"/>
      <c r="U14" s="17"/>
    </row>
    <row r="15" spans="1:21">
      <c r="A15" t="s">
        <v>9</v>
      </c>
      <c r="B15" s="10">
        <v>41969.680980672201</v>
      </c>
      <c r="C15" s="7">
        <v>6292941.7135139145</v>
      </c>
      <c r="D15" s="7">
        <v>0</v>
      </c>
      <c r="E15" s="7">
        <v>0</v>
      </c>
      <c r="F15" s="17">
        <f t="shared" si="0"/>
        <v>6334911.3944945866</v>
      </c>
      <c r="H15" s="4" t="s">
        <v>69</v>
      </c>
      <c r="I15" s="14">
        <v>708496.99999999988</v>
      </c>
      <c r="K15" s="10">
        <v>0</v>
      </c>
      <c r="L15" s="7">
        <v>0</v>
      </c>
      <c r="M15" s="7"/>
      <c r="N15" s="7">
        <v>7300000</v>
      </c>
      <c r="O15" s="7">
        <v>0</v>
      </c>
      <c r="P15" s="7"/>
      <c r="Q15" s="7">
        <v>0</v>
      </c>
      <c r="R15" s="7">
        <v>0</v>
      </c>
      <c r="S15" s="7"/>
      <c r="T15" s="7">
        <v>0</v>
      </c>
      <c r="U15" s="17">
        <v>0</v>
      </c>
    </row>
    <row r="16" spans="1:21">
      <c r="A16" t="s">
        <v>10</v>
      </c>
      <c r="B16" s="10">
        <v>129.57052651159484</v>
      </c>
      <c r="C16" s="7">
        <v>633001.0692915481</v>
      </c>
      <c r="D16" s="7">
        <v>0</v>
      </c>
      <c r="E16" s="7">
        <v>0</v>
      </c>
      <c r="F16" s="17">
        <f t="shared" si="0"/>
        <v>633130.63981805975</v>
      </c>
      <c r="H16" s="4" t="s">
        <v>70</v>
      </c>
      <c r="I16" s="14">
        <v>0</v>
      </c>
      <c r="K16" s="10">
        <v>2974</v>
      </c>
      <c r="L16" s="7">
        <v>0</v>
      </c>
      <c r="M16" s="7"/>
      <c r="N16" s="7">
        <v>757110</v>
      </c>
      <c r="O16" s="7">
        <v>5197.47</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4673.4786448872183</v>
      </c>
      <c r="D18" s="7">
        <v>0</v>
      </c>
      <c r="E18" s="7">
        <v>0</v>
      </c>
      <c r="F18" s="17">
        <f t="shared" si="0"/>
        <v>4673.4786448872183</v>
      </c>
      <c r="H18" s="4" t="s">
        <v>71</v>
      </c>
      <c r="I18" s="14"/>
      <c r="K18" s="10">
        <v>0</v>
      </c>
      <c r="L18" s="7">
        <v>0</v>
      </c>
      <c r="M18" s="7"/>
      <c r="N18" s="7">
        <v>8000</v>
      </c>
      <c r="O18" s="7">
        <v>0</v>
      </c>
      <c r="P18" s="7"/>
      <c r="Q18" s="7">
        <v>0</v>
      </c>
      <c r="R18" s="7">
        <v>0</v>
      </c>
      <c r="S18" s="7"/>
      <c r="T18" s="7">
        <v>0</v>
      </c>
      <c r="U18" s="17">
        <v>0</v>
      </c>
    </row>
    <row r="19" spans="1:21">
      <c r="A19" t="s">
        <v>13</v>
      </c>
      <c r="B19" s="10">
        <v>0</v>
      </c>
      <c r="C19" s="7">
        <v>0</v>
      </c>
      <c r="D19" s="7">
        <v>0</v>
      </c>
      <c r="E19" s="7">
        <v>0</v>
      </c>
      <c r="F19" s="17">
        <f t="shared" si="0"/>
        <v>0</v>
      </c>
      <c r="H19" s="4" t="s">
        <v>72</v>
      </c>
      <c r="I19" s="14">
        <v>43973889.679381259</v>
      </c>
      <c r="K19" s="10"/>
      <c r="L19" s="7"/>
      <c r="M19" s="7"/>
      <c r="N19" s="7"/>
      <c r="O19" s="7"/>
      <c r="P19" s="7"/>
      <c r="Q19" s="7"/>
      <c r="R19" s="7"/>
      <c r="S19" s="7"/>
      <c r="T19" s="7"/>
      <c r="U19" s="17"/>
    </row>
    <row r="20" spans="1:21">
      <c r="A20" t="s">
        <v>14</v>
      </c>
      <c r="B20" s="10">
        <v>0</v>
      </c>
      <c r="C20" s="7">
        <v>314959.77994793531</v>
      </c>
      <c r="D20" s="7">
        <v>0</v>
      </c>
      <c r="E20" s="7">
        <v>0</v>
      </c>
      <c r="F20" s="17">
        <f t="shared" si="0"/>
        <v>314959.77994793531</v>
      </c>
      <c r="H20" s="4" t="s">
        <v>73</v>
      </c>
      <c r="I20" s="14">
        <v>3744837.3099767314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5169108.2706420003</v>
      </c>
      <c r="K22" s="10"/>
      <c r="L22" s="7"/>
      <c r="M22" s="7"/>
      <c r="N22" s="7"/>
      <c r="O22" s="7"/>
      <c r="P22" s="7"/>
      <c r="Q22" s="7"/>
      <c r="R22" s="7"/>
      <c r="S22" s="7"/>
      <c r="T22" s="7"/>
      <c r="U22" s="17"/>
    </row>
    <row r="23" spans="1:21">
      <c r="A23" t="s">
        <v>17</v>
      </c>
      <c r="B23" s="10">
        <v>232.17350906368864</v>
      </c>
      <c r="C23" s="7">
        <v>273680.9896608761</v>
      </c>
      <c r="D23" s="7">
        <v>0</v>
      </c>
      <c r="E23" s="7">
        <v>0</v>
      </c>
      <c r="F23" s="17">
        <f t="shared" si="0"/>
        <v>273913.16316993977</v>
      </c>
      <c r="H23" s="4" t="s">
        <v>76</v>
      </c>
      <c r="I23" s="14"/>
      <c r="K23" s="10">
        <v>0</v>
      </c>
      <c r="L23" s="7">
        <v>0</v>
      </c>
      <c r="M23" s="7"/>
      <c r="N23" s="7">
        <v>350000</v>
      </c>
      <c r="O23" s="7">
        <v>0</v>
      </c>
      <c r="P23" s="7"/>
      <c r="Q23" s="7">
        <v>0</v>
      </c>
      <c r="R23" s="7">
        <v>0</v>
      </c>
      <c r="S23" s="7"/>
      <c r="T23" s="7">
        <v>0</v>
      </c>
      <c r="U23" s="17">
        <v>0</v>
      </c>
    </row>
    <row r="24" spans="1:21">
      <c r="A24" t="s">
        <v>18</v>
      </c>
      <c r="B24" s="10">
        <v>0</v>
      </c>
      <c r="C24" s="7">
        <v>149730.08383705461</v>
      </c>
      <c r="D24" s="7">
        <v>0</v>
      </c>
      <c r="E24" s="7">
        <v>0</v>
      </c>
      <c r="F24" s="17">
        <f t="shared" si="0"/>
        <v>149730.08383705461</v>
      </c>
      <c r="H24" s="4" t="s">
        <v>77</v>
      </c>
      <c r="I24" s="14">
        <v>4496991.9999999991</v>
      </c>
      <c r="K24" s="10">
        <v>0</v>
      </c>
      <c r="L24" s="7">
        <v>0</v>
      </c>
      <c r="M24" s="7"/>
      <c r="N24" s="7">
        <v>245000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240736.84898802795</v>
      </c>
      <c r="D26" s="7">
        <v>0</v>
      </c>
      <c r="E26" s="7">
        <v>0</v>
      </c>
      <c r="F26" s="17">
        <f t="shared" si="0"/>
        <v>240736.84898802795</v>
      </c>
      <c r="H26" s="4" t="s">
        <v>78</v>
      </c>
      <c r="I26" s="14">
        <f>SUM(I10:I16)-SUM(I19:I24)</f>
        <v>16322100.00000003</v>
      </c>
      <c r="K26" s="10">
        <v>0</v>
      </c>
      <c r="L26" s="7">
        <v>0</v>
      </c>
      <c r="M26" s="7"/>
      <c r="N26" s="7">
        <v>375000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16322100</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80117.379298556771</v>
      </c>
      <c r="D30" s="7">
        <v>0</v>
      </c>
      <c r="E30" s="7">
        <v>0</v>
      </c>
      <c r="F30" s="17">
        <f t="shared" si="0"/>
        <v>80117.379298556771</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20597.736718492983</v>
      </c>
      <c r="D34" s="7">
        <v>0</v>
      </c>
      <c r="E34" s="7">
        <v>0</v>
      </c>
      <c r="F34" s="17">
        <f t="shared" si="0"/>
        <v>20597.736718492983</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38500.766145066009</v>
      </c>
      <c r="D37" s="7">
        <v>0</v>
      </c>
      <c r="E37" s="7">
        <v>0</v>
      </c>
      <c r="F37" s="17">
        <f t="shared" si="0"/>
        <v>38500.766145066009</v>
      </c>
      <c r="K37" s="10">
        <v>0</v>
      </c>
      <c r="L37" s="7">
        <v>0</v>
      </c>
      <c r="M37" s="7"/>
      <c r="N37" s="7">
        <v>69889</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449.08544540911237</v>
      </c>
      <c r="C39" s="7">
        <v>1014082.224444025</v>
      </c>
      <c r="D39" s="7">
        <v>0</v>
      </c>
      <c r="E39" s="7">
        <v>0</v>
      </c>
      <c r="F39" s="17">
        <f t="shared" si="1"/>
        <v>1014531.309889434</v>
      </c>
      <c r="K39" s="10">
        <v>0</v>
      </c>
      <c r="L39" s="7">
        <v>0</v>
      </c>
      <c r="M39" s="7"/>
      <c r="N39" s="7">
        <v>1300000</v>
      </c>
      <c r="O39" s="7">
        <v>350000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2048.6759639243292</v>
      </c>
      <c r="C41" s="7">
        <v>2669065.7273258781</v>
      </c>
      <c r="D41" s="7">
        <v>0</v>
      </c>
      <c r="E41" s="7">
        <v>0</v>
      </c>
      <c r="F41" s="17">
        <f t="shared" si="1"/>
        <v>2671114.4032898024</v>
      </c>
      <c r="K41" s="10">
        <v>0</v>
      </c>
      <c r="L41" s="7">
        <v>0</v>
      </c>
      <c r="M41" s="7"/>
      <c r="N41" s="7">
        <v>3200000</v>
      </c>
      <c r="O41" s="7">
        <v>0</v>
      </c>
      <c r="P41" s="7"/>
      <c r="Q41" s="7">
        <v>0</v>
      </c>
      <c r="R41" s="7">
        <v>0</v>
      </c>
      <c r="S41" s="7"/>
      <c r="T41" s="7">
        <v>0</v>
      </c>
      <c r="U41" s="17">
        <v>0</v>
      </c>
    </row>
    <row r="42" spans="1:21">
      <c r="A42" t="s">
        <v>36</v>
      </c>
      <c r="B42" s="10">
        <v>0</v>
      </c>
      <c r="C42" s="7">
        <v>257589.905096334</v>
      </c>
      <c r="D42" s="7">
        <v>0</v>
      </c>
      <c r="E42" s="7">
        <v>0</v>
      </c>
      <c r="F42" s="17">
        <f t="shared" si="1"/>
        <v>257589.905096334</v>
      </c>
      <c r="K42" s="10">
        <v>0</v>
      </c>
      <c r="L42" s="7">
        <v>0</v>
      </c>
      <c r="M42" s="7"/>
      <c r="N42" s="7">
        <v>6200</v>
      </c>
      <c r="O42" s="7">
        <v>60000</v>
      </c>
      <c r="P42" s="7"/>
      <c r="Q42" s="7">
        <v>0</v>
      </c>
      <c r="R42" s="7">
        <v>0</v>
      </c>
      <c r="S42" s="7"/>
      <c r="T42" s="7">
        <v>0</v>
      </c>
      <c r="U42" s="17">
        <v>0</v>
      </c>
    </row>
    <row r="43" spans="1:21">
      <c r="A43" t="s">
        <v>37</v>
      </c>
      <c r="B43" s="10">
        <v>0</v>
      </c>
      <c r="C43" s="7">
        <v>5619.1887431522046</v>
      </c>
      <c r="D43" s="7">
        <v>0</v>
      </c>
      <c r="E43" s="7">
        <v>0</v>
      </c>
      <c r="F43" s="17">
        <f t="shared" si="1"/>
        <v>5619.1887431522046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2237.9937187257183</v>
      </c>
      <c r="C47" s="7">
        <v>61271.903600799953</v>
      </c>
      <c r="D47" s="7">
        <v>0</v>
      </c>
      <c r="E47" s="7">
        <v>0</v>
      </c>
      <c r="F47" s="17">
        <f t="shared" si="1"/>
        <v>63509.897319525669</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122256.25467795689</v>
      </c>
      <c r="D49" s="7">
        <v>0</v>
      </c>
      <c r="E49" s="7">
        <v>0</v>
      </c>
      <c r="F49" s="17">
        <f t="shared" si="1"/>
        <v>122256.25467795689</v>
      </c>
      <c r="K49" s="10"/>
      <c r="L49" s="7"/>
      <c r="M49" s="7"/>
      <c r="N49" s="7"/>
      <c r="O49" s="7"/>
      <c r="P49" s="7"/>
      <c r="Q49" s="7"/>
      <c r="R49" s="7"/>
      <c r="S49" s="7"/>
      <c r="T49" s="7"/>
      <c r="U49" s="17"/>
    </row>
    <row r="50" spans="1:21">
      <c r="A50" t="s">
        <v>44</v>
      </c>
      <c r="B50" s="10">
        <v>0</v>
      </c>
      <c r="C50" s="7">
        <v>2700176.8819961953</v>
      </c>
      <c r="D50" s="7">
        <v>0</v>
      </c>
      <c r="E50" s="7">
        <v>0</v>
      </c>
      <c r="F50" s="17">
        <f t="shared" si="1"/>
        <v>2700176.8819961953</v>
      </c>
      <c r="K50" s="10">
        <v>306204</v>
      </c>
      <c r="L50" s="7">
        <v>49490.362081562751</v>
      </c>
      <c r="M50" s="7"/>
      <c r="N50" s="7">
        <v>2944373</v>
      </c>
      <c r="O50" s="7">
        <v>475885.63791843725</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707.66076016371301</v>
      </c>
      <c r="C53" s="7">
        <v>381862.11906476156</v>
      </c>
      <c r="D53" s="7">
        <v>0</v>
      </c>
      <c r="E53" s="7">
        <v>0</v>
      </c>
      <c r="F53" s="17">
        <f t="shared" si="1"/>
        <v>382569.7798249253</v>
      </c>
      <c r="K53" s="10">
        <v>1300</v>
      </c>
      <c r="L53" s="7">
        <v>0</v>
      </c>
      <c r="M53" s="7"/>
      <c r="N53" s="7">
        <v>456000</v>
      </c>
      <c r="O53" s="7">
        <v>0</v>
      </c>
      <c r="P53" s="7"/>
      <c r="Q53" s="7">
        <v>0</v>
      </c>
      <c r="R53" s="7">
        <v>0</v>
      </c>
      <c r="S53" s="7"/>
      <c r="T53" s="7">
        <v>0</v>
      </c>
      <c r="U53" s="17">
        <v>0</v>
      </c>
    </row>
    <row r="54" spans="1:21">
      <c r="A54" t="s">
        <v>48</v>
      </c>
      <c r="B54" s="10">
        <v>0</v>
      </c>
      <c r="C54" s="7">
        <v>4231.3056398666922</v>
      </c>
      <c r="D54" s="7">
        <v>0</v>
      </c>
      <c r="E54" s="7">
        <v>0</v>
      </c>
      <c r="F54" s="17">
        <f t="shared" si="1"/>
        <v>4231.3056398666922</v>
      </c>
      <c r="K54" s="10"/>
      <c r="L54" s="7"/>
      <c r="M54" s="7"/>
      <c r="N54" s="7"/>
      <c r="O54" s="7"/>
      <c r="P54" s="7"/>
      <c r="Q54" s="7"/>
      <c r="R54" s="7"/>
      <c r="S54" s="7"/>
      <c r="T54" s="7"/>
      <c r="U54" s="17"/>
    </row>
    <row r="55" spans="1:21">
      <c r="A55" t="s">
        <v>49</v>
      </c>
      <c r="B55" s="10">
        <v>91.548361322446823</v>
      </c>
      <c r="C55" s="7">
        <v>107237.80144915631</v>
      </c>
      <c r="D55" s="7">
        <v>0</v>
      </c>
      <c r="E55" s="7">
        <v>0</v>
      </c>
      <c r="F55" s="17">
        <f t="shared" si="1"/>
        <v>107329.34981047876</v>
      </c>
      <c r="K55" s="10">
        <v>0</v>
      </c>
      <c r="L55" s="7">
        <v>0</v>
      </c>
      <c r="M55" s="7"/>
      <c r="N55" s="7">
        <v>0</v>
      </c>
      <c r="O55" s="7">
        <v>147404</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48622.109624617326</v>
      </c>
      <c r="C60" s="7">
        <f>SUM(C6:C58)</f>
        <v>16273477.890375381</v>
      </c>
      <c r="D60" s="7">
        <f>SUM(D6:D58)</f>
        <v>0</v>
      </c>
      <c r="E60" s="7">
        <f>SUM(E6:E58)</f>
        <v>0</v>
      </c>
      <c r="F60" s="17">
        <f>SUM(F6:F58)</f>
        <v>16322100</v>
      </c>
      <c r="K60" s="10">
        <f>SUM(K6:K58)</f>
        <v>340667</v>
      </c>
      <c r="L60" s="7">
        <f>SUM(L6:L58)</f>
        <v>49490.362081562751</v>
      </c>
      <c r="M60" s="7"/>
      <c r="N60" s="7">
        <f>SUM(N6:N58)</f>
        <v>17248265</v>
      </c>
      <c r="O60" s="7">
        <f>SUM(O6:O58)</f>
        <v>1038487.1079184372</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Italic"Coastal States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116590114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0</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116590114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0</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0</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0</v>
      </c>
      <c r="E60" s="7">
        <f>SUM(E6:E58)</f>
        <v>0</v>
      </c>
      <c r="F60" s="17">
        <f>SUM(F6:F58)</f>
        <v>0</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Italic"Confederation Life Insurance &amp; Annuity Co (CLIAC)&amp;R&amp;"Geneva,Bold"UNAUDITED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6.1954584320119466E-2</v>
      </c>
      <c r="C6" s="7">
        <v>5.3153326317988103</v>
      </c>
      <c r="D6" s="7">
        <v>0</v>
      </c>
      <c r="E6" s="7">
        <v>0</v>
      </c>
      <c r="F6" s="17">
        <f t="shared" ref="F6:F37" si="0">SUM(B6:E6)</f>
        <v>5.3772872161189298</v>
      </c>
      <c r="K6" s="10"/>
      <c r="L6" s="7"/>
      <c r="M6" s="7"/>
      <c r="N6" s="7"/>
      <c r="O6" s="7"/>
      <c r="P6" s="7"/>
      <c r="Q6" s="7"/>
      <c r="R6" s="7"/>
      <c r="S6" s="7"/>
      <c r="T6" s="7"/>
      <c r="U6" s="17"/>
    </row>
    <row r="7" spans="1:21">
      <c r="A7" t="s">
        <v>1</v>
      </c>
      <c r="B7" s="10">
        <v>2.0288973956406053E-4</v>
      </c>
      <c r="C7" s="7">
        <v>0.53556827324609912</v>
      </c>
      <c r="D7" s="7">
        <v>0</v>
      </c>
      <c r="E7" s="7">
        <v>0</v>
      </c>
      <c r="F7" s="17">
        <f t="shared" si="0"/>
        <v>0.53577116298566319</v>
      </c>
      <c r="H7" s="22"/>
      <c r="I7" s="24"/>
      <c r="K7" s="10">
        <v>200</v>
      </c>
      <c r="L7" s="7">
        <v>100</v>
      </c>
      <c r="M7" s="7"/>
      <c r="N7" s="7">
        <v>2400</v>
      </c>
      <c r="O7" s="7">
        <v>0</v>
      </c>
      <c r="P7" s="7"/>
      <c r="Q7" s="7">
        <v>0</v>
      </c>
      <c r="R7" s="7">
        <v>0</v>
      </c>
      <c r="S7" s="7"/>
      <c r="T7" s="7">
        <v>0</v>
      </c>
      <c r="U7" s="17">
        <v>25</v>
      </c>
    </row>
    <row r="8" spans="1:21">
      <c r="A8" t="s">
        <v>2</v>
      </c>
      <c r="B8" s="10">
        <v>2.1142699668018849E-2</v>
      </c>
      <c r="C8" s="7">
        <v>19.451994706119876</v>
      </c>
      <c r="D8" s="7">
        <v>-8.3463561170937298E-3</v>
      </c>
      <c r="E8" s="7">
        <v>0</v>
      </c>
      <c r="F8" s="17">
        <f t="shared" si="0"/>
        <v>19.464791049670801</v>
      </c>
      <c r="H8" s="4" t="s">
        <v>64</v>
      </c>
      <c r="I8" s="13"/>
      <c r="K8" s="10">
        <v>640101</v>
      </c>
      <c r="L8" s="7">
        <v>0</v>
      </c>
      <c r="M8" s="7"/>
      <c r="N8" s="7">
        <v>537167</v>
      </c>
      <c r="O8" s="7">
        <v>0</v>
      </c>
      <c r="P8" s="7"/>
      <c r="Q8" s="7">
        <v>0</v>
      </c>
      <c r="R8" s="7">
        <v>0</v>
      </c>
      <c r="S8" s="7"/>
      <c r="T8" s="7">
        <v>0</v>
      </c>
      <c r="U8" s="17">
        <v>0</v>
      </c>
    </row>
    <row r="9" spans="1:21">
      <c r="A9" t="s">
        <v>3</v>
      </c>
      <c r="B9" s="10">
        <v>5.4202716598226175E-3</v>
      </c>
      <c r="C9" s="7">
        <v>3.5594491770098102</v>
      </c>
      <c r="D9" s="7">
        <v>-9.998946479342824E-3</v>
      </c>
      <c r="E9" s="7">
        <v>6.9275083208485739</v>
      </c>
      <c r="F9" s="17">
        <f t="shared" si="0"/>
        <v>10.482378823038864</v>
      </c>
      <c r="H9" s="4"/>
      <c r="I9" s="13"/>
      <c r="K9" s="10">
        <v>208902</v>
      </c>
      <c r="L9" s="7">
        <v>0</v>
      </c>
      <c r="M9" s="7"/>
      <c r="N9" s="7">
        <v>0</v>
      </c>
      <c r="O9" s="7">
        <v>0</v>
      </c>
      <c r="P9" s="7"/>
      <c r="Q9" s="7">
        <v>0</v>
      </c>
      <c r="R9" s="7">
        <v>0</v>
      </c>
      <c r="S9" s="7"/>
      <c r="T9" s="7">
        <v>0</v>
      </c>
      <c r="U9" s="17">
        <v>0</v>
      </c>
    </row>
    <row r="10" spans="1:21">
      <c r="A10" t="s">
        <v>4</v>
      </c>
      <c r="B10" s="10">
        <v>0.34051266823234982</v>
      </c>
      <c r="C10" s="7">
        <v>83.474112597643398</v>
      </c>
      <c r="D10" s="7">
        <v>2.7346819250873463E-6</v>
      </c>
      <c r="E10" s="7">
        <v>0</v>
      </c>
      <c r="F10" s="17">
        <f t="shared" si="0"/>
        <v>83.814628000557676</v>
      </c>
      <c r="H10" s="4" t="s">
        <v>65</v>
      </c>
      <c r="I10" s="14">
        <v>3534278682.5268831</v>
      </c>
      <c r="K10" s="10">
        <v>0</v>
      </c>
      <c r="L10" s="7">
        <v>0</v>
      </c>
      <c r="M10" s="7"/>
      <c r="N10" s="7">
        <v>938000</v>
      </c>
      <c r="O10" s="7">
        <v>1045000</v>
      </c>
      <c r="P10" s="7"/>
      <c r="Q10" s="7">
        <v>0</v>
      </c>
      <c r="R10" s="7">
        <v>0</v>
      </c>
      <c r="S10" s="7"/>
      <c r="T10" s="7">
        <v>0</v>
      </c>
      <c r="U10" s="17">
        <v>0</v>
      </c>
    </row>
    <row r="11" spans="1:21">
      <c r="A11" t="s">
        <v>5</v>
      </c>
      <c r="B11" s="10">
        <v>16.41670007648645</v>
      </c>
      <c r="C11" s="7">
        <v>19.123373434471432</v>
      </c>
      <c r="D11" s="7">
        <v>9.3290046532078941E-3</v>
      </c>
      <c r="E11" s="7">
        <v>0</v>
      </c>
      <c r="F11" s="17">
        <f t="shared" si="0"/>
        <v>35.549402515611092</v>
      </c>
      <c r="H11" s="4"/>
      <c r="I11" s="14"/>
      <c r="K11" s="10">
        <v>7739</v>
      </c>
      <c r="L11" s="7">
        <v>0</v>
      </c>
      <c r="M11" s="7"/>
      <c r="N11" s="7">
        <v>15022</v>
      </c>
      <c r="O11" s="7">
        <v>0</v>
      </c>
      <c r="P11" s="7"/>
      <c r="Q11" s="7">
        <v>0</v>
      </c>
      <c r="R11" s="7">
        <v>0</v>
      </c>
      <c r="S11" s="7"/>
      <c r="T11" s="7">
        <v>0</v>
      </c>
      <c r="U11" s="17">
        <v>0</v>
      </c>
    </row>
    <row r="12" spans="1:21">
      <c r="A12" t="s">
        <v>6</v>
      </c>
      <c r="B12" s="10">
        <v>0.1647435033498823</v>
      </c>
      <c r="C12" s="7">
        <v>107.46848609298468</v>
      </c>
      <c r="D12" s="7">
        <v>-9.8657152628737997E-3</v>
      </c>
      <c r="E12" s="7">
        <v>117.51985146990046</v>
      </c>
      <c r="F12" s="17">
        <f t="shared" si="0"/>
        <v>225.14321535097213</v>
      </c>
      <c r="H12" s="4" t="s">
        <v>66</v>
      </c>
      <c r="I12" s="14"/>
      <c r="K12" s="10">
        <v>200000</v>
      </c>
      <c r="L12" s="7">
        <v>199924</v>
      </c>
      <c r="M12" s="7"/>
      <c r="N12" s="7">
        <v>1100000</v>
      </c>
      <c r="O12" s="7">
        <v>1099902</v>
      </c>
      <c r="P12" s="7"/>
      <c r="Q12" s="7">
        <v>0</v>
      </c>
      <c r="R12" s="7">
        <v>0</v>
      </c>
      <c r="S12" s="7"/>
      <c r="T12" s="7">
        <v>1350000</v>
      </c>
      <c r="U12" s="17">
        <v>1349994</v>
      </c>
    </row>
    <row r="13" spans="1:21">
      <c r="A13" t="s">
        <v>7</v>
      </c>
      <c r="B13" s="10">
        <v>3.8182680909812916E-2</v>
      </c>
      <c r="C13" s="7">
        <v>1.7150397283403436</v>
      </c>
      <c r="D13" s="7">
        <v>0</v>
      </c>
      <c r="E13" s="7">
        <v>0</v>
      </c>
      <c r="F13" s="17">
        <f t="shared" si="0"/>
        <v>1.7532224092501565</v>
      </c>
      <c r="H13" s="4" t="s">
        <v>67</v>
      </c>
      <c r="I13" s="14">
        <v>0</v>
      </c>
      <c r="K13" s="10">
        <v>0</v>
      </c>
      <c r="L13" s="7">
        <v>0</v>
      </c>
      <c r="M13" s="7"/>
      <c r="N13" s="7">
        <v>25000</v>
      </c>
      <c r="O13" s="7">
        <v>0</v>
      </c>
      <c r="P13" s="7"/>
      <c r="Q13" s="7">
        <v>0</v>
      </c>
      <c r="R13" s="7">
        <v>0</v>
      </c>
      <c r="S13" s="7"/>
      <c r="T13" s="7">
        <v>0</v>
      </c>
      <c r="U13" s="17">
        <v>0</v>
      </c>
    </row>
    <row r="14" spans="1:21">
      <c r="A14" t="s">
        <v>8</v>
      </c>
      <c r="B14" s="10">
        <v>2.9508220723187151E-2</v>
      </c>
      <c r="C14" s="7">
        <v>75.421522569027729</v>
      </c>
      <c r="D14" s="7">
        <v>4.4645824718749741E-6</v>
      </c>
      <c r="E14" s="7">
        <v>0</v>
      </c>
      <c r="F14" s="17">
        <f t="shared" si="0"/>
        <v>75.451035254333391</v>
      </c>
      <c r="H14" s="4" t="s">
        <v>68</v>
      </c>
      <c r="I14" s="14">
        <v>4043353.2499999725</v>
      </c>
      <c r="K14" s="10">
        <v>10000</v>
      </c>
      <c r="L14" s="7">
        <v>8983</v>
      </c>
      <c r="M14" s="7"/>
      <c r="N14" s="7">
        <v>930000</v>
      </c>
      <c r="O14" s="7">
        <v>951758</v>
      </c>
      <c r="P14" s="7"/>
      <c r="Q14" s="7">
        <v>10000</v>
      </c>
      <c r="R14" s="7">
        <v>10064</v>
      </c>
      <c r="S14" s="7"/>
      <c r="T14" s="7">
        <v>0</v>
      </c>
      <c r="U14" s="17">
        <v>0</v>
      </c>
    </row>
    <row r="15" spans="1:21">
      <c r="A15" t="s">
        <v>9</v>
      </c>
      <c r="B15" s="10">
        <v>32.927242465142626</v>
      </c>
      <c r="C15" s="7">
        <v>100.60292011592537</v>
      </c>
      <c r="D15" s="7">
        <v>-1.7018809548002112E-2</v>
      </c>
      <c r="E15" s="7">
        <v>0</v>
      </c>
      <c r="F15" s="17">
        <f t="shared" si="0"/>
        <v>133.51314377151999</v>
      </c>
      <c r="H15" s="4" t="s">
        <v>69</v>
      </c>
      <c r="I15" s="14">
        <v>14401269.273</v>
      </c>
      <c r="K15" s="10"/>
      <c r="L15" s="7"/>
      <c r="M15" s="7"/>
      <c r="N15" s="7"/>
      <c r="O15" s="7"/>
      <c r="P15" s="7"/>
      <c r="Q15" s="7"/>
      <c r="R15" s="7"/>
      <c r="S15" s="7"/>
      <c r="T15" s="7"/>
      <c r="U15" s="17"/>
    </row>
    <row r="16" spans="1:21">
      <c r="A16" t="s">
        <v>10</v>
      </c>
      <c r="B16" s="10">
        <v>84.871887328801677</v>
      </c>
      <c r="C16" s="7">
        <v>1397.6299124602228</v>
      </c>
      <c r="D16" s="7">
        <v>1.888863899996885E-2</v>
      </c>
      <c r="E16" s="7">
        <v>432.33685170859098</v>
      </c>
      <c r="F16" s="17">
        <f t="shared" si="0"/>
        <v>1914.8575401366154</v>
      </c>
      <c r="H16" s="4" t="s">
        <v>70</v>
      </c>
      <c r="I16" s="14">
        <v>0</v>
      </c>
      <c r="K16" s="10">
        <v>0</v>
      </c>
      <c r="L16" s="7">
        <v>0</v>
      </c>
      <c r="M16" s="7"/>
      <c r="N16" s="7">
        <v>12100000</v>
      </c>
      <c r="O16" s="7">
        <v>262519.01</v>
      </c>
      <c r="P16" s="7"/>
      <c r="Q16" s="7">
        <v>0</v>
      </c>
      <c r="R16" s="7">
        <v>0</v>
      </c>
      <c r="S16" s="7"/>
      <c r="T16" s="7">
        <v>2800000</v>
      </c>
      <c r="U16" s="17">
        <v>-463.21</v>
      </c>
    </row>
    <row r="17" spans="1:21">
      <c r="A17" t="s">
        <v>11</v>
      </c>
      <c r="B17" s="10">
        <v>2.2046705478828699E-2</v>
      </c>
      <c r="C17" s="7">
        <v>1.6605858596449252</v>
      </c>
      <c r="D17" s="7">
        <v>8.7087576491104469E-3</v>
      </c>
      <c r="E17" s="7">
        <v>0</v>
      </c>
      <c r="F17" s="17">
        <f t="shared" si="0"/>
        <v>1.6913413227728644</v>
      </c>
      <c r="H17" s="4"/>
      <c r="I17" s="14"/>
      <c r="K17" s="10">
        <v>25505</v>
      </c>
      <c r="L17" s="7">
        <v>0</v>
      </c>
      <c r="M17" s="7"/>
      <c r="N17" s="7">
        <v>4468</v>
      </c>
      <c r="O17" s="7">
        <v>0</v>
      </c>
      <c r="P17" s="7"/>
      <c r="Q17" s="7">
        <v>0</v>
      </c>
      <c r="R17" s="7">
        <v>3683</v>
      </c>
      <c r="S17" s="7"/>
      <c r="T17" s="7">
        <v>0</v>
      </c>
      <c r="U17" s="17">
        <v>0</v>
      </c>
    </row>
    <row r="18" spans="1:21">
      <c r="A18" t="s">
        <v>12</v>
      </c>
      <c r="B18" s="10">
        <v>7.6245561227494818E-4</v>
      </c>
      <c r="C18" s="7">
        <v>0.75680319149250863</v>
      </c>
      <c r="D18" s="7">
        <v>3.7004159621648981E-6</v>
      </c>
      <c r="E18" s="7">
        <v>0</v>
      </c>
      <c r="F18" s="17">
        <f t="shared" si="0"/>
        <v>0.75756934752074578</v>
      </c>
      <c r="H18" s="4" t="s">
        <v>71</v>
      </c>
      <c r="I18" s="14"/>
      <c r="K18" s="10">
        <v>0</v>
      </c>
      <c r="L18" s="7">
        <v>0</v>
      </c>
      <c r="M18" s="7"/>
      <c r="N18" s="7">
        <v>0</v>
      </c>
      <c r="O18" s="7">
        <v>0</v>
      </c>
      <c r="P18" s="7"/>
      <c r="Q18" s="7">
        <v>0</v>
      </c>
      <c r="R18" s="7">
        <v>0</v>
      </c>
      <c r="S18" s="7"/>
      <c r="T18" s="7">
        <v>0</v>
      </c>
      <c r="U18" s="17">
        <v>0</v>
      </c>
    </row>
    <row r="19" spans="1:21">
      <c r="A19" t="s">
        <v>13</v>
      </c>
      <c r="B19" s="10">
        <v>0.15270878874298432</v>
      </c>
      <c r="C19" s="7">
        <v>135.83040084759705</v>
      </c>
      <c r="D19" s="7">
        <v>-9.9225595759549166E-3</v>
      </c>
      <c r="E19" s="7">
        <v>1907.7690223604441</v>
      </c>
      <c r="F19" s="17">
        <f t="shared" si="0"/>
        <v>2043.7422094372082</v>
      </c>
      <c r="H19" s="4" t="s">
        <v>72</v>
      </c>
      <c r="I19" s="14">
        <v>3228522434.5828195</v>
      </c>
      <c r="K19" s="10">
        <v>100000</v>
      </c>
      <c r="L19" s="7">
        <v>100000</v>
      </c>
      <c r="M19" s="7"/>
      <c r="N19" s="7">
        <v>6000000</v>
      </c>
      <c r="O19" s="7">
        <v>6300000</v>
      </c>
      <c r="P19" s="7"/>
      <c r="Q19" s="7">
        <v>100000</v>
      </c>
      <c r="R19" s="7">
        <v>100000</v>
      </c>
      <c r="S19" s="7"/>
      <c r="T19" s="7">
        <v>21500000</v>
      </c>
      <c r="U19" s="17">
        <v>24150000</v>
      </c>
    </row>
    <row r="20" spans="1:21">
      <c r="A20" t="s">
        <v>14</v>
      </c>
      <c r="B20" s="10">
        <v>78.079320279881358</v>
      </c>
      <c r="C20" s="7">
        <v>26.620106040383689</v>
      </c>
      <c r="D20" s="7">
        <v>1.0001125795430772E-5</v>
      </c>
      <c r="E20" s="7">
        <v>151.52876445790753</v>
      </c>
      <c r="F20" s="17">
        <f t="shared" si="0"/>
        <v>256.22820077929839</v>
      </c>
      <c r="H20" s="4" t="s">
        <v>73</v>
      </c>
      <c r="I20" s="14">
        <v>102571577.00399998</v>
      </c>
      <c r="K20" s="10"/>
      <c r="L20" s="7"/>
      <c r="M20" s="7"/>
      <c r="N20" s="7"/>
      <c r="O20" s="7"/>
      <c r="P20" s="7"/>
      <c r="Q20" s="7"/>
      <c r="R20" s="7"/>
      <c r="S20" s="7"/>
      <c r="T20" s="7"/>
      <c r="U20" s="17"/>
    </row>
    <row r="21" spans="1:21">
      <c r="A21" t="s">
        <v>15</v>
      </c>
      <c r="B21" s="10">
        <v>4.2480458074578564E-3</v>
      </c>
      <c r="C21" s="7">
        <v>2.2868326425050327</v>
      </c>
      <c r="D21" s="7">
        <v>-9.845478581699485E-3</v>
      </c>
      <c r="E21" s="7">
        <v>20.917905749287456</v>
      </c>
      <c r="F21" s="17">
        <f t="shared" si="0"/>
        <v>23.199140959018248</v>
      </c>
      <c r="H21" s="4" t="s">
        <v>74</v>
      </c>
      <c r="I21" s="14"/>
      <c r="K21" s="10">
        <v>0</v>
      </c>
      <c r="L21" s="7">
        <v>0</v>
      </c>
      <c r="M21" s="7"/>
      <c r="N21" s="7">
        <v>0</v>
      </c>
      <c r="O21" s="7">
        <v>0</v>
      </c>
      <c r="P21" s="7"/>
      <c r="Q21" s="7">
        <v>0</v>
      </c>
      <c r="R21" s="7">
        <v>0</v>
      </c>
      <c r="S21" s="7"/>
      <c r="T21" s="7">
        <v>240000</v>
      </c>
      <c r="U21" s="17">
        <v>0</v>
      </c>
    </row>
    <row r="22" spans="1:21">
      <c r="A22" t="s">
        <v>16</v>
      </c>
      <c r="B22" s="10">
        <v>1.4748429202711577E-2</v>
      </c>
      <c r="C22" s="7">
        <v>2.6216496620254475</v>
      </c>
      <c r="D22" s="7">
        <v>0</v>
      </c>
      <c r="E22" s="7">
        <v>0</v>
      </c>
      <c r="F22" s="17">
        <f t="shared" si="0"/>
        <v>2.636398091228159</v>
      </c>
      <c r="H22" s="4" t="s">
        <v>75</v>
      </c>
      <c r="I22" s="14">
        <v>84689349.896513835</v>
      </c>
      <c r="K22" s="10"/>
      <c r="L22" s="7"/>
      <c r="M22" s="7"/>
      <c r="N22" s="7"/>
      <c r="O22" s="7"/>
      <c r="P22" s="7"/>
      <c r="Q22" s="7"/>
      <c r="R22" s="7"/>
      <c r="S22" s="7"/>
      <c r="T22" s="7"/>
      <c r="U22" s="17"/>
    </row>
    <row r="23" spans="1:21">
      <c r="A23" t="s">
        <v>17</v>
      </c>
      <c r="B23" s="10">
        <v>22.242318202450406</v>
      </c>
      <c r="C23" s="7">
        <v>3.75746575807716</v>
      </c>
      <c r="D23" s="7">
        <v>8.1228630491912181E-3</v>
      </c>
      <c r="E23" s="7">
        <v>0</v>
      </c>
      <c r="F23" s="17">
        <f t="shared" si="0"/>
        <v>26.007906823576757</v>
      </c>
      <c r="H23" s="4" t="s">
        <v>76</v>
      </c>
      <c r="I23" s="14"/>
      <c r="K23" s="10"/>
      <c r="L23" s="7"/>
      <c r="M23" s="7"/>
      <c r="N23" s="7"/>
      <c r="O23" s="7"/>
      <c r="P23" s="7"/>
      <c r="Q23" s="7"/>
      <c r="R23" s="7"/>
      <c r="S23" s="7"/>
      <c r="T23" s="7"/>
      <c r="U23" s="17"/>
    </row>
    <row r="24" spans="1:21">
      <c r="A24" t="s">
        <v>18</v>
      </c>
      <c r="B24" s="10">
        <v>5.6268331416276851E-2</v>
      </c>
      <c r="C24" s="7">
        <v>5.2479393986286595</v>
      </c>
      <c r="D24" s="7">
        <v>0</v>
      </c>
      <c r="E24" s="7">
        <v>0</v>
      </c>
      <c r="F24" s="17">
        <f t="shared" si="0"/>
        <v>5.3042077300449364</v>
      </c>
      <c r="H24" s="4" t="s">
        <v>77</v>
      </c>
      <c r="I24" s="14">
        <v>136926126.18959287</v>
      </c>
      <c r="K24" s="10">
        <v>168235</v>
      </c>
      <c r="L24" s="7">
        <v>0</v>
      </c>
      <c r="M24" s="7"/>
      <c r="N24" s="7">
        <v>51765</v>
      </c>
      <c r="O24" s="7">
        <v>0</v>
      </c>
      <c r="P24" s="7"/>
      <c r="Q24" s="7">
        <v>0</v>
      </c>
      <c r="R24" s="7">
        <v>0</v>
      </c>
      <c r="S24" s="7"/>
      <c r="T24" s="7">
        <v>0</v>
      </c>
      <c r="U24" s="17">
        <v>0</v>
      </c>
    </row>
    <row r="25" spans="1:21">
      <c r="A25" t="s">
        <v>19</v>
      </c>
      <c r="B25" s="10">
        <v>1.6427343487805501E-2</v>
      </c>
      <c r="C25" s="7">
        <v>8.8741070594987832</v>
      </c>
      <c r="D25" s="7">
        <v>1.0001166079829022E-2</v>
      </c>
      <c r="E25" s="7">
        <v>0</v>
      </c>
      <c r="F25" s="17">
        <f t="shared" si="0"/>
        <v>8.9005355690664185</v>
      </c>
      <c r="H25" s="4"/>
      <c r="I25" s="14"/>
      <c r="K25" s="10"/>
      <c r="L25" s="7"/>
      <c r="M25" s="7"/>
      <c r="N25" s="7"/>
      <c r="O25" s="7"/>
      <c r="P25" s="7"/>
      <c r="Q25" s="7"/>
      <c r="R25" s="7"/>
      <c r="S25" s="7"/>
      <c r="T25" s="7"/>
      <c r="U25" s="17"/>
    </row>
    <row r="26" spans="1:21">
      <c r="A26" t="s">
        <v>20</v>
      </c>
      <c r="B26" s="10">
        <v>-6.554574375994271E-5</v>
      </c>
      <c r="C26" s="7">
        <v>22.484165916655911</v>
      </c>
      <c r="D26" s="7">
        <v>0</v>
      </c>
      <c r="E26" s="7">
        <v>484.00415354128927</v>
      </c>
      <c r="F26" s="17">
        <f t="shared" si="0"/>
        <v>506.4882539122014</v>
      </c>
      <c r="H26" s="4" t="s">
        <v>78</v>
      </c>
      <c r="I26" s="14">
        <f>SUM(I10:I16)-SUM(I19:I24)</f>
        <v>13817.37695646286</v>
      </c>
      <c r="K26" s="10">
        <v>0</v>
      </c>
      <c r="L26" s="7">
        <v>0</v>
      </c>
      <c r="M26" s="7"/>
      <c r="N26" s="7">
        <v>6000000</v>
      </c>
      <c r="O26" s="7">
        <v>0</v>
      </c>
      <c r="P26" s="7"/>
      <c r="Q26" s="7">
        <v>0</v>
      </c>
      <c r="R26" s="7">
        <v>0</v>
      </c>
      <c r="S26" s="7"/>
      <c r="T26" s="7">
        <v>0</v>
      </c>
      <c r="U26" s="17">
        <v>0</v>
      </c>
    </row>
    <row r="27" spans="1:21">
      <c r="A27" t="s">
        <v>21</v>
      </c>
      <c r="B27" s="10">
        <v>0.4090494823476547</v>
      </c>
      <c r="C27" s="7">
        <v>45.469550205394626</v>
      </c>
      <c r="D27" s="7">
        <v>3.9120109282584664E-8</v>
      </c>
      <c r="E27" s="7">
        <v>0</v>
      </c>
      <c r="F27" s="17">
        <f t="shared" si="0"/>
        <v>45.87859972686239</v>
      </c>
      <c r="H27" s="4" t="s">
        <v>79</v>
      </c>
      <c r="I27" s="14">
        <f>+F60</f>
        <v>13817.376958970446</v>
      </c>
      <c r="K27" s="10">
        <v>0</v>
      </c>
      <c r="L27" s="7">
        <v>0</v>
      </c>
      <c r="M27" s="7"/>
      <c r="N27" s="7">
        <v>500000</v>
      </c>
      <c r="O27" s="7">
        <v>500000</v>
      </c>
      <c r="P27" s="7"/>
      <c r="Q27" s="7">
        <v>0</v>
      </c>
      <c r="R27" s="7">
        <v>0</v>
      </c>
      <c r="S27" s="7"/>
      <c r="T27" s="7">
        <v>0</v>
      </c>
      <c r="U27" s="17">
        <v>0</v>
      </c>
    </row>
    <row r="28" spans="1:21">
      <c r="A28" t="s">
        <v>22</v>
      </c>
      <c r="B28" s="10">
        <v>0.19835606308242859</v>
      </c>
      <c r="C28" s="7">
        <v>15.757222164102132</v>
      </c>
      <c r="D28" s="7">
        <v>0</v>
      </c>
      <c r="E28" s="7">
        <v>1819.0097171030939</v>
      </c>
      <c r="F28" s="17">
        <f t="shared" si="0"/>
        <v>1834.9652953302784</v>
      </c>
      <c r="H28" s="23"/>
      <c r="I28" s="25"/>
      <c r="K28" s="10">
        <v>0</v>
      </c>
      <c r="L28" s="7">
        <v>0</v>
      </c>
      <c r="M28" s="7"/>
      <c r="N28" s="7">
        <v>350000</v>
      </c>
      <c r="O28" s="7">
        <v>0</v>
      </c>
      <c r="P28" s="7"/>
      <c r="Q28" s="7">
        <v>0</v>
      </c>
      <c r="R28" s="7">
        <v>0</v>
      </c>
      <c r="S28" s="7"/>
      <c r="T28" s="7">
        <v>23108333</v>
      </c>
      <c r="U28" s="17">
        <v>24800000</v>
      </c>
    </row>
    <row r="29" spans="1:21">
      <c r="A29" t="s">
        <v>23</v>
      </c>
      <c r="B29" s="10">
        <v>4.0858682596137896E-2</v>
      </c>
      <c r="C29" s="7">
        <v>5.0887439357175026</v>
      </c>
      <c r="D29" s="7">
        <v>2.0001902304171526E-6</v>
      </c>
      <c r="E29" s="7">
        <v>472.01589918322861</v>
      </c>
      <c r="F29" s="17">
        <f t="shared" si="0"/>
        <v>477.1455038017325</v>
      </c>
      <c r="K29" s="10">
        <v>0</v>
      </c>
      <c r="L29" s="7">
        <v>0</v>
      </c>
      <c r="M29" s="7"/>
      <c r="N29" s="7">
        <v>0</v>
      </c>
      <c r="O29" s="7">
        <v>0</v>
      </c>
      <c r="P29" s="7"/>
      <c r="Q29" s="7">
        <v>0</v>
      </c>
      <c r="R29" s="7">
        <v>0</v>
      </c>
      <c r="S29" s="7"/>
      <c r="T29" s="7">
        <v>5700000</v>
      </c>
      <c r="U29" s="17">
        <v>0</v>
      </c>
    </row>
    <row r="30" spans="1:21">
      <c r="A30" t="s">
        <v>24</v>
      </c>
      <c r="B30" s="10">
        <v>2.5693617960143911E-2</v>
      </c>
      <c r="C30" s="7">
        <v>3.1898246472082974</v>
      </c>
      <c r="D30" s="7">
        <v>-1.8545958951258664E-6</v>
      </c>
      <c r="E30" s="7">
        <v>80.885647323331796</v>
      </c>
      <c r="F30" s="17">
        <f t="shared" si="0"/>
        <v>84.101163733904343</v>
      </c>
      <c r="K30" s="10"/>
      <c r="L30" s="7"/>
      <c r="M30" s="7"/>
      <c r="N30" s="7"/>
      <c r="O30" s="7"/>
      <c r="P30" s="7"/>
      <c r="Q30" s="7"/>
      <c r="R30" s="7"/>
      <c r="S30" s="7"/>
      <c r="T30" s="7"/>
      <c r="U30" s="17"/>
    </row>
    <row r="31" spans="1:21">
      <c r="A31" t="s">
        <v>25</v>
      </c>
      <c r="B31" s="10">
        <v>3.3445547167332279E-2</v>
      </c>
      <c r="C31" s="7">
        <v>6.3359852969733765</v>
      </c>
      <c r="D31" s="7">
        <v>-9.9873576126832762E-3</v>
      </c>
      <c r="E31" s="7">
        <v>0</v>
      </c>
      <c r="F31" s="17">
        <f t="shared" si="0"/>
        <v>6.3594434865280256</v>
      </c>
      <c r="K31" s="10">
        <v>0</v>
      </c>
      <c r="L31" s="7">
        <v>0</v>
      </c>
      <c r="M31" s="7"/>
      <c r="N31" s="7">
        <v>630730</v>
      </c>
      <c r="O31" s="7">
        <v>0</v>
      </c>
      <c r="P31" s="7"/>
      <c r="Q31" s="7">
        <v>0</v>
      </c>
      <c r="R31" s="7">
        <v>0</v>
      </c>
      <c r="S31" s="7"/>
      <c r="T31" s="7">
        <v>0</v>
      </c>
      <c r="U31" s="17">
        <v>0</v>
      </c>
    </row>
    <row r="32" spans="1:21">
      <c r="A32" t="s">
        <v>26</v>
      </c>
      <c r="B32" s="10">
        <v>1.3294407602586489E-3</v>
      </c>
      <c r="C32" s="7">
        <v>3.0736923658623709</v>
      </c>
      <c r="D32" s="7">
        <v>2.0407162186270801E-5</v>
      </c>
      <c r="E32" s="7">
        <v>0</v>
      </c>
      <c r="F32" s="17">
        <f t="shared" si="0"/>
        <v>3.0750422137848159</v>
      </c>
      <c r="K32" s="10"/>
      <c r="L32" s="7"/>
      <c r="M32" s="7"/>
      <c r="N32" s="7"/>
      <c r="O32" s="7"/>
      <c r="P32" s="7"/>
      <c r="Q32" s="7"/>
      <c r="R32" s="7"/>
      <c r="S32" s="7"/>
      <c r="T32" s="7"/>
      <c r="U32" s="17"/>
    </row>
    <row r="33" spans="1:21">
      <c r="A33" t="s">
        <v>27</v>
      </c>
      <c r="B33" s="10">
        <v>2.3241497149939505E-3</v>
      </c>
      <c r="C33" s="7">
        <v>1.4513357920222916</v>
      </c>
      <c r="D33" s="7">
        <v>-7.0007240209083616E-7</v>
      </c>
      <c r="E33" s="7">
        <v>0</v>
      </c>
      <c r="F33" s="17">
        <f t="shared" si="0"/>
        <v>1.4536592416648835</v>
      </c>
      <c r="K33" s="10"/>
      <c r="L33" s="7"/>
      <c r="M33" s="7"/>
      <c r="N33" s="7"/>
      <c r="O33" s="7"/>
      <c r="P33" s="7"/>
      <c r="Q33" s="7"/>
      <c r="R33" s="7"/>
      <c r="S33" s="7"/>
      <c r="T33" s="7"/>
      <c r="U33" s="17"/>
    </row>
    <row r="34" spans="1:21">
      <c r="A34" t="s">
        <v>28</v>
      </c>
      <c r="B34" s="10">
        <v>1.9384304104619332E-2</v>
      </c>
      <c r="C34" s="7">
        <v>1.317226408082206</v>
      </c>
      <c r="D34" s="7">
        <v>3.6110422303552471E-7</v>
      </c>
      <c r="E34" s="7">
        <v>0</v>
      </c>
      <c r="F34" s="17">
        <f t="shared" si="0"/>
        <v>1.3366110732910483</v>
      </c>
      <c r="K34" s="10"/>
      <c r="L34" s="7"/>
      <c r="M34" s="7"/>
      <c r="N34" s="7"/>
      <c r="O34" s="7"/>
      <c r="P34" s="7"/>
      <c r="Q34" s="7"/>
      <c r="R34" s="7"/>
      <c r="S34" s="7"/>
      <c r="T34" s="7"/>
      <c r="U34" s="17"/>
    </row>
    <row r="35" spans="1:21">
      <c r="A35" t="s">
        <v>29</v>
      </c>
      <c r="B35" s="10">
        <v>2.3054117079546188E-3</v>
      </c>
      <c r="C35" s="7">
        <v>14.901212023629341</v>
      </c>
      <c r="D35" s="7">
        <v>1.0001165846971229E-2</v>
      </c>
      <c r="E35" s="7">
        <v>0</v>
      </c>
      <c r="F35" s="17">
        <f t="shared" si="0"/>
        <v>14.913518601184267</v>
      </c>
      <c r="K35" s="10"/>
      <c r="L35" s="7"/>
      <c r="M35" s="7"/>
      <c r="N35" s="7"/>
      <c r="O35" s="7"/>
      <c r="P35" s="7"/>
      <c r="Q35" s="7"/>
      <c r="R35" s="7"/>
      <c r="S35" s="7"/>
      <c r="T35" s="7"/>
      <c r="U35" s="17"/>
    </row>
    <row r="36" spans="1:21">
      <c r="A36" t="s">
        <v>30</v>
      </c>
      <c r="B36" s="10">
        <v>-0.75903290051064687</v>
      </c>
      <c r="C36" s="7">
        <v>31.186260365706403</v>
      </c>
      <c r="D36" s="7">
        <v>0</v>
      </c>
      <c r="E36" s="7">
        <v>790.94294816534966</v>
      </c>
      <c r="F36" s="17">
        <f t="shared" si="0"/>
        <v>821.37017563054542</v>
      </c>
      <c r="K36" s="10">
        <v>0</v>
      </c>
      <c r="L36" s="7">
        <v>0</v>
      </c>
      <c r="M36" s="7"/>
      <c r="N36" s="7">
        <v>0</v>
      </c>
      <c r="O36" s="7">
        <v>0</v>
      </c>
      <c r="P36" s="7"/>
      <c r="Q36" s="7">
        <v>0</v>
      </c>
      <c r="R36" s="7">
        <v>0</v>
      </c>
      <c r="S36" s="7"/>
      <c r="T36" s="7">
        <v>10000000</v>
      </c>
      <c r="U36" s="17">
        <v>11255081</v>
      </c>
    </row>
    <row r="37" spans="1:21">
      <c r="A37" t="s">
        <v>31</v>
      </c>
      <c r="B37" s="10">
        <v>9.0137051972476456E-3</v>
      </c>
      <c r="C37" s="7">
        <v>1.9908923652110389</v>
      </c>
      <c r="D37" s="7">
        <v>8.5009685690058253E-6</v>
      </c>
      <c r="E37" s="7">
        <v>0</v>
      </c>
      <c r="F37" s="17">
        <f t="shared" si="0"/>
        <v>1.9999145713768556</v>
      </c>
      <c r="K37" s="10"/>
      <c r="L37" s="7"/>
      <c r="M37" s="7"/>
      <c r="N37" s="7"/>
      <c r="O37" s="7"/>
      <c r="P37" s="7"/>
      <c r="Q37" s="7"/>
      <c r="R37" s="7"/>
      <c r="S37" s="7"/>
      <c r="T37" s="7"/>
      <c r="U37" s="17"/>
    </row>
    <row r="38" spans="1:21">
      <c r="A38" t="s">
        <v>32</v>
      </c>
      <c r="B38" s="10">
        <v>-3.5633974488800557E-14</v>
      </c>
      <c r="C38" s="7">
        <v>0</v>
      </c>
      <c r="D38" s="7">
        <v>0</v>
      </c>
      <c r="E38" s="7">
        <v>0</v>
      </c>
      <c r="F38" s="17">
        <f t="shared" ref="F38:F58" si="1">SUM(B38:E38)</f>
        <v>-3.5633974488800557E-14</v>
      </c>
      <c r="K38" s="10"/>
      <c r="L38" s="7"/>
      <c r="M38" s="7"/>
      <c r="N38" s="7"/>
      <c r="O38" s="7"/>
      <c r="P38" s="7"/>
      <c r="Q38" s="7"/>
      <c r="R38" s="7"/>
      <c r="S38" s="7"/>
      <c r="T38" s="7"/>
      <c r="U38" s="17"/>
    </row>
    <row r="39" spans="1:21">
      <c r="A39" t="s">
        <v>33</v>
      </c>
      <c r="B39" s="10">
        <v>187.99446474551223</v>
      </c>
      <c r="C39" s="7">
        <v>32.504328053852078</v>
      </c>
      <c r="D39" s="7">
        <v>9.9720427884726903E-3</v>
      </c>
      <c r="E39" s="7">
        <v>856.26411947328597</v>
      </c>
      <c r="F39" s="17">
        <f t="shared" si="1"/>
        <v>1076.7728843154387</v>
      </c>
      <c r="K39" s="10">
        <v>0</v>
      </c>
      <c r="L39" s="7">
        <v>0</v>
      </c>
      <c r="M39" s="7"/>
      <c r="N39" s="7">
        <v>10000000</v>
      </c>
      <c r="O39" s="7">
        <v>11400000</v>
      </c>
      <c r="P39" s="7"/>
      <c r="Q39" s="7">
        <v>0</v>
      </c>
      <c r="R39" s="7">
        <v>0</v>
      </c>
      <c r="S39" s="7"/>
      <c r="T39" s="7">
        <v>0</v>
      </c>
      <c r="U39" s="17">
        <v>0</v>
      </c>
    </row>
    <row r="40" spans="1:21">
      <c r="A40" t="s">
        <v>34</v>
      </c>
      <c r="B40" s="10">
        <v>1.0353517851456218E-2</v>
      </c>
      <c r="C40" s="7">
        <v>0.17207954882542253</v>
      </c>
      <c r="D40" s="7">
        <v>6.6197718145700746E-3</v>
      </c>
      <c r="E40" s="7">
        <v>0</v>
      </c>
      <c r="F40" s="17">
        <f t="shared" si="1"/>
        <v>0.18905283849144883</v>
      </c>
      <c r="K40" s="10"/>
      <c r="L40" s="7"/>
      <c r="M40" s="7"/>
      <c r="N40" s="7"/>
      <c r="O40" s="7"/>
      <c r="P40" s="7"/>
      <c r="Q40" s="7"/>
      <c r="R40" s="7"/>
      <c r="S40" s="7"/>
      <c r="T40" s="7"/>
      <c r="U40" s="17"/>
    </row>
    <row r="41" spans="1:21">
      <c r="A41" t="s">
        <v>35</v>
      </c>
      <c r="B41" s="10">
        <v>245.79588964115828</v>
      </c>
      <c r="C41" s="7">
        <v>55.759267652989365</v>
      </c>
      <c r="D41" s="7">
        <v>7.8773337168729467E-3</v>
      </c>
      <c r="E41" s="7">
        <v>275.36813508812338</v>
      </c>
      <c r="F41" s="17">
        <f t="shared" si="1"/>
        <v>576.93116971598783</v>
      </c>
      <c r="K41" s="10">
        <v>0</v>
      </c>
      <c r="L41" s="7">
        <v>0</v>
      </c>
      <c r="M41" s="7"/>
      <c r="N41" s="7">
        <v>400000</v>
      </c>
      <c r="O41" s="7">
        <v>0</v>
      </c>
      <c r="P41" s="7"/>
      <c r="Q41" s="7">
        <v>0</v>
      </c>
      <c r="R41" s="7">
        <v>0</v>
      </c>
      <c r="S41" s="7"/>
      <c r="T41" s="7">
        <v>3100000</v>
      </c>
      <c r="U41" s="17">
        <v>4800000</v>
      </c>
    </row>
    <row r="42" spans="1:21">
      <c r="A42" t="s">
        <v>36</v>
      </c>
      <c r="B42" s="10">
        <v>9.8120722243209002E-3</v>
      </c>
      <c r="C42" s="7">
        <v>8.5108055053569842</v>
      </c>
      <c r="D42" s="7">
        <v>-4.2401192019764505E-5</v>
      </c>
      <c r="E42" s="7">
        <v>0</v>
      </c>
      <c r="F42" s="17">
        <f t="shared" si="1"/>
        <v>8.5205751763892845</v>
      </c>
      <c r="K42" s="10">
        <v>47000</v>
      </c>
      <c r="L42" s="7">
        <v>23000</v>
      </c>
      <c r="M42" s="7"/>
      <c r="N42" s="7">
        <v>44000</v>
      </c>
      <c r="O42" s="7">
        <v>22000</v>
      </c>
      <c r="P42" s="7"/>
      <c r="Q42" s="7">
        <v>9000</v>
      </c>
      <c r="R42" s="7">
        <v>5000</v>
      </c>
      <c r="S42" s="7"/>
      <c r="T42" s="7">
        <v>0</v>
      </c>
      <c r="U42" s="17">
        <v>0</v>
      </c>
    </row>
    <row r="43" spans="1:21">
      <c r="A43" t="s">
        <v>37</v>
      </c>
      <c r="B43" s="10">
        <v>1.4043107605289151E-2</v>
      </c>
      <c r="C43" s="7">
        <v>14.127317317819688</v>
      </c>
      <c r="D43" s="7">
        <v>0</v>
      </c>
      <c r="E43" s="7">
        <v>0</v>
      </c>
      <c r="F43" s="17">
        <f t="shared" si="1"/>
        <v>14.141360425424978</v>
      </c>
      <c r="K43" s="10"/>
      <c r="L43" s="7"/>
      <c r="M43" s="7"/>
      <c r="N43" s="7"/>
      <c r="O43" s="7"/>
      <c r="P43" s="7"/>
      <c r="Q43" s="7"/>
      <c r="R43" s="7"/>
      <c r="S43" s="7"/>
      <c r="T43" s="7"/>
      <c r="U43" s="17"/>
    </row>
    <row r="44" spans="1:21">
      <c r="A44" t="s">
        <v>38</v>
      </c>
      <c r="B44" s="10">
        <v>0.6367500370970447</v>
      </c>
      <c r="C44" s="7">
        <v>61.666849225992337</v>
      </c>
      <c r="D44" s="7">
        <v>2.8933046539164936E-5</v>
      </c>
      <c r="E44" s="7">
        <v>2079.2400413714349</v>
      </c>
      <c r="F44" s="17">
        <f t="shared" si="1"/>
        <v>2141.5436695675708</v>
      </c>
      <c r="K44" s="10">
        <v>0</v>
      </c>
      <c r="L44" s="7">
        <v>0</v>
      </c>
      <c r="M44" s="7"/>
      <c r="N44" s="7">
        <v>0</v>
      </c>
      <c r="O44" s="7">
        <v>0</v>
      </c>
      <c r="P44" s="7"/>
      <c r="Q44" s="7">
        <v>0</v>
      </c>
      <c r="R44" s="7">
        <v>0</v>
      </c>
      <c r="S44" s="7"/>
      <c r="T44" s="7">
        <v>32905625</v>
      </c>
      <c r="U44" s="17">
        <v>0</v>
      </c>
    </row>
    <row r="45" spans="1:21">
      <c r="A45" t="s">
        <v>39</v>
      </c>
      <c r="B45" s="10">
        <v>4.1785383846104196E-2</v>
      </c>
      <c r="C45" s="7">
        <v>6.5806506869848818</v>
      </c>
      <c r="D45" s="7">
        <v>0</v>
      </c>
      <c r="E45" s="7">
        <v>0</v>
      </c>
      <c r="F45" s="17">
        <f t="shared" si="1"/>
        <v>6.622436070830986</v>
      </c>
      <c r="K45" s="10"/>
      <c r="L45" s="7"/>
      <c r="M45" s="7"/>
      <c r="N45" s="7"/>
      <c r="O45" s="7"/>
      <c r="P45" s="7"/>
      <c r="Q45" s="7"/>
      <c r="R45" s="7"/>
      <c r="S45" s="7"/>
      <c r="T45" s="7"/>
      <c r="U45" s="17"/>
    </row>
    <row r="46" spans="1:21">
      <c r="A46" t="s">
        <v>40</v>
      </c>
      <c r="B46" s="10">
        <v>3.838295907257816E-2</v>
      </c>
      <c r="C46" s="7">
        <v>8.7329556379845599</v>
      </c>
      <c r="D46" s="7">
        <v>0</v>
      </c>
      <c r="E46" s="7">
        <v>0</v>
      </c>
      <c r="F46" s="17">
        <f t="shared" si="1"/>
        <v>8.771338597057138</v>
      </c>
      <c r="K46" s="10">
        <v>0</v>
      </c>
      <c r="L46" s="7">
        <v>0</v>
      </c>
      <c r="M46" s="7"/>
      <c r="N46" s="7">
        <v>35000</v>
      </c>
      <c r="O46" s="7">
        <v>0</v>
      </c>
      <c r="P46" s="7"/>
      <c r="Q46" s="7">
        <v>0</v>
      </c>
      <c r="R46" s="7">
        <v>0</v>
      </c>
      <c r="S46" s="7"/>
      <c r="T46" s="7">
        <v>0</v>
      </c>
      <c r="U46" s="17">
        <v>0</v>
      </c>
    </row>
    <row r="47" spans="1:21">
      <c r="A47" t="s">
        <v>41</v>
      </c>
      <c r="B47" s="10">
        <v>46.01657144195633</v>
      </c>
      <c r="C47" s="7">
        <v>8.5589084132952848</v>
      </c>
      <c r="D47" s="7">
        <v>0</v>
      </c>
      <c r="E47" s="7">
        <v>0</v>
      </c>
      <c r="F47" s="17">
        <f t="shared" si="1"/>
        <v>54.575479855251615</v>
      </c>
      <c r="K47" s="10"/>
      <c r="L47" s="7"/>
      <c r="M47" s="7"/>
      <c r="N47" s="7"/>
      <c r="O47" s="7"/>
      <c r="P47" s="7"/>
      <c r="Q47" s="7"/>
      <c r="R47" s="7"/>
      <c r="S47" s="7"/>
      <c r="T47" s="7"/>
      <c r="U47" s="17"/>
    </row>
    <row r="48" spans="1:21">
      <c r="A48" t="s">
        <v>42</v>
      </c>
      <c r="B48" s="10">
        <v>4.2690852055784489E-3</v>
      </c>
      <c r="C48" s="7">
        <v>0.27394058494246565</v>
      </c>
      <c r="D48" s="7">
        <v>0</v>
      </c>
      <c r="E48" s="7">
        <v>0</v>
      </c>
      <c r="F48" s="17">
        <f t="shared" si="1"/>
        <v>0.2782096701480441</v>
      </c>
      <c r="K48" s="10"/>
      <c r="L48" s="7"/>
      <c r="M48" s="7"/>
      <c r="N48" s="7"/>
      <c r="O48" s="7"/>
      <c r="P48" s="7"/>
      <c r="Q48" s="7"/>
      <c r="R48" s="7"/>
      <c r="S48" s="7"/>
      <c r="T48" s="7"/>
      <c r="U48" s="17"/>
    </row>
    <row r="49" spans="1:21">
      <c r="A49" t="s">
        <v>43</v>
      </c>
      <c r="B49" s="10">
        <v>0.79470757597027841</v>
      </c>
      <c r="C49" s="7">
        <v>7.3092767482448835</v>
      </c>
      <c r="D49" s="7">
        <v>-9.4918255169788752E-3</v>
      </c>
      <c r="E49" s="7">
        <v>0</v>
      </c>
      <c r="F49" s="17">
        <f t="shared" si="1"/>
        <v>8.0944924986981839</v>
      </c>
      <c r="K49" s="10"/>
      <c r="L49" s="7"/>
      <c r="M49" s="7"/>
      <c r="N49" s="7"/>
      <c r="O49" s="7"/>
      <c r="P49" s="7"/>
      <c r="Q49" s="7"/>
      <c r="R49" s="7"/>
      <c r="S49" s="7"/>
      <c r="T49" s="7"/>
      <c r="U49" s="17"/>
    </row>
    <row r="50" spans="1:21">
      <c r="A50" t="s">
        <v>44</v>
      </c>
      <c r="B50" s="10">
        <v>144.85693611809984</v>
      </c>
      <c r="C50" s="7">
        <v>27.691432436113246</v>
      </c>
      <c r="D50" s="7">
        <v>8.3036805021645035E-3</v>
      </c>
      <c r="E50" s="7">
        <v>442.49892302695662</v>
      </c>
      <c r="F50" s="17">
        <f t="shared" si="1"/>
        <v>615.0555952616719</v>
      </c>
      <c r="K50" s="10">
        <v>4755103</v>
      </c>
      <c r="L50" s="7">
        <v>5296700</v>
      </c>
      <c r="M50" s="7"/>
      <c r="N50" s="7">
        <v>471044</v>
      </c>
      <c r="O50" s="7">
        <v>524695</v>
      </c>
      <c r="P50" s="7"/>
      <c r="Q50" s="7">
        <v>574882</v>
      </c>
      <c r="R50" s="7">
        <v>640360</v>
      </c>
      <c r="S50" s="7"/>
      <c r="T50" s="7">
        <v>0</v>
      </c>
      <c r="U50" s="17">
        <v>0</v>
      </c>
    </row>
    <row r="51" spans="1:21">
      <c r="A51" t="s">
        <v>45</v>
      </c>
      <c r="B51" s="10">
        <v>5.3386472938612428E-3</v>
      </c>
      <c r="C51" s="7">
        <v>3.2071788065877627</v>
      </c>
      <c r="D51" s="7">
        <v>1.0003166284613053E-2</v>
      </c>
      <c r="E51" s="7">
        <v>238.94335720175877</v>
      </c>
      <c r="F51" s="17">
        <f t="shared" si="1"/>
        <v>242.16587782192502</v>
      </c>
      <c r="K51" s="10">
        <v>5025000</v>
      </c>
      <c r="L51" s="7">
        <v>5196038</v>
      </c>
      <c r="M51" s="7"/>
      <c r="N51" s="7">
        <v>3758000</v>
      </c>
      <c r="O51" s="7">
        <v>3886064</v>
      </c>
      <c r="P51" s="7"/>
      <c r="Q51" s="7">
        <v>0</v>
      </c>
      <c r="R51" s="7">
        <v>0</v>
      </c>
      <c r="S51" s="7"/>
      <c r="T51" s="7">
        <v>3050000</v>
      </c>
      <c r="U51" s="17">
        <v>4549252</v>
      </c>
    </row>
    <row r="52" spans="1:21">
      <c r="A52" t="s">
        <v>46</v>
      </c>
      <c r="B52" s="10">
        <v>1.7273004866673602E-3</v>
      </c>
      <c r="C52" s="7">
        <v>1.1764380150725628</v>
      </c>
      <c r="D52" s="7">
        <v>0</v>
      </c>
      <c r="E52" s="7">
        <v>0</v>
      </c>
      <c r="F52" s="17">
        <f t="shared" si="1"/>
        <v>1.1781653155592302</v>
      </c>
      <c r="K52" s="10"/>
      <c r="L52" s="7"/>
      <c r="M52" s="7"/>
      <c r="N52" s="7"/>
      <c r="O52" s="7"/>
      <c r="P52" s="7"/>
      <c r="Q52" s="7"/>
      <c r="R52" s="7"/>
      <c r="S52" s="7"/>
      <c r="T52" s="7"/>
      <c r="U52" s="17"/>
    </row>
    <row r="53" spans="1:21">
      <c r="A53" t="s">
        <v>47</v>
      </c>
      <c r="B53" s="10">
        <v>117.32201829389669</v>
      </c>
      <c r="C53" s="7">
        <v>19.458784618414938</v>
      </c>
      <c r="D53" s="7">
        <v>-3.5394384589005166E-7</v>
      </c>
      <c r="E53" s="7">
        <v>0</v>
      </c>
      <c r="F53" s="17">
        <f t="shared" si="1"/>
        <v>136.78080255836778</v>
      </c>
      <c r="K53" s="10">
        <v>19000</v>
      </c>
      <c r="L53" s="7">
        <v>0</v>
      </c>
      <c r="M53" s="7"/>
      <c r="N53" s="7">
        <v>13000</v>
      </c>
      <c r="O53" s="7">
        <v>0</v>
      </c>
      <c r="P53" s="7"/>
      <c r="Q53" s="7">
        <v>1200</v>
      </c>
      <c r="R53" s="7">
        <v>0</v>
      </c>
      <c r="S53" s="7"/>
      <c r="T53" s="7">
        <v>0</v>
      </c>
      <c r="U53" s="17">
        <v>0</v>
      </c>
    </row>
    <row r="54" spans="1:21">
      <c r="A54" t="s">
        <v>48</v>
      </c>
      <c r="B54" s="10">
        <v>1.5351744071182338E-2</v>
      </c>
      <c r="C54" s="7">
        <v>23.940201726916712</v>
      </c>
      <c r="D54" s="7">
        <v>0</v>
      </c>
      <c r="E54" s="7">
        <v>177.54822870902717</v>
      </c>
      <c r="F54" s="17">
        <f t="shared" si="1"/>
        <v>201.50378218001507</v>
      </c>
      <c r="K54" s="10">
        <v>100000</v>
      </c>
      <c r="L54" s="7">
        <v>50733</v>
      </c>
      <c r="M54" s="7"/>
      <c r="N54" s="7">
        <v>150000</v>
      </c>
      <c r="O54" s="7">
        <v>210019</v>
      </c>
      <c r="P54" s="7"/>
      <c r="Q54" s="7">
        <v>200000</v>
      </c>
      <c r="R54" s="7">
        <v>201730</v>
      </c>
      <c r="S54" s="7"/>
      <c r="T54" s="7">
        <v>4800000</v>
      </c>
      <c r="U54" s="17">
        <v>5000000</v>
      </c>
    </row>
    <row r="55" spans="1:21">
      <c r="A55" t="s">
        <v>49</v>
      </c>
      <c r="B55" s="10">
        <v>1.6231039201670683E-2</v>
      </c>
      <c r="C55" s="7">
        <v>1.057106111324174</v>
      </c>
      <c r="D55" s="7">
        <v>-1.0000365980451075E-2</v>
      </c>
      <c r="E55" s="7">
        <v>0</v>
      </c>
      <c r="F55" s="17">
        <f t="shared" si="1"/>
        <v>1.0633367845453936</v>
      </c>
      <c r="K55" s="10"/>
      <c r="L55" s="7"/>
      <c r="M55" s="7"/>
      <c r="N55" s="7"/>
      <c r="O55" s="7"/>
      <c r="P55" s="7"/>
      <c r="Q55" s="7"/>
      <c r="R55" s="7"/>
      <c r="S55" s="7"/>
      <c r="T55" s="7"/>
      <c r="U55" s="17"/>
    </row>
    <row r="56" spans="1:21">
      <c r="A56" t="s">
        <v>50</v>
      </c>
      <c r="B56" s="10">
        <v>29.10479585651774</v>
      </c>
      <c r="C56" s="7">
        <v>19.595173400652129</v>
      </c>
      <c r="D56" s="7">
        <v>-1.0000166188464381E-2</v>
      </c>
      <c r="E56" s="7">
        <v>0</v>
      </c>
      <c r="F56" s="17">
        <f t="shared" si="1"/>
        <v>48.689969090981407</v>
      </c>
      <c r="K56" s="10"/>
      <c r="L56" s="7"/>
      <c r="M56" s="7"/>
      <c r="N56" s="7"/>
      <c r="O56" s="7"/>
      <c r="P56" s="7"/>
      <c r="Q56" s="7"/>
      <c r="R56" s="7"/>
      <c r="S56" s="7"/>
      <c r="T56" s="7"/>
      <c r="U56" s="17"/>
    </row>
    <row r="57" spans="1:21">
      <c r="A57" t="s">
        <v>51</v>
      </c>
      <c r="B57" s="10">
        <v>3.2259720578480255E-3</v>
      </c>
      <c r="C57" s="7">
        <v>1.01485656827208</v>
      </c>
      <c r="D57" s="7">
        <v>-2.500296002469779E-6</v>
      </c>
      <c r="E57" s="7">
        <v>0</v>
      </c>
      <c r="F57" s="17">
        <f t="shared" si="1"/>
        <v>1.0180800400339256</v>
      </c>
      <c r="K57" s="10"/>
      <c r="L57" s="7"/>
      <c r="M57" s="7"/>
      <c r="N57" s="7"/>
      <c r="O57" s="7"/>
      <c r="P57" s="7"/>
      <c r="Q57" s="7"/>
      <c r="R57" s="7"/>
      <c r="S57" s="7"/>
      <c r="T57" s="7"/>
      <c r="U57" s="17"/>
    </row>
    <row r="58" spans="1:21">
      <c r="A58" t="s">
        <v>52</v>
      </c>
      <c r="B58" s="10">
        <v>0</v>
      </c>
      <c r="C58" s="7">
        <v>0</v>
      </c>
      <c r="D58" s="7">
        <v>-1.6425887707380758E-2</v>
      </c>
      <c r="E58" s="7">
        <v>0</v>
      </c>
      <c r="F58" s="17">
        <f t="shared" si="1"/>
        <v>-1.6425887707380758E-2</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1008.1316624686231</v>
      </c>
      <c r="C60" s="7">
        <f>SUM(C6:C58)</f>
        <v>2455.5372647928507</v>
      </c>
      <c r="D60" s="7">
        <f>SUM(D6:D58)</f>
        <v>-1.3042544888106905E-2</v>
      </c>
      <c r="E60" s="7">
        <f>SUM(E6:E58)</f>
        <v>10353.721074253859</v>
      </c>
      <c r="F60" s="17">
        <f>SUM(F6:F58)</f>
        <v>13817.376958970446</v>
      </c>
      <c r="K60" s="10">
        <f>SUM(K6:K58)</f>
        <v>11306785</v>
      </c>
      <c r="L60" s="7">
        <f>SUM(L6:L58)</f>
        <v>10875478</v>
      </c>
      <c r="M60" s="7"/>
      <c r="N60" s="7">
        <f>SUM(N6:N58)</f>
        <v>44055596</v>
      </c>
      <c r="O60" s="7">
        <f>SUM(O6:O58)</f>
        <v>26201957.009999998</v>
      </c>
      <c r="P60" s="7"/>
      <c r="Q60" s="7">
        <f>SUM(Q6:Q58)</f>
        <v>895082</v>
      </c>
      <c r="R60" s="7">
        <f>SUM(R6:R58)</f>
        <v>960837</v>
      </c>
      <c r="S60" s="7"/>
      <c r="T60" s="7">
        <f>SUM(T6:T58)</f>
        <v>108553958</v>
      </c>
      <c r="U60" s="17">
        <f>SUM(U6:U58)</f>
        <v>75903888.789999992</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Italic"Confederation Life Insurance Company (CLIC)&amp;R&amp;"Geneva,Bold"UNAUDITED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140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813580.78699901246</v>
      </c>
      <c r="C6" s="7">
        <v>150895.15625566291</v>
      </c>
      <c r="D6" s="7">
        <v>15291.859957547716</v>
      </c>
      <c r="E6" s="7">
        <v>0</v>
      </c>
      <c r="F6" s="17">
        <f t="shared" ref="F6:F37" si="0">SUM(B6:E6)</f>
        <v>979767.80321222311</v>
      </c>
      <c r="K6" s="10">
        <v>2000000</v>
      </c>
      <c r="L6" s="7">
        <v>0</v>
      </c>
      <c r="M6" s="7"/>
      <c r="N6" s="7">
        <v>1401485</v>
      </c>
      <c r="O6" s="7">
        <v>0</v>
      </c>
      <c r="P6" s="7"/>
      <c r="Q6" s="7">
        <v>120000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29134211.304266348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68033.111493887292</v>
      </c>
      <c r="C15" s="7">
        <v>0</v>
      </c>
      <c r="D15" s="7">
        <v>243.40365567486577</v>
      </c>
      <c r="E15" s="7">
        <v>0</v>
      </c>
      <c r="F15" s="17">
        <f t="shared" si="0"/>
        <v>68276.515149562154</v>
      </c>
      <c r="H15" s="4" t="s">
        <v>69</v>
      </c>
      <c r="I15" s="14">
        <v>469562.79666666675</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1467944.7148081337</v>
      </c>
      <c r="C19" s="7">
        <v>0</v>
      </c>
      <c r="D19" s="7">
        <v>0</v>
      </c>
      <c r="E19" s="7">
        <v>0</v>
      </c>
      <c r="F19" s="17">
        <f t="shared" si="0"/>
        <v>1467944.7148081337</v>
      </c>
      <c r="H19" s="4" t="s">
        <v>72</v>
      </c>
      <c r="I19" s="14">
        <v>17500000</v>
      </c>
      <c r="K19" s="10">
        <v>2000000</v>
      </c>
      <c r="L19" s="7">
        <v>685800</v>
      </c>
      <c r="M19" s="7"/>
      <c r="N19" s="7">
        <v>0</v>
      </c>
      <c r="O19" s="7">
        <v>0</v>
      </c>
      <c r="P19" s="7"/>
      <c r="Q19" s="7">
        <v>0</v>
      </c>
      <c r="R19" s="7">
        <v>0</v>
      </c>
      <c r="S19" s="7"/>
      <c r="T19" s="7">
        <v>0</v>
      </c>
      <c r="U19" s="17">
        <v>0</v>
      </c>
    </row>
    <row r="20" spans="1:21">
      <c r="A20" t="s">
        <v>14</v>
      </c>
      <c r="B20" s="10">
        <v>876935.03848727781</v>
      </c>
      <c r="C20" s="7">
        <v>0</v>
      </c>
      <c r="D20" s="7">
        <v>155.58100879199711</v>
      </c>
      <c r="E20" s="7">
        <v>0</v>
      </c>
      <c r="F20" s="17">
        <f t="shared" si="0"/>
        <v>877090.61949606985</v>
      </c>
      <c r="H20" s="4" t="s">
        <v>73</v>
      </c>
      <c r="I20" s="14">
        <v>-2163321.5408549192</v>
      </c>
      <c r="K20" s="10">
        <v>997214</v>
      </c>
      <c r="L20" s="7">
        <v>0</v>
      </c>
      <c r="M20" s="7"/>
      <c r="N20" s="7">
        <v>0</v>
      </c>
      <c r="O20" s="7">
        <v>0</v>
      </c>
      <c r="P20" s="7"/>
      <c r="Q20" s="7">
        <v>0</v>
      </c>
      <c r="R20" s="7">
        <v>0</v>
      </c>
      <c r="S20" s="7"/>
      <c r="T20" s="7">
        <v>0</v>
      </c>
      <c r="U20" s="17">
        <v>0</v>
      </c>
    </row>
    <row r="21" spans="1:21">
      <c r="A21" t="s">
        <v>15</v>
      </c>
      <c r="B21" s="10">
        <v>61415.67282977674</v>
      </c>
      <c r="C21" s="7">
        <v>0</v>
      </c>
      <c r="D21" s="7">
        <v>16.094956845540967</v>
      </c>
      <c r="E21" s="7">
        <v>0</v>
      </c>
      <c r="F21" s="17">
        <f t="shared" si="0"/>
        <v>61431.76778662228</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3921282.7999930605</v>
      </c>
      <c r="K22" s="10"/>
      <c r="L22" s="7"/>
      <c r="M22" s="7"/>
      <c r="N22" s="7"/>
      <c r="O22" s="7"/>
      <c r="P22" s="7"/>
      <c r="Q22" s="7"/>
      <c r="R22" s="7"/>
      <c r="S22" s="7"/>
      <c r="T22" s="7"/>
      <c r="U22" s="17"/>
    </row>
    <row r="23" spans="1:21">
      <c r="A23" t="s">
        <v>17</v>
      </c>
      <c r="B23" s="10">
        <v>1208341.9807010503</v>
      </c>
      <c r="C23" s="7">
        <v>0</v>
      </c>
      <c r="D23" s="7">
        <v>1352.2491990330695</v>
      </c>
      <c r="E23" s="7">
        <v>0</v>
      </c>
      <c r="F23" s="17">
        <f t="shared" si="0"/>
        <v>1209694.2299000833</v>
      </c>
      <c r="H23" s="4" t="s">
        <v>76</v>
      </c>
      <c r="I23" s="14"/>
      <c r="K23" s="10">
        <v>1404695</v>
      </c>
      <c r="L23" s="7">
        <v>355472</v>
      </c>
      <c r="M23" s="7"/>
      <c r="N23" s="7">
        <v>0</v>
      </c>
      <c r="O23" s="7">
        <v>0</v>
      </c>
      <c r="P23" s="7"/>
      <c r="Q23" s="7">
        <v>0</v>
      </c>
      <c r="R23" s="7">
        <v>0</v>
      </c>
      <c r="S23" s="7"/>
      <c r="T23" s="7">
        <v>0</v>
      </c>
      <c r="U23" s="17">
        <v>0</v>
      </c>
    </row>
    <row r="24" spans="1:21">
      <c r="A24" t="s">
        <v>18</v>
      </c>
      <c r="B24" s="10">
        <v>415099.34078801412</v>
      </c>
      <c r="C24" s="7">
        <v>0</v>
      </c>
      <c r="D24" s="7">
        <v>573.42688802111354</v>
      </c>
      <c r="E24" s="7">
        <v>0</v>
      </c>
      <c r="F24" s="17">
        <f t="shared" si="0"/>
        <v>415672.76767603523</v>
      </c>
      <c r="H24" s="4" t="s">
        <v>77</v>
      </c>
      <c r="I24" s="14">
        <v>1492897.0000000002</v>
      </c>
      <c r="K24" s="10">
        <v>570000</v>
      </c>
      <c r="L24" s="7">
        <v>0</v>
      </c>
      <c r="M24" s="7"/>
      <c r="N24" s="7">
        <v>0</v>
      </c>
      <c r="O24" s="7">
        <v>0</v>
      </c>
      <c r="P24" s="7"/>
      <c r="Q24" s="7">
        <v>2000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8852915.8417948745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8852915.8417948708</v>
      </c>
      <c r="K27" s="10"/>
      <c r="L27" s="7"/>
      <c r="M27" s="7"/>
      <c r="N27" s="7"/>
      <c r="O27" s="7"/>
      <c r="P27" s="7"/>
      <c r="Q27" s="7"/>
      <c r="R27" s="7"/>
      <c r="S27" s="7"/>
      <c r="T27" s="7"/>
      <c r="U27" s="17"/>
    </row>
    <row r="28" spans="1:21">
      <c r="A28" t="s">
        <v>22</v>
      </c>
      <c r="B28" s="10">
        <v>90393.409514230458</v>
      </c>
      <c r="C28" s="7">
        <v>0</v>
      </c>
      <c r="D28" s="7">
        <v>690.60722517214003</v>
      </c>
      <c r="E28" s="7">
        <v>0</v>
      </c>
      <c r="F28" s="17">
        <f t="shared" si="0"/>
        <v>91084.016739402592</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22053.290112760595</v>
      </c>
      <c r="C30" s="7">
        <v>0</v>
      </c>
      <c r="D30" s="7">
        <v>6124.6598948437804</v>
      </c>
      <c r="E30" s="7">
        <v>0</v>
      </c>
      <c r="F30" s="17">
        <f t="shared" si="0"/>
        <v>28177.950007604377</v>
      </c>
      <c r="K30" s="10"/>
      <c r="L30" s="7"/>
      <c r="M30" s="7"/>
      <c r="N30" s="7"/>
      <c r="O30" s="7"/>
      <c r="P30" s="7"/>
      <c r="Q30" s="7"/>
      <c r="R30" s="7"/>
      <c r="S30" s="7"/>
      <c r="T30" s="7"/>
      <c r="U30" s="17"/>
    </row>
    <row r="31" spans="1:21">
      <c r="A31" t="s">
        <v>25</v>
      </c>
      <c r="B31" s="10">
        <v>139615.38114450444</v>
      </c>
      <c r="C31" s="7">
        <v>0</v>
      </c>
      <c r="D31" s="7">
        <v>0</v>
      </c>
      <c r="E31" s="7">
        <v>0</v>
      </c>
      <c r="F31" s="17">
        <f t="shared" si="0"/>
        <v>139615.38114450444</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822416.5092303222</v>
      </c>
      <c r="C41" s="7">
        <v>0</v>
      </c>
      <c r="D41" s="7">
        <v>16.093994081577055</v>
      </c>
      <c r="E41" s="7">
        <v>0</v>
      </c>
      <c r="F41" s="17">
        <f t="shared" si="1"/>
        <v>822432.60322440381</v>
      </c>
      <c r="K41" s="10">
        <v>1000000</v>
      </c>
      <c r="L41" s="7">
        <v>0</v>
      </c>
      <c r="M41" s="7"/>
      <c r="N41" s="7">
        <v>0</v>
      </c>
      <c r="O41" s="7">
        <v>0</v>
      </c>
      <c r="P41" s="7"/>
      <c r="Q41" s="7">
        <v>0</v>
      </c>
      <c r="R41" s="7">
        <v>0</v>
      </c>
      <c r="S41" s="7"/>
      <c r="T41" s="7">
        <v>0</v>
      </c>
      <c r="U41" s="17">
        <v>0</v>
      </c>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101.01038004083172</v>
      </c>
      <c r="C54" s="7">
        <v>0</v>
      </c>
      <c r="D54" s="7">
        <v>0</v>
      </c>
      <c r="E54" s="7">
        <v>0</v>
      </c>
      <c r="F54" s="17">
        <f t="shared" si="1"/>
        <v>101.01038004083172</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2691626.4622701863</v>
      </c>
      <c r="C56" s="7">
        <v>0</v>
      </c>
      <c r="D56" s="7">
        <v>0</v>
      </c>
      <c r="E56" s="7">
        <v>0</v>
      </c>
      <c r="F56" s="17">
        <f t="shared" si="1"/>
        <v>2691626.4622701863</v>
      </c>
      <c r="K56" s="10">
        <v>3300000</v>
      </c>
      <c r="L56" s="7">
        <v>0</v>
      </c>
      <c r="M56" s="7"/>
      <c r="N56" s="7">
        <v>0</v>
      </c>
      <c r="O56" s="7">
        <v>0</v>
      </c>
      <c r="P56" s="7"/>
      <c r="Q56" s="7">
        <v>0</v>
      </c>
      <c r="R56" s="7">
        <v>0</v>
      </c>
      <c r="S56" s="7"/>
      <c r="T56" s="7">
        <v>0</v>
      </c>
      <c r="U56" s="17">
        <v>0</v>
      </c>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8677556.7087591961</v>
      </c>
      <c r="C60" s="7">
        <f>SUM(C6:C58)</f>
        <v>150895.15625566291</v>
      </c>
      <c r="D60" s="7">
        <f>SUM(D6:D58)</f>
        <v>24463.976780011802</v>
      </c>
      <c r="E60" s="7">
        <f>SUM(E6:E58)</f>
        <v>0</v>
      </c>
      <c r="F60" s="17">
        <f>SUM(F6:F58)</f>
        <v>8852915.8417948708</v>
      </c>
      <c r="K60" s="10">
        <f>SUM(K6:K58)</f>
        <v>11271909</v>
      </c>
      <c r="L60" s="7">
        <f>SUM(L6:L58)</f>
        <v>1041272</v>
      </c>
      <c r="M60" s="7"/>
      <c r="N60" s="7">
        <f>SUM(N6:N58)</f>
        <v>1401485</v>
      </c>
      <c r="O60" s="7">
        <f>SUM(O6:O58)</f>
        <v>0</v>
      </c>
      <c r="P60" s="7"/>
      <c r="Q60" s="7">
        <f>SUM(Q6:Q58)</f>
        <v>122000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Italic"Consolidated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20178.104212671868</v>
      </c>
      <c r="E6" s="7">
        <v>0</v>
      </c>
      <c r="F6" s="17">
        <f t="shared" ref="F6:F37" si="0">SUM(B6:E6)</f>
        <v>20178.104212671868</v>
      </c>
      <c r="K6" s="10"/>
      <c r="L6" s="7"/>
      <c r="M6" s="7"/>
      <c r="N6" s="7"/>
      <c r="O6" s="7"/>
      <c r="P6" s="7"/>
      <c r="Q6" s="7"/>
      <c r="R6" s="7"/>
      <c r="S6" s="7"/>
      <c r="T6" s="7"/>
      <c r="U6" s="17"/>
    </row>
    <row r="7" spans="1:21">
      <c r="A7" t="s">
        <v>1</v>
      </c>
      <c r="B7" s="10">
        <v>0</v>
      </c>
      <c r="C7" s="7">
        <v>0</v>
      </c>
      <c r="D7" s="7">
        <v>6139.1510761983373</v>
      </c>
      <c r="E7" s="7">
        <v>0</v>
      </c>
      <c r="F7" s="17">
        <f t="shared" si="0"/>
        <v>6139.1510761983373</v>
      </c>
      <c r="H7" s="22"/>
      <c r="I7" s="24"/>
      <c r="K7" s="10">
        <v>0</v>
      </c>
      <c r="L7" s="7">
        <v>0</v>
      </c>
      <c r="M7" s="7"/>
      <c r="N7" s="7">
        <v>0</v>
      </c>
      <c r="O7" s="7">
        <v>0</v>
      </c>
      <c r="P7" s="7"/>
      <c r="Q7" s="7">
        <v>125000</v>
      </c>
      <c r="R7" s="7">
        <v>0</v>
      </c>
      <c r="S7" s="7"/>
      <c r="T7" s="7">
        <v>0</v>
      </c>
      <c r="U7" s="17">
        <v>0</v>
      </c>
    </row>
    <row r="8" spans="1:21">
      <c r="A8" t="s">
        <v>2</v>
      </c>
      <c r="B8" s="10">
        <v>0</v>
      </c>
      <c r="C8" s="7">
        <v>0</v>
      </c>
      <c r="D8" s="7">
        <v>102013.19945842569</v>
      </c>
      <c r="E8" s="7">
        <v>0</v>
      </c>
      <c r="F8" s="17">
        <f t="shared" si="0"/>
        <v>102013.19945842569</v>
      </c>
      <c r="H8" s="4" t="s">
        <v>64</v>
      </c>
      <c r="I8" s="13"/>
      <c r="K8" s="10"/>
      <c r="L8" s="7"/>
      <c r="M8" s="7"/>
      <c r="N8" s="7"/>
      <c r="O8" s="7"/>
      <c r="P8" s="7"/>
      <c r="Q8" s="7"/>
      <c r="R8" s="7"/>
      <c r="S8" s="7"/>
      <c r="T8" s="7"/>
      <c r="U8" s="17"/>
    </row>
    <row r="9" spans="1:21">
      <c r="A9" t="s">
        <v>3</v>
      </c>
      <c r="B9" s="10">
        <v>0</v>
      </c>
      <c r="C9" s="7">
        <v>0</v>
      </c>
      <c r="D9" s="7">
        <v>857372.40370988729</v>
      </c>
      <c r="E9" s="7">
        <v>0</v>
      </c>
      <c r="F9" s="17">
        <f t="shared" si="0"/>
        <v>857372.40370988729</v>
      </c>
      <c r="H9" s="4"/>
      <c r="I9" s="13"/>
      <c r="K9" s="10">
        <v>0</v>
      </c>
      <c r="L9" s="7">
        <v>0</v>
      </c>
      <c r="M9" s="7"/>
      <c r="N9" s="7">
        <v>0</v>
      </c>
      <c r="O9" s="7">
        <v>0</v>
      </c>
      <c r="P9" s="7"/>
      <c r="Q9" s="7">
        <v>3308801</v>
      </c>
      <c r="R9" s="7">
        <v>0</v>
      </c>
      <c r="S9" s="7"/>
      <c r="T9" s="7">
        <v>0</v>
      </c>
      <c r="U9" s="17">
        <v>0</v>
      </c>
    </row>
    <row r="10" spans="1:21">
      <c r="A10" t="s">
        <v>4</v>
      </c>
      <c r="B10" s="10">
        <v>719.494862657559</v>
      </c>
      <c r="C10" s="7">
        <v>0</v>
      </c>
      <c r="D10" s="7">
        <v>35616.981875251549</v>
      </c>
      <c r="E10" s="7">
        <v>0</v>
      </c>
      <c r="F10" s="17">
        <f t="shared" si="0"/>
        <v>36336.476737909106</v>
      </c>
      <c r="H10" s="4" t="s">
        <v>65</v>
      </c>
      <c r="I10" s="14">
        <v>44462791</v>
      </c>
      <c r="K10" s="10">
        <v>0</v>
      </c>
      <c r="L10" s="7">
        <v>0</v>
      </c>
      <c r="M10" s="7"/>
      <c r="N10" s="7">
        <v>0</v>
      </c>
      <c r="O10" s="7">
        <v>0</v>
      </c>
      <c r="P10" s="7"/>
      <c r="Q10" s="7">
        <v>300000</v>
      </c>
      <c r="R10" s="7">
        <v>100000</v>
      </c>
      <c r="S10" s="7"/>
      <c r="T10" s="7">
        <v>0</v>
      </c>
      <c r="U10" s="17">
        <v>0</v>
      </c>
    </row>
    <row r="11" spans="1:21">
      <c r="A11" t="s">
        <v>5</v>
      </c>
      <c r="B11" s="10">
        <v>0</v>
      </c>
      <c r="C11" s="7">
        <v>0</v>
      </c>
      <c r="D11" s="7">
        <v>758463.62518544903</v>
      </c>
      <c r="E11" s="7">
        <v>0</v>
      </c>
      <c r="F11" s="17">
        <f t="shared" si="0"/>
        <v>758463.62518544903</v>
      </c>
      <c r="H11" s="4"/>
      <c r="I11" s="14"/>
      <c r="K11" s="10">
        <v>0</v>
      </c>
      <c r="L11" s="7">
        <v>0</v>
      </c>
      <c r="M11" s="7"/>
      <c r="N11" s="7">
        <v>0</v>
      </c>
      <c r="O11" s="7">
        <v>0</v>
      </c>
      <c r="P11" s="7"/>
      <c r="Q11" s="7">
        <v>2000000</v>
      </c>
      <c r="R11" s="7">
        <v>653411</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2376.0945404562171</v>
      </c>
      <c r="C13" s="7">
        <v>0</v>
      </c>
      <c r="D13" s="7">
        <v>6628.6989339325373</v>
      </c>
      <c r="E13" s="7">
        <v>0</v>
      </c>
      <c r="F13" s="17">
        <f t="shared" si="0"/>
        <v>9004.7934743887545</v>
      </c>
      <c r="H13" s="4" t="s">
        <v>67</v>
      </c>
      <c r="I13" s="14">
        <v>44231475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12170199</v>
      </c>
      <c r="K14" s="10"/>
      <c r="L14" s="7"/>
      <c r="M14" s="7"/>
      <c r="N14" s="7"/>
      <c r="O14" s="7"/>
      <c r="P14" s="7"/>
      <c r="Q14" s="7"/>
      <c r="R14" s="7"/>
      <c r="S14" s="7"/>
      <c r="T14" s="7"/>
      <c r="U14" s="17"/>
    </row>
    <row r="15" spans="1:21">
      <c r="A15" t="s">
        <v>9</v>
      </c>
      <c r="B15" s="10">
        <v>26501.349863447464</v>
      </c>
      <c r="C15" s="7">
        <v>0</v>
      </c>
      <c r="D15" s="7">
        <v>-1304.5643460068823</v>
      </c>
      <c r="E15" s="7">
        <v>0</v>
      </c>
      <c r="F15" s="17">
        <f t="shared" si="0"/>
        <v>25196.785517440581</v>
      </c>
      <c r="H15" s="4" t="s">
        <v>69</v>
      </c>
      <c r="I15" s="14">
        <v>2553646.0599999991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120991.50859362463</v>
      </c>
      <c r="E18" s="7">
        <v>0</v>
      </c>
      <c r="F18" s="17">
        <f t="shared" si="0"/>
        <v>120991.50859362463</v>
      </c>
      <c r="H18" s="4" t="s">
        <v>71</v>
      </c>
      <c r="I18" s="14"/>
      <c r="K18" s="10"/>
      <c r="L18" s="7"/>
      <c r="M18" s="7"/>
      <c r="N18" s="7"/>
      <c r="O18" s="7"/>
      <c r="P18" s="7"/>
      <c r="Q18" s="7"/>
      <c r="R18" s="7"/>
      <c r="S18" s="7"/>
      <c r="T18" s="7"/>
      <c r="U18" s="17"/>
    </row>
    <row r="19" spans="1:21">
      <c r="A19" t="s">
        <v>13</v>
      </c>
      <c r="B19" s="10">
        <v>1319.0841350779021</v>
      </c>
      <c r="C19" s="7">
        <v>0</v>
      </c>
      <c r="D19" s="7">
        <v>1991806.1624518884</v>
      </c>
      <c r="E19" s="7">
        <v>0</v>
      </c>
      <c r="F19" s="17">
        <f t="shared" si="0"/>
        <v>1993125.2465869663</v>
      </c>
      <c r="H19" s="4" t="s">
        <v>72</v>
      </c>
      <c r="I19" s="14">
        <v>0</v>
      </c>
      <c r="K19" s="10">
        <v>40000</v>
      </c>
      <c r="L19" s="7">
        <v>0</v>
      </c>
      <c r="M19" s="7"/>
      <c r="N19" s="7">
        <v>0</v>
      </c>
      <c r="O19" s="7">
        <v>0</v>
      </c>
      <c r="P19" s="7"/>
      <c r="Q19" s="7">
        <v>5000000</v>
      </c>
      <c r="R19" s="7">
        <v>1900000</v>
      </c>
      <c r="S19" s="7"/>
      <c r="T19" s="7">
        <v>0</v>
      </c>
      <c r="U19" s="17">
        <v>0</v>
      </c>
    </row>
    <row r="20" spans="1:21">
      <c r="A20" t="s">
        <v>14</v>
      </c>
      <c r="B20" s="10">
        <v>6302.4036220793514</v>
      </c>
      <c r="C20" s="7">
        <v>0</v>
      </c>
      <c r="D20" s="7">
        <v>787904.84330324992</v>
      </c>
      <c r="E20" s="7">
        <v>0</v>
      </c>
      <c r="F20" s="17">
        <f t="shared" si="0"/>
        <v>794207.24692532932</v>
      </c>
      <c r="H20" s="4" t="s">
        <v>73</v>
      </c>
      <c r="I20" s="14">
        <v>44387898</v>
      </c>
      <c r="K20" s="10">
        <v>0</v>
      </c>
      <c r="L20" s="7">
        <v>0</v>
      </c>
      <c r="M20" s="7"/>
      <c r="N20" s="7">
        <v>0</v>
      </c>
      <c r="O20" s="7">
        <v>0</v>
      </c>
      <c r="P20" s="7"/>
      <c r="Q20" s="7">
        <v>1999232</v>
      </c>
      <c r="R20" s="7">
        <v>0</v>
      </c>
      <c r="S20" s="7"/>
      <c r="T20" s="7">
        <v>0</v>
      </c>
      <c r="U20" s="17">
        <v>0</v>
      </c>
    </row>
    <row r="21" spans="1:21">
      <c r="A21" t="s">
        <v>15</v>
      </c>
      <c r="B21" s="10">
        <v>0</v>
      </c>
      <c r="C21" s="7">
        <v>0</v>
      </c>
      <c r="D21" s="7">
        <v>27944.888192517843</v>
      </c>
      <c r="E21" s="7">
        <v>0</v>
      </c>
      <c r="F21" s="17">
        <f t="shared" si="0"/>
        <v>27944.888192517843</v>
      </c>
      <c r="H21" s="4" t="s">
        <v>74</v>
      </c>
      <c r="I21" s="14"/>
      <c r="K21" s="10"/>
      <c r="L21" s="7"/>
      <c r="M21" s="7"/>
      <c r="N21" s="7"/>
      <c r="O21" s="7"/>
      <c r="P21" s="7"/>
      <c r="Q21" s="7"/>
      <c r="R21" s="7"/>
      <c r="S21" s="7"/>
      <c r="T21" s="7"/>
      <c r="U21" s="17"/>
    </row>
    <row r="22" spans="1:21">
      <c r="A22" t="s">
        <v>16</v>
      </c>
      <c r="B22" s="10">
        <v>0</v>
      </c>
      <c r="C22" s="7">
        <v>0</v>
      </c>
      <c r="D22" s="7">
        <v>100417.23556445213</v>
      </c>
      <c r="E22" s="7">
        <v>0</v>
      </c>
      <c r="F22" s="17">
        <f t="shared" si="0"/>
        <v>100417.23556445213</v>
      </c>
      <c r="H22" s="4" t="s">
        <v>75</v>
      </c>
      <c r="I22" s="14">
        <v>0</v>
      </c>
      <c r="K22" s="10"/>
      <c r="L22" s="7"/>
      <c r="M22" s="7"/>
      <c r="N22" s="7"/>
      <c r="O22" s="7"/>
      <c r="P22" s="7"/>
      <c r="Q22" s="7"/>
      <c r="R22" s="7"/>
      <c r="S22" s="7"/>
      <c r="T22" s="7"/>
      <c r="U22" s="17"/>
    </row>
    <row r="23" spans="1:21">
      <c r="A23" t="s">
        <v>17</v>
      </c>
      <c r="B23" s="10">
        <v>0</v>
      </c>
      <c r="C23" s="7">
        <v>0</v>
      </c>
      <c r="D23" s="7">
        <v>17277.507969519495</v>
      </c>
      <c r="E23" s="7">
        <v>0</v>
      </c>
      <c r="F23" s="17">
        <f t="shared" si="0"/>
        <v>17277.507969519495</v>
      </c>
      <c r="H23" s="4" t="s">
        <v>76</v>
      </c>
      <c r="I23" s="14"/>
      <c r="K23" s="10"/>
      <c r="L23" s="7"/>
      <c r="M23" s="7"/>
      <c r="N23" s="7"/>
      <c r="O23" s="7"/>
      <c r="P23" s="7"/>
      <c r="Q23" s="7"/>
      <c r="R23" s="7"/>
      <c r="S23" s="7"/>
      <c r="T23" s="7"/>
      <c r="U23" s="17"/>
    </row>
    <row r="24" spans="1:21">
      <c r="A24" t="s">
        <v>18</v>
      </c>
      <c r="B24" s="10">
        <v>0</v>
      </c>
      <c r="C24" s="7">
        <v>0</v>
      </c>
      <c r="D24" s="7">
        <v>659093.9476179881</v>
      </c>
      <c r="E24" s="7">
        <v>0</v>
      </c>
      <c r="F24" s="17">
        <f t="shared" si="0"/>
        <v>659093.9476179881</v>
      </c>
      <c r="H24" s="4" t="s">
        <v>77</v>
      </c>
      <c r="I24" s="14">
        <v>32575586.39536199</v>
      </c>
      <c r="K24" s="10">
        <v>39632</v>
      </c>
      <c r="L24" s="7">
        <v>0</v>
      </c>
      <c r="M24" s="7"/>
      <c r="N24" s="7">
        <v>0</v>
      </c>
      <c r="O24" s="7">
        <v>0</v>
      </c>
      <c r="P24" s="7"/>
      <c r="Q24" s="7">
        <v>1661368</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1919.6244729680111</v>
      </c>
      <c r="E26" s="7">
        <v>0</v>
      </c>
      <c r="F26" s="17">
        <f t="shared" si="0"/>
        <v>1919.6244729680111</v>
      </c>
      <c r="H26" s="4" t="s">
        <v>78</v>
      </c>
      <c r="I26" s="14">
        <f>SUM(I10:I16)-SUM(I19:I24)</f>
        <v>26454626.664638013</v>
      </c>
      <c r="K26" s="10"/>
      <c r="L26" s="7"/>
      <c r="M26" s="7"/>
      <c r="N26" s="7"/>
      <c r="O26" s="7"/>
      <c r="P26" s="7"/>
      <c r="Q26" s="7"/>
      <c r="R26" s="7"/>
      <c r="S26" s="7"/>
      <c r="T26" s="7"/>
      <c r="U26" s="17"/>
    </row>
    <row r="27" spans="1:21">
      <c r="A27" t="s">
        <v>21</v>
      </c>
      <c r="B27" s="10">
        <v>3610.7642315999046</v>
      </c>
      <c r="C27" s="7">
        <v>0</v>
      </c>
      <c r="D27" s="7">
        <v>1469430.3494196073</v>
      </c>
      <c r="E27" s="7">
        <v>0</v>
      </c>
      <c r="F27" s="17">
        <f t="shared" si="0"/>
        <v>1473041.1136512072</v>
      </c>
      <c r="H27" s="4" t="s">
        <v>79</v>
      </c>
      <c r="I27" s="14">
        <f>+F60</f>
        <v>26454626.664638013</v>
      </c>
      <c r="K27" s="10">
        <v>0</v>
      </c>
      <c r="L27" s="7">
        <v>0</v>
      </c>
      <c r="M27" s="7"/>
      <c r="N27" s="7">
        <v>0</v>
      </c>
      <c r="O27" s="7">
        <v>0</v>
      </c>
      <c r="P27" s="7"/>
      <c r="Q27" s="7">
        <v>5000000</v>
      </c>
      <c r="R27" s="7">
        <v>1400000</v>
      </c>
      <c r="S27" s="7"/>
      <c r="T27" s="7">
        <v>0</v>
      </c>
      <c r="U27" s="17">
        <v>0</v>
      </c>
    </row>
    <row r="28" spans="1:21">
      <c r="A28" t="s">
        <v>22</v>
      </c>
      <c r="B28" s="10">
        <v>8300.6685397599613</v>
      </c>
      <c r="C28" s="7">
        <v>0</v>
      </c>
      <c r="D28" s="7">
        <v>7905.1010724833286</v>
      </c>
      <c r="E28" s="7">
        <v>0</v>
      </c>
      <c r="F28" s="17">
        <f t="shared" si="0"/>
        <v>16205.76961224329</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4492751.9911421258</v>
      </c>
      <c r="E30" s="7">
        <v>0</v>
      </c>
      <c r="F30" s="17">
        <f t="shared" si="0"/>
        <v>4492751.9911421258</v>
      </c>
      <c r="K30" s="10">
        <v>0</v>
      </c>
      <c r="L30" s="7">
        <v>0</v>
      </c>
      <c r="M30" s="7"/>
      <c r="N30" s="7">
        <v>0</v>
      </c>
      <c r="O30" s="7">
        <v>0</v>
      </c>
      <c r="P30" s="7"/>
      <c r="Q30" s="7">
        <v>14999989</v>
      </c>
      <c r="R30" s="7">
        <v>0</v>
      </c>
      <c r="S30" s="7"/>
      <c r="T30" s="7">
        <v>0</v>
      </c>
      <c r="U30" s="17">
        <v>0</v>
      </c>
    </row>
    <row r="31" spans="1:21">
      <c r="A31" t="s">
        <v>25</v>
      </c>
      <c r="B31" s="10">
        <v>0</v>
      </c>
      <c r="C31" s="7">
        <v>0</v>
      </c>
      <c r="D31" s="7">
        <v>450648.78025035211</v>
      </c>
      <c r="E31" s="7">
        <v>0</v>
      </c>
      <c r="F31" s="17">
        <f t="shared" si="0"/>
        <v>450648.78025035211</v>
      </c>
      <c r="K31" s="10"/>
      <c r="L31" s="7"/>
      <c r="M31" s="7"/>
      <c r="N31" s="7"/>
      <c r="O31" s="7"/>
      <c r="P31" s="7"/>
      <c r="Q31" s="7"/>
      <c r="R31" s="7"/>
      <c r="S31" s="7"/>
      <c r="T31" s="7"/>
      <c r="U31" s="17"/>
    </row>
    <row r="32" spans="1:21">
      <c r="A32" t="s">
        <v>26</v>
      </c>
      <c r="B32" s="10">
        <v>260.08774648830416</v>
      </c>
      <c r="C32" s="7">
        <v>0</v>
      </c>
      <c r="D32" s="7">
        <v>372628.51680613647</v>
      </c>
      <c r="E32" s="7">
        <v>0</v>
      </c>
      <c r="F32" s="17">
        <f t="shared" si="0"/>
        <v>372888.60455262475</v>
      </c>
      <c r="K32" s="10">
        <v>0</v>
      </c>
      <c r="L32" s="7">
        <v>0</v>
      </c>
      <c r="M32" s="7"/>
      <c r="N32" s="7">
        <v>0</v>
      </c>
      <c r="O32" s="7">
        <v>0</v>
      </c>
      <c r="P32" s="7"/>
      <c r="Q32" s="7">
        <v>850000</v>
      </c>
      <c r="R32" s="7">
        <v>0</v>
      </c>
      <c r="S32" s="7"/>
      <c r="T32" s="7">
        <v>0</v>
      </c>
      <c r="U32" s="17">
        <v>0</v>
      </c>
    </row>
    <row r="33" spans="1:21">
      <c r="A33" t="s">
        <v>27</v>
      </c>
      <c r="B33" s="10">
        <v>0</v>
      </c>
      <c r="C33" s="7">
        <v>0</v>
      </c>
      <c r="D33" s="7">
        <v>512396.31020349124</v>
      </c>
      <c r="E33" s="7">
        <v>0</v>
      </c>
      <c r="F33" s="17">
        <f t="shared" si="0"/>
        <v>512396.31020349124</v>
      </c>
      <c r="K33" s="10"/>
      <c r="L33" s="7"/>
      <c r="M33" s="7"/>
      <c r="N33" s="7"/>
      <c r="O33" s="7"/>
      <c r="P33" s="7"/>
      <c r="Q33" s="7"/>
      <c r="R33" s="7"/>
      <c r="S33" s="7"/>
      <c r="T33" s="7"/>
      <c r="U33" s="17"/>
    </row>
    <row r="34" spans="1:21">
      <c r="A34" t="s">
        <v>28</v>
      </c>
      <c r="B34" s="10">
        <v>0</v>
      </c>
      <c r="C34" s="7">
        <v>0</v>
      </c>
      <c r="D34" s="7">
        <v>2432.1737625511996</v>
      </c>
      <c r="E34" s="7">
        <v>0</v>
      </c>
      <c r="F34" s="17">
        <f t="shared" si="0"/>
        <v>2432.1737625511996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52325.983160881355</v>
      </c>
      <c r="E37" s="7">
        <v>0</v>
      </c>
      <c r="F37" s="17">
        <f t="shared" si="0"/>
        <v>52325.983160881355</v>
      </c>
      <c r="K37" s="10">
        <v>0</v>
      </c>
      <c r="L37" s="7">
        <v>0</v>
      </c>
      <c r="M37" s="7"/>
      <c r="N37" s="7">
        <v>0</v>
      </c>
      <c r="O37" s="7">
        <v>0</v>
      </c>
      <c r="P37" s="7"/>
      <c r="Q37" s="7">
        <v>99821</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23.378818229405397</v>
      </c>
      <c r="E40" s="7">
        <v>0</v>
      </c>
      <c r="F40" s="17">
        <f t="shared" si="1"/>
        <v>23.378818229405397</v>
      </c>
      <c r="K40" s="10"/>
      <c r="L40" s="7"/>
      <c r="M40" s="7"/>
      <c r="N40" s="7"/>
      <c r="O40" s="7"/>
      <c r="P40" s="7"/>
      <c r="Q40" s="7"/>
      <c r="R40" s="7"/>
      <c r="S40" s="7"/>
      <c r="T40" s="7"/>
      <c r="U40" s="17"/>
    </row>
    <row r="41" spans="1:21">
      <c r="A41" t="s">
        <v>35</v>
      </c>
      <c r="B41" s="10">
        <v>17050.484194267763</v>
      </c>
      <c r="C41" s="7">
        <v>0</v>
      </c>
      <c r="D41" s="7">
        <v>1954689.2305866922</v>
      </c>
      <c r="E41" s="7">
        <v>0</v>
      </c>
      <c r="F41" s="17">
        <f t="shared" si="1"/>
        <v>1971739.71478096</v>
      </c>
      <c r="K41" s="10"/>
      <c r="L41" s="7"/>
      <c r="M41" s="7"/>
      <c r="N41" s="7"/>
      <c r="O41" s="7"/>
      <c r="P41" s="7"/>
      <c r="Q41" s="7"/>
      <c r="R41" s="7"/>
      <c r="S41" s="7"/>
      <c r="T41" s="7"/>
      <c r="U41" s="17"/>
    </row>
    <row r="42" spans="1:21">
      <c r="A42" t="s">
        <v>36</v>
      </c>
      <c r="B42" s="10">
        <v>1875.133410783807</v>
      </c>
      <c r="C42" s="7">
        <v>0</v>
      </c>
      <c r="D42" s="7">
        <v>1852751.4235872654</v>
      </c>
      <c r="E42" s="7">
        <v>0</v>
      </c>
      <c r="F42" s="17">
        <f t="shared" si="1"/>
        <v>1854626.5569980491</v>
      </c>
      <c r="K42" s="10">
        <v>43500</v>
      </c>
      <c r="L42" s="7">
        <v>4500</v>
      </c>
      <c r="M42" s="7"/>
      <c r="N42" s="7">
        <v>0</v>
      </c>
      <c r="O42" s="7">
        <v>0</v>
      </c>
      <c r="P42" s="7"/>
      <c r="Q42" s="7">
        <v>4306500</v>
      </c>
      <c r="R42" s="7">
        <v>1830500</v>
      </c>
      <c r="S42" s="7"/>
      <c r="T42" s="7">
        <v>0</v>
      </c>
      <c r="U42" s="17">
        <v>0</v>
      </c>
    </row>
    <row r="43" spans="1:21">
      <c r="A43" t="s">
        <v>37</v>
      </c>
      <c r="B43" s="10">
        <v>0</v>
      </c>
      <c r="C43" s="7">
        <v>0</v>
      </c>
      <c r="D43" s="7">
        <v>42793.559459059368</v>
      </c>
      <c r="E43" s="7">
        <v>0</v>
      </c>
      <c r="F43" s="17">
        <f t="shared" si="1"/>
        <v>42793.559459059368</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1601.7791923300108</v>
      </c>
      <c r="C47" s="7">
        <v>0</v>
      </c>
      <c r="D47" s="7">
        <v>655.70321190892719</v>
      </c>
      <c r="E47" s="7">
        <v>0</v>
      </c>
      <c r="F47" s="17">
        <f t="shared" si="1"/>
        <v>2257.4824042389382</v>
      </c>
      <c r="K47" s="10"/>
      <c r="L47" s="7"/>
      <c r="M47" s="7"/>
      <c r="N47" s="7"/>
      <c r="O47" s="7"/>
      <c r="P47" s="7"/>
      <c r="Q47" s="7"/>
      <c r="R47" s="7"/>
      <c r="S47" s="7"/>
      <c r="T47" s="7"/>
      <c r="U47" s="17"/>
    </row>
    <row r="48" spans="1:21">
      <c r="A48" t="s">
        <v>42</v>
      </c>
      <c r="B48" s="10">
        <v>0</v>
      </c>
      <c r="C48" s="7">
        <v>0</v>
      </c>
      <c r="D48" s="7">
        <v>36884.332292370324</v>
      </c>
      <c r="E48" s="7">
        <v>0</v>
      </c>
      <c r="F48" s="17">
        <f t="shared" si="1"/>
        <v>36884.332292370324</v>
      </c>
      <c r="K48" s="10"/>
      <c r="L48" s="7"/>
      <c r="M48" s="7"/>
      <c r="N48" s="7"/>
      <c r="O48" s="7"/>
      <c r="P48" s="7"/>
      <c r="Q48" s="7"/>
      <c r="R48" s="7"/>
      <c r="S48" s="7"/>
      <c r="T48" s="7"/>
      <c r="U48" s="17"/>
    </row>
    <row r="49" spans="1:21">
      <c r="A49" t="s">
        <v>43</v>
      </c>
      <c r="B49" s="10">
        <v>0</v>
      </c>
      <c r="C49" s="7">
        <v>0</v>
      </c>
      <c r="D49" s="7">
        <v>1688592.2344558979</v>
      </c>
      <c r="E49" s="7">
        <v>0</v>
      </c>
      <c r="F49" s="17">
        <f t="shared" si="1"/>
        <v>1688592.2344558979</v>
      </c>
      <c r="K49" s="10">
        <v>0</v>
      </c>
      <c r="L49" s="7">
        <v>0</v>
      </c>
      <c r="M49" s="7"/>
      <c r="N49" s="7">
        <v>0</v>
      </c>
      <c r="O49" s="7">
        <v>0</v>
      </c>
      <c r="P49" s="7"/>
      <c r="Q49" s="7">
        <v>3600000</v>
      </c>
      <c r="R49" s="7">
        <v>0</v>
      </c>
      <c r="S49" s="7"/>
      <c r="T49" s="7">
        <v>0</v>
      </c>
      <c r="U49" s="17">
        <v>0</v>
      </c>
    </row>
    <row r="50" spans="1:21">
      <c r="A50" t="s">
        <v>44</v>
      </c>
      <c r="B50" s="10">
        <v>3771.8018590949409</v>
      </c>
      <c r="C50" s="7">
        <v>0</v>
      </c>
      <c r="D50" s="7">
        <v>6782577.1785531752</v>
      </c>
      <c r="E50" s="7">
        <v>0</v>
      </c>
      <c r="F50" s="17">
        <f t="shared" si="1"/>
        <v>6786348.9804122699</v>
      </c>
      <c r="K50" s="10">
        <v>130011</v>
      </c>
      <c r="L50" s="7">
        <v>0</v>
      </c>
      <c r="M50" s="7"/>
      <c r="N50" s="7">
        <v>0</v>
      </c>
      <c r="O50" s="7">
        <v>0</v>
      </c>
      <c r="P50" s="7"/>
      <c r="Q50" s="7">
        <v>12871063</v>
      </c>
      <c r="R50" s="7">
        <v>6600000</v>
      </c>
      <c r="S50" s="7"/>
      <c r="T50" s="7">
        <v>0</v>
      </c>
      <c r="U50" s="17">
        <v>0</v>
      </c>
    </row>
    <row r="51" spans="1:21">
      <c r="A51" t="s">
        <v>45</v>
      </c>
      <c r="B51" s="10">
        <v>0</v>
      </c>
      <c r="C51" s="7">
        <v>0</v>
      </c>
      <c r="D51" s="7">
        <v>195.89359642732961</v>
      </c>
      <c r="E51" s="7">
        <v>0</v>
      </c>
      <c r="F51" s="17">
        <f t="shared" si="1"/>
        <v>195.89359642732961</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345934.77839352028</v>
      </c>
      <c r="E53" s="7">
        <v>0</v>
      </c>
      <c r="F53" s="17">
        <f t="shared" si="1"/>
        <v>345934.77839352028</v>
      </c>
      <c r="K53" s="10">
        <v>0</v>
      </c>
      <c r="L53" s="7">
        <v>0</v>
      </c>
      <c r="M53" s="7"/>
      <c r="N53" s="7">
        <v>0</v>
      </c>
      <c r="O53" s="7">
        <v>0</v>
      </c>
      <c r="P53" s="7"/>
      <c r="Q53" s="7">
        <v>500000</v>
      </c>
      <c r="R53" s="7">
        <v>0</v>
      </c>
      <c r="S53" s="7"/>
      <c r="T53" s="7">
        <v>0</v>
      </c>
      <c r="U53" s="17">
        <v>0</v>
      </c>
    </row>
    <row r="54" spans="1:21">
      <c r="A54" t="s">
        <v>48</v>
      </c>
      <c r="B54" s="10">
        <v>787.90864334043863</v>
      </c>
      <c r="C54" s="7">
        <v>0</v>
      </c>
      <c r="D54" s="7">
        <v>590926.1593252843</v>
      </c>
      <c r="E54" s="7">
        <v>0</v>
      </c>
      <c r="F54" s="17">
        <f t="shared" si="1"/>
        <v>591714.06796862476</v>
      </c>
      <c r="K54" s="10">
        <v>0</v>
      </c>
      <c r="L54" s="7">
        <v>0</v>
      </c>
      <c r="M54" s="7"/>
      <c r="N54" s="7">
        <v>0</v>
      </c>
      <c r="O54" s="7">
        <v>0</v>
      </c>
      <c r="P54" s="7"/>
      <c r="Q54" s="7">
        <v>1800000</v>
      </c>
      <c r="R54" s="7">
        <v>0</v>
      </c>
      <c r="S54" s="7"/>
      <c r="T54" s="7">
        <v>0</v>
      </c>
      <c r="U54" s="17">
        <v>0</v>
      </c>
    </row>
    <row r="55" spans="1:21">
      <c r="A55" t="s">
        <v>49</v>
      </c>
      <c r="B55" s="10">
        <v>0</v>
      </c>
      <c r="C55" s="7">
        <v>0</v>
      </c>
      <c r="D55" s="7">
        <v>92640.664390443097</v>
      </c>
      <c r="E55" s="7">
        <v>0</v>
      </c>
      <c r="F55" s="17">
        <f t="shared" si="1"/>
        <v>92640.664390443097</v>
      </c>
      <c r="K55" s="10">
        <v>0</v>
      </c>
      <c r="L55" s="7">
        <v>0</v>
      </c>
      <c r="M55" s="7"/>
      <c r="N55" s="7">
        <v>0</v>
      </c>
      <c r="O55" s="7">
        <v>0</v>
      </c>
      <c r="P55" s="7"/>
      <c r="Q55" s="7">
        <v>0</v>
      </c>
      <c r="R55" s="7">
        <v>0</v>
      </c>
      <c r="S55" s="7"/>
      <c r="T55" s="7">
        <v>0</v>
      </c>
      <c r="U55" s="17">
        <v>0</v>
      </c>
    </row>
    <row r="56" spans="1:21">
      <c r="A56" t="s">
        <v>50</v>
      </c>
      <c r="B56" s="10">
        <v>5087.3933507332176</v>
      </c>
      <c r="C56" s="7">
        <v>0</v>
      </c>
      <c r="D56" s="7">
        <v>24834.712493472063</v>
      </c>
      <c r="E56" s="7">
        <v>0</v>
      </c>
      <c r="F56" s="17">
        <f t="shared" si="1"/>
        <v>29922.105844205282</v>
      </c>
      <c r="K56" s="10"/>
      <c r="L56" s="7"/>
      <c r="M56" s="7"/>
      <c r="N56" s="7"/>
      <c r="O56" s="7"/>
      <c r="P56" s="7"/>
      <c r="Q56" s="7"/>
      <c r="R56" s="7"/>
      <c r="S56" s="7"/>
      <c r="T56" s="7"/>
      <c r="U56" s="17"/>
    </row>
    <row r="57" spans="1:21">
      <c r="A57" t="s">
        <v>51</v>
      </c>
      <c r="B57" s="10">
        <v>0</v>
      </c>
      <c r="C57" s="7">
        <v>0</v>
      </c>
      <c r="D57" s="7">
        <v>108580.4431925019</v>
      </c>
      <c r="E57" s="7">
        <v>0</v>
      </c>
      <c r="F57" s="17">
        <f t="shared" si="1"/>
        <v>108580.4431925019</v>
      </c>
      <c r="K57" s="10">
        <v>0</v>
      </c>
      <c r="L57" s="7">
        <v>0</v>
      </c>
      <c r="M57" s="7"/>
      <c r="N57" s="7">
        <v>0</v>
      </c>
      <c r="O57" s="7">
        <v>0</v>
      </c>
      <c r="P57" s="7"/>
      <c r="Q57" s="7">
        <v>350000</v>
      </c>
      <c r="R57" s="7">
        <v>336606</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79564.448192116834</v>
      </c>
      <c r="C60" s="7">
        <f>SUM(C6:C58)</f>
        <v>0</v>
      </c>
      <c r="D60" s="7">
        <f>SUM(D6:D58)</f>
        <v>26375062.216445893</v>
      </c>
      <c r="E60" s="7">
        <f>SUM(E6:E58)</f>
        <v>0</v>
      </c>
      <c r="F60" s="17">
        <f>SUM(F6:F58)</f>
        <v>26454626.664638013</v>
      </c>
      <c r="K60" s="10">
        <f>SUM(K6:K58)</f>
        <v>253143</v>
      </c>
      <c r="L60" s="7">
        <f>SUM(L6:L58)</f>
        <v>4500</v>
      </c>
      <c r="M60" s="7"/>
      <c r="N60" s="7">
        <f>SUM(N6:N58)</f>
        <v>0</v>
      </c>
      <c r="O60" s="7">
        <f>SUM(O6:O58)</f>
        <v>0</v>
      </c>
      <c r="P60" s="7"/>
      <c r="Q60" s="7">
        <f>SUM(Q6:Q58)</f>
        <v>58771774</v>
      </c>
      <c r="R60" s="7">
        <f>SUM(R6:R58)</f>
        <v>12820517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Chambers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10758.325892211144</v>
      </c>
      <c r="C6" s="7">
        <v>40499.792287786979</v>
      </c>
      <c r="D6" s="7">
        <v>0</v>
      </c>
      <c r="E6" s="7">
        <v>0</v>
      </c>
      <c r="F6" s="17">
        <f t="shared" ref="F6:F37" si="0">SUM(B6:E6)</f>
        <v>51258.11817999812</v>
      </c>
      <c r="K6" s="10">
        <v>41000</v>
      </c>
      <c r="L6" s="7">
        <v>0</v>
      </c>
      <c r="M6" s="7"/>
      <c r="N6" s="7">
        <v>16288</v>
      </c>
      <c r="O6" s="7">
        <v>0</v>
      </c>
      <c r="P6" s="7"/>
      <c r="Q6" s="7">
        <v>4000</v>
      </c>
      <c r="R6" s="7">
        <v>0</v>
      </c>
      <c r="S6" s="7"/>
      <c r="T6" s="7">
        <v>0</v>
      </c>
      <c r="U6" s="17">
        <v>0</v>
      </c>
    </row>
    <row r="7" spans="1:21">
      <c r="A7" t="s">
        <v>1</v>
      </c>
      <c r="B7" s="10">
        <v>1231.9943378662131</v>
      </c>
      <c r="C7" s="7">
        <v>21188.691731444149</v>
      </c>
      <c r="D7" s="7">
        <v>8210.4573688878736</v>
      </c>
      <c r="E7" s="7">
        <v>0</v>
      </c>
      <c r="F7" s="17">
        <f t="shared" si="0"/>
        <v>30631.143438198236</v>
      </c>
      <c r="H7" s="22"/>
      <c r="I7" s="24"/>
      <c r="K7" s="10">
        <v>3200</v>
      </c>
      <c r="L7" s="7">
        <v>0</v>
      </c>
      <c r="M7" s="7"/>
      <c r="N7" s="7">
        <v>27000</v>
      </c>
      <c r="O7" s="7">
        <v>0</v>
      </c>
      <c r="P7" s="7"/>
      <c r="Q7" s="7">
        <v>12400</v>
      </c>
      <c r="R7" s="7">
        <v>0</v>
      </c>
      <c r="S7" s="7"/>
      <c r="T7" s="7">
        <v>40</v>
      </c>
      <c r="U7" s="17">
        <v>4</v>
      </c>
    </row>
    <row r="8" spans="1:21">
      <c r="A8" t="s">
        <v>2</v>
      </c>
      <c r="B8" s="10">
        <v>12364.199238101981</v>
      </c>
      <c r="C8" s="7">
        <v>267224.80985282751</v>
      </c>
      <c r="D8" s="7">
        <v>0</v>
      </c>
      <c r="E8" s="7">
        <v>0</v>
      </c>
      <c r="F8" s="17">
        <f t="shared" si="0"/>
        <v>279589.00909092952</v>
      </c>
      <c r="H8" s="4" t="s">
        <v>64</v>
      </c>
      <c r="I8" s="13"/>
      <c r="K8" s="10">
        <v>14519</v>
      </c>
      <c r="L8" s="7">
        <v>0</v>
      </c>
      <c r="M8" s="7"/>
      <c r="N8" s="7">
        <v>147070</v>
      </c>
      <c r="O8" s="7">
        <v>0</v>
      </c>
      <c r="P8" s="7"/>
      <c r="Q8" s="7">
        <v>36314</v>
      </c>
      <c r="R8" s="7">
        <v>0</v>
      </c>
      <c r="S8" s="7"/>
      <c r="T8" s="7">
        <v>0</v>
      </c>
      <c r="U8" s="17">
        <v>0</v>
      </c>
    </row>
    <row r="9" spans="1:21">
      <c r="A9" t="s">
        <v>3</v>
      </c>
      <c r="B9" s="10">
        <v>28014.743690523886</v>
      </c>
      <c r="C9" s="7">
        <v>21670.644108543245</v>
      </c>
      <c r="D9" s="7">
        <v>0</v>
      </c>
      <c r="E9" s="7">
        <v>0</v>
      </c>
      <c r="F9" s="17">
        <f t="shared" si="0"/>
        <v>49685.387799067132</v>
      </c>
      <c r="H9" s="4"/>
      <c r="I9" s="13"/>
      <c r="K9" s="10">
        <v>0</v>
      </c>
      <c r="L9" s="7">
        <v>0</v>
      </c>
      <c r="M9" s="7"/>
      <c r="N9" s="7">
        <v>0</v>
      </c>
      <c r="O9" s="7">
        <v>0</v>
      </c>
      <c r="P9" s="7"/>
      <c r="Q9" s="7">
        <v>96472</v>
      </c>
      <c r="R9" s="7">
        <v>0</v>
      </c>
      <c r="S9" s="7"/>
      <c r="T9" s="7">
        <v>0</v>
      </c>
      <c r="U9" s="17">
        <v>0</v>
      </c>
    </row>
    <row r="10" spans="1:21">
      <c r="A10" t="s">
        <v>4</v>
      </c>
      <c r="B10" s="10">
        <v>91959.746036598561</v>
      </c>
      <c r="C10" s="7">
        <v>781989.10600842559</v>
      </c>
      <c r="D10" s="7">
        <v>1457868.8908018251</v>
      </c>
      <c r="E10" s="7">
        <v>0</v>
      </c>
      <c r="F10" s="17">
        <f t="shared" si="0"/>
        <v>2331817.7428468494</v>
      </c>
      <c r="H10" s="4" t="s">
        <v>65</v>
      </c>
      <c r="I10" s="14">
        <v>17669766.800000001</v>
      </c>
      <c r="K10" s="10">
        <v>96300</v>
      </c>
      <c r="L10" s="7">
        <v>0</v>
      </c>
      <c r="M10" s="7"/>
      <c r="N10" s="7">
        <v>1091400</v>
      </c>
      <c r="O10" s="7">
        <v>275000</v>
      </c>
      <c r="P10" s="7"/>
      <c r="Q10" s="7">
        <v>2022300</v>
      </c>
      <c r="R10" s="7">
        <v>400000</v>
      </c>
      <c r="S10" s="7"/>
      <c r="T10" s="7">
        <v>0</v>
      </c>
      <c r="U10" s="17">
        <v>0</v>
      </c>
    </row>
    <row r="11" spans="1:21">
      <c r="A11" t="s">
        <v>5</v>
      </c>
      <c r="B11" s="10">
        <v>11651.057935603503</v>
      </c>
      <c r="C11" s="7">
        <v>46494.86858543173</v>
      </c>
      <c r="D11" s="7">
        <v>116847.04827257473</v>
      </c>
      <c r="E11" s="7">
        <v>0</v>
      </c>
      <c r="F11" s="17">
        <f t="shared" si="0"/>
        <v>174992.97479360996</v>
      </c>
      <c r="H11" s="4"/>
      <c r="I11" s="14"/>
      <c r="K11" s="10">
        <v>0</v>
      </c>
      <c r="L11" s="7">
        <v>0</v>
      </c>
      <c r="M11" s="7"/>
      <c r="N11" s="7">
        <v>0</v>
      </c>
      <c r="O11" s="7">
        <v>0</v>
      </c>
      <c r="P11" s="7"/>
      <c r="Q11" s="7">
        <v>2000000</v>
      </c>
      <c r="R11" s="7">
        <v>1884084</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245225.40201952023</v>
      </c>
      <c r="C13" s="7">
        <v>2637543.4897122378</v>
      </c>
      <c r="D13" s="7">
        <v>1430653.4859101688</v>
      </c>
      <c r="E13" s="7">
        <v>0</v>
      </c>
      <c r="F13" s="17">
        <f t="shared" si="0"/>
        <v>4313422.3776419275</v>
      </c>
      <c r="H13" s="4" t="s">
        <v>67</v>
      </c>
      <c r="I13" s="14">
        <v>9335960.7999999989</v>
      </c>
      <c r="K13" s="10">
        <v>148000</v>
      </c>
      <c r="L13" s="7">
        <v>0</v>
      </c>
      <c r="M13" s="7"/>
      <c r="N13" s="7">
        <v>1702000</v>
      </c>
      <c r="O13" s="7">
        <v>0</v>
      </c>
      <c r="P13" s="7"/>
      <c r="Q13" s="7">
        <v>1850000</v>
      </c>
      <c r="R13" s="7">
        <v>0</v>
      </c>
      <c r="S13" s="7"/>
      <c r="T13" s="7">
        <v>0</v>
      </c>
      <c r="U13" s="17">
        <v>0</v>
      </c>
    </row>
    <row r="14" spans="1:21">
      <c r="A14" t="s">
        <v>8</v>
      </c>
      <c r="B14" s="10">
        <v>1675.91160502304</v>
      </c>
      <c r="C14" s="7">
        <v>36760.518604296223</v>
      </c>
      <c r="D14" s="7">
        <v>0</v>
      </c>
      <c r="E14" s="7">
        <v>0</v>
      </c>
      <c r="F14" s="17">
        <f t="shared" si="0"/>
        <v>38436.43020931926</v>
      </c>
      <c r="H14" s="4" t="s">
        <v>68</v>
      </c>
      <c r="I14" s="14">
        <v>1230967.8400000001</v>
      </c>
      <c r="K14" s="10">
        <v>100000</v>
      </c>
      <c r="L14" s="7">
        <v>102326</v>
      </c>
      <c r="M14" s="7"/>
      <c r="N14" s="7">
        <v>31672</v>
      </c>
      <c r="O14" s="7">
        <v>0</v>
      </c>
      <c r="P14" s="7"/>
      <c r="Q14" s="7">
        <v>600000</v>
      </c>
      <c r="R14" s="7">
        <v>232606</v>
      </c>
      <c r="S14" s="7"/>
      <c r="T14" s="7">
        <v>0</v>
      </c>
      <c r="U14" s="17">
        <v>0</v>
      </c>
    </row>
    <row r="15" spans="1:21">
      <c r="A15" t="s">
        <v>9</v>
      </c>
      <c r="B15" s="10">
        <v>55779.286044761371</v>
      </c>
      <c r="C15" s="7">
        <v>397536.47154825996</v>
      </c>
      <c r="D15" s="7">
        <v>0</v>
      </c>
      <c r="E15" s="7">
        <v>0</v>
      </c>
      <c r="F15" s="17">
        <f t="shared" si="0"/>
        <v>453315.75759302132</v>
      </c>
      <c r="H15" s="4" t="s">
        <v>69</v>
      </c>
      <c r="I15" s="14">
        <v>1283137.75</v>
      </c>
      <c r="K15" s="10">
        <v>107000</v>
      </c>
      <c r="L15" s="7">
        <v>0</v>
      </c>
      <c r="M15" s="7"/>
      <c r="N15" s="7">
        <v>252000</v>
      </c>
      <c r="O15" s="7">
        <v>0</v>
      </c>
      <c r="P15" s="7"/>
      <c r="Q15" s="7">
        <v>750000</v>
      </c>
      <c r="R15" s="7">
        <v>0</v>
      </c>
      <c r="S15" s="7"/>
      <c r="T15" s="7">
        <v>0</v>
      </c>
      <c r="U15" s="17">
        <v>0</v>
      </c>
    </row>
    <row r="16" spans="1:21">
      <c r="A16" t="s">
        <v>10</v>
      </c>
      <c r="B16" s="10">
        <v>20613.649336685958</v>
      </c>
      <c r="C16" s="7">
        <v>59775.069508755289</v>
      </c>
      <c r="D16" s="7">
        <v>78321.293559724741</v>
      </c>
      <c r="E16" s="7">
        <v>0</v>
      </c>
      <c r="F16" s="17">
        <f t="shared" si="0"/>
        <v>158710.012405166</v>
      </c>
      <c r="H16" s="4" t="s">
        <v>70</v>
      </c>
      <c r="I16" s="14">
        <v>0</v>
      </c>
      <c r="K16" s="10">
        <v>25000</v>
      </c>
      <c r="L16" s="7">
        <v>0</v>
      </c>
      <c r="M16" s="7"/>
      <c r="N16" s="7">
        <v>0</v>
      </c>
      <c r="O16" s="7">
        <v>0</v>
      </c>
      <c r="P16" s="7"/>
      <c r="Q16" s="7">
        <v>0</v>
      </c>
      <c r="R16" s="7">
        <v>64528</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8576.5014327732351</v>
      </c>
      <c r="C18" s="7">
        <v>71880.934274000785</v>
      </c>
      <c r="D18" s="7">
        <v>943.90929067406796</v>
      </c>
      <c r="E18" s="7">
        <v>0</v>
      </c>
      <c r="F18" s="17">
        <f t="shared" si="0"/>
        <v>81401.34499744809</v>
      </c>
      <c r="H18" s="4" t="s">
        <v>71</v>
      </c>
      <c r="I18" s="14"/>
      <c r="K18" s="10">
        <v>5200</v>
      </c>
      <c r="L18" s="7">
        <v>0</v>
      </c>
      <c r="M18" s="7"/>
      <c r="N18" s="7">
        <v>44000</v>
      </c>
      <c r="O18" s="7">
        <v>0</v>
      </c>
      <c r="P18" s="7"/>
      <c r="Q18" s="7">
        <v>60800</v>
      </c>
      <c r="R18" s="7">
        <v>0</v>
      </c>
      <c r="S18" s="7"/>
      <c r="T18" s="7">
        <v>0</v>
      </c>
      <c r="U18" s="17">
        <v>0</v>
      </c>
    </row>
    <row r="19" spans="1:21">
      <c r="A19" t="s">
        <v>13</v>
      </c>
      <c r="B19" s="10">
        <v>10606.893337113561</v>
      </c>
      <c r="C19" s="7">
        <v>255546.34768887516</v>
      </c>
      <c r="D19" s="7">
        <v>120987.8653331346</v>
      </c>
      <c r="E19" s="7">
        <v>0</v>
      </c>
      <c r="F19" s="17">
        <f t="shared" si="0"/>
        <v>387141.10635912331</v>
      </c>
      <c r="H19" s="4" t="s">
        <v>72</v>
      </c>
      <c r="I19" s="14">
        <v>0</v>
      </c>
      <c r="K19" s="10">
        <v>55000</v>
      </c>
      <c r="L19" s="7">
        <v>0</v>
      </c>
      <c r="M19" s="7"/>
      <c r="N19" s="7">
        <v>300000</v>
      </c>
      <c r="O19" s="7">
        <v>0</v>
      </c>
      <c r="P19" s="7"/>
      <c r="Q19" s="7">
        <v>295000</v>
      </c>
      <c r="R19" s="7">
        <v>0</v>
      </c>
      <c r="S19" s="7"/>
      <c r="T19" s="7">
        <v>0</v>
      </c>
      <c r="U19" s="17">
        <v>0</v>
      </c>
    </row>
    <row r="20" spans="1:21">
      <c r="A20" t="s">
        <v>14</v>
      </c>
      <c r="B20" s="10">
        <v>10919.667374146267</v>
      </c>
      <c r="C20" s="7">
        <v>85818.532249043172</v>
      </c>
      <c r="D20" s="7">
        <v>95421.372692274366</v>
      </c>
      <c r="E20" s="7">
        <v>0</v>
      </c>
      <c r="F20" s="17">
        <f t="shared" si="0"/>
        <v>192159.5723154638</v>
      </c>
      <c r="H20" s="4" t="s">
        <v>73</v>
      </c>
      <c r="I20" s="14">
        <v>9387292.4799999986</v>
      </c>
      <c r="K20" s="10"/>
      <c r="L20" s="7"/>
      <c r="M20" s="7"/>
      <c r="N20" s="7"/>
      <c r="O20" s="7"/>
      <c r="P20" s="7"/>
      <c r="Q20" s="7"/>
      <c r="R20" s="7"/>
      <c r="S20" s="7"/>
      <c r="T20" s="7"/>
      <c r="U20" s="17"/>
    </row>
    <row r="21" spans="1:21">
      <c r="A21" t="s">
        <v>15</v>
      </c>
      <c r="B21" s="10">
        <v>1962.4238432688549</v>
      </c>
      <c r="C21" s="7">
        <v>66747.710505820083</v>
      </c>
      <c r="D21" s="7">
        <v>2362.4985623263301</v>
      </c>
      <c r="E21" s="7">
        <v>0</v>
      </c>
      <c r="F21" s="17">
        <f t="shared" si="0"/>
        <v>71072.632911415276</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-125003</v>
      </c>
      <c r="K22" s="10"/>
      <c r="L22" s="7"/>
      <c r="M22" s="7"/>
      <c r="N22" s="7"/>
      <c r="O22" s="7"/>
      <c r="P22" s="7"/>
      <c r="Q22" s="7"/>
      <c r="R22" s="7"/>
      <c r="S22" s="7"/>
      <c r="T22" s="7"/>
      <c r="U22" s="17"/>
    </row>
    <row r="23" spans="1:21">
      <c r="A23" t="s">
        <v>17</v>
      </c>
      <c r="B23" s="10">
        <v>8923.9183421529215</v>
      </c>
      <c r="C23" s="7">
        <v>49516.581638925396</v>
      </c>
      <c r="D23" s="7">
        <v>53855.059065950052</v>
      </c>
      <c r="E23" s="7">
        <v>0</v>
      </c>
      <c r="F23" s="17">
        <f t="shared" si="0"/>
        <v>112295.55904702836</v>
      </c>
      <c r="H23" s="4" t="s">
        <v>76</v>
      </c>
      <c r="I23" s="14"/>
      <c r="K23" s="10">
        <v>26779</v>
      </c>
      <c r="L23" s="7">
        <v>0</v>
      </c>
      <c r="M23" s="7"/>
      <c r="N23" s="7">
        <v>76788</v>
      </c>
      <c r="O23" s="7">
        <v>0</v>
      </c>
      <c r="P23" s="7"/>
      <c r="Q23" s="7">
        <v>82494</v>
      </c>
      <c r="R23" s="7">
        <v>0</v>
      </c>
      <c r="S23" s="7"/>
      <c r="T23" s="7">
        <v>0</v>
      </c>
      <c r="U23" s="17">
        <v>0</v>
      </c>
    </row>
    <row r="24" spans="1:21">
      <c r="A24" t="s">
        <v>18</v>
      </c>
      <c r="B24" s="10">
        <v>5099.0251700707213</v>
      </c>
      <c r="C24" s="7">
        <v>26357.311072995592</v>
      </c>
      <c r="D24" s="7">
        <v>0</v>
      </c>
      <c r="E24" s="7">
        <v>0</v>
      </c>
      <c r="F24" s="17">
        <f t="shared" si="0"/>
        <v>31456.336243066311</v>
      </c>
      <c r="H24" s="4" t="s">
        <v>77</v>
      </c>
      <c r="I24" s="14">
        <v>5160779.8499999978</v>
      </c>
      <c r="K24" s="10">
        <v>0</v>
      </c>
      <c r="L24" s="7">
        <v>0</v>
      </c>
      <c r="M24" s="7"/>
      <c r="N24" s="7">
        <v>0</v>
      </c>
      <c r="O24" s="7">
        <v>0</v>
      </c>
      <c r="P24" s="7"/>
      <c r="Q24" s="7">
        <v>180000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15096763.860000005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15096763.860000005</v>
      </c>
      <c r="K27" s="10"/>
      <c r="L27" s="7"/>
      <c r="M27" s="7"/>
      <c r="N27" s="7"/>
      <c r="O27" s="7"/>
      <c r="P27" s="7"/>
      <c r="Q27" s="7"/>
      <c r="R27" s="7"/>
      <c r="S27" s="7"/>
      <c r="T27" s="7"/>
      <c r="U27" s="17"/>
    </row>
    <row r="28" spans="1:21">
      <c r="A28" t="s">
        <v>22</v>
      </c>
      <c r="B28" s="10">
        <v>18276.092524273459</v>
      </c>
      <c r="C28" s="7">
        <v>457761.09144265536</v>
      </c>
      <c r="D28" s="7">
        <v>172529.40635669074</v>
      </c>
      <c r="E28" s="7">
        <v>0</v>
      </c>
      <c r="F28" s="17">
        <f t="shared" si="0"/>
        <v>648566.59032361954</v>
      </c>
      <c r="H28" s="23"/>
      <c r="I28" s="25"/>
      <c r="K28" s="10"/>
      <c r="L28" s="7"/>
      <c r="M28" s="7"/>
      <c r="N28" s="7"/>
      <c r="O28" s="7"/>
      <c r="P28" s="7"/>
      <c r="Q28" s="7"/>
      <c r="R28" s="7"/>
      <c r="S28" s="7"/>
      <c r="T28" s="7"/>
      <c r="U28" s="17"/>
    </row>
    <row r="29" spans="1:21">
      <c r="A29" t="s">
        <v>23</v>
      </c>
      <c r="B29" s="10">
        <v>8168.5274472608444</v>
      </c>
      <c r="C29" s="7">
        <v>152168.96525437725</v>
      </c>
      <c r="D29" s="7">
        <v>225325.4090901376</v>
      </c>
      <c r="E29" s="7">
        <v>0</v>
      </c>
      <c r="F29" s="17">
        <f t="shared" si="0"/>
        <v>385662.90179177572</v>
      </c>
      <c r="K29" s="10">
        <v>10500</v>
      </c>
      <c r="L29" s="7">
        <v>0</v>
      </c>
      <c r="M29" s="7"/>
      <c r="N29" s="7">
        <v>210000</v>
      </c>
      <c r="O29" s="7">
        <v>0</v>
      </c>
      <c r="P29" s="7"/>
      <c r="Q29" s="7">
        <v>85000</v>
      </c>
      <c r="R29" s="7">
        <v>0</v>
      </c>
      <c r="S29" s="7"/>
      <c r="T29" s="7">
        <v>0</v>
      </c>
      <c r="U29" s="17">
        <v>0</v>
      </c>
    </row>
    <row r="30" spans="1:21">
      <c r="A30" t="s">
        <v>24</v>
      </c>
      <c r="B30" s="10">
        <v>2454.106050671553</v>
      </c>
      <c r="C30" s="7">
        <v>5241.554845033671</v>
      </c>
      <c r="D30" s="7">
        <v>90085.924445360157</v>
      </c>
      <c r="E30" s="7">
        <v>0</v>
      </c>
      <c r="F30" s="17">
        <f t="shared" si="0"/>
        <v>97781.58534106538</v>
      </c>
      <c r="K30" s="10">
        <v>12150</v>
      </c>
      <c r="L30" s="7">
        <v>0</v>
      </c>
      <c r="M30" s="7"/>
      <c r="N30" s="7">
        <v>122850</v>
      </c>
      <c r="O30" s="7">
        <v>0</v>
      </c>
      <c r="P30" s="7"/>
      <c r="Q30" s="7">
        <v>0</v>
      </c>
      <c r="R30" s="7">
        <v>0</v>
      </c>
      <c r="S30" s="7"/>
      <c r="T30" s="7">
        <v>0</v>
      </c>
      <c r="U30" s="17">
        <v>0</v>
      </c>
    </row>
    <row r="31" spans="1:21">
      <c r="A31" t="s">
        <v>25</v>
      </c>
      <c r="B31" s="10">
        <v>10368.598818104792</v>
      </c>
      <c r="C31" s="7">
        <v>154076.10860943847</v>
      </c>
      <c r="D31" s="7">
        <v>46811.937144112642</v>
      </c>
      <c r="E31" s="7">
        <v>0</v>
      </c>
      <c r="F31" s="17">
        <f t="shared" si="0"/>
        <v>211256.6445716559</v>
      </c>
      <c r="K31" s="10"/>
      <c r="L31" s="7"/>
      <c r="M31" s="7"/>
      <c r="N31" s="7"/>
      <c r="O31" s="7"/>
      <c r="P31" s="7"/>
      <c r="Q31" s="7"/>
      <c r="R31" s="7"/>
      <c r="S31" s="7"/>
      <c r="T31" s="7"/>
      <c r="U31" s="17"/>
    </row>
    <row r="32" spans="1:21">
      <c r="A32" t="s">
        <v>26</v>
      </c>
      <c r="B32" s="10">
        <v>1338.5413701977945</v>
      </c>
      <c r="C32" s="7">
        <v>21087.913901912754</v>
      </c>
      <c r="D32" s="7">
        <v>25065.85915620219</v>
      </c>
      <c r="E32" s="7">
        <v>0</v>
      </c>
      <c r="F32" s="17">
        <f t="shared" si="0"/>
        <v>47492.31442831274</v>
      </c>
      <c r="K32" s="10">
        <v>0</v>
      </c>
      <c r="L32" s="7">
        <v>0</v>
      </c>
      <c r="M32" s="7"/>
      <c r="N32" s="7">
        <v>0</v>
      </c>
      <c r="O32" s="7">
        <v>0</v>
      </c>
      <c r="P32" s="7"/>
      <c r="Q32" s="7">
        <v>50000</v>
      </c>
      <c r="R32" s="7">
        <v>0</v>
      </c>
      <c r="S32" s="7"/>
      <c r="T32" s="7">
        <v>0</v>
      </c>
      <c r="U32" s="17">
        <v>0</v>
      </c>
    </row>
    <row r="33" spans="1:21">
      <c r="A33" t="s">
        <v>27</v>
      </c>
      <c r="B33" s="10">
        <v>3021.3269525041524</v>
      </c>
      <c r="C33" s="7">
        <v>73353.073237888078</v>
      </c>
      <c r="D33" s="7">
        <v>0</v>
      </c>
      <c r="E33" s="7">
        <v>0</v>
      </c>
      <c r="F33" s="17">
        <f t="shared" si="0"/>
        <v>76374.400190392233</v>
      </c>
      <c r="K33" s="10">
        <v>16650</v>
      </c>
      <c r="L33" s="7">
        <v>0</v>
      </c>
      <c r="M33" s="7"/>
      <c r="N33" s="7">
        <v>17218</v>
      </c>
      <c r="O33" s="7">
        <v>0</v>
      </c>
      <c r="P33" s="7"/>
      <c r="Q33" s="7">
        <v>3700</v>
      </c>
      <c r="R33" s="7">
        <v>0</v>
      </c>
      <c r="S33" s="7"/>
      <c r="T33" s="7">
        <v>0</v>
      </c>
      <c r="U33" s="17">
        <v>0</v>
      </c>
    </row>
    <row r="34" spans="1:21">
      <c r="A34" t="s">
        <v>28</v>
      </c>
      <c r="B34" s="10">
        <v>3149.8053316400965</v>
      </c>
      <c r="C34" s="7">
        <v>57830.590676934014</v>
      </c>
      <c r="D34" s="7">
        <v>0</v>
      </c>
      <c r="E34" s="7">
        <v>0</v>
      </c>
      <c r="F34" s="17">
        <f t="shared" si="0"/>
        <v>60980.396008574113</v>
      </c>
      <c r="K34" s="10">
        <v>4600</v>
      </c>
      <c r="L34" s="7">
        <v>0</v>
      </c>
      <c r="M34" s="7"/>
      <c r="N34" s="7">
        <v>78800</v>
      </c>
      <c r="O34" s="7">
        <v>0</v>
      </c>
      <c r="P34" s="7"/>
      <c r="Q34" s="7">
        <v>39600</v>
      </c>
      <c r="R34" s="7">
        <v>0</v>
      </c>
      <c r="S34" s="7"/>
      <c r="T34" s="7">
        <v>0</v>
      </c>
      <c r="U34" s="17">
        <v>0</v>
      </c>
    </row>
    <row r="35" spans="1:21">
      <c r="A35" t="s">
        <v>29</v>
      </c>
      <c r="B35" s="10">
        <v>3043.510081171703</v>
      </c>
      <c r="C35" s="7">
        <v>2798.7515238598726</v>
      </c>
      <c r="D35" s="7">
        <v>147058.01966458827</v>
      </c>
      <c r="E35" s="7">
        <v>0</v>
      </c>
      <c r="F35" s="17">
        <f t="shared" si="0"/>
        <v>152900.28126961985</v>
      </c>
      <c r="K35" s="10">
        <v>0</v>
      </c>
      <c r="L35" s="7">
        <v>0</v>
      </c>
      <c r="M35" s="7"/>
      <c r="N35" s="7">
        <v>0</v>
      </c>
      <c r="O35" s="7">
        <v>0</v>
      </c>
      <c r="P35" s="7"/>
      <c r="Q35" s="7">
        <v>210000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7226.8121611029565</v>
      </c>
      <c r="C37" s="7">
        <v>11540.465647040688</v>
      </c>
      <c r="D37" s="7">
        <v>66560.335141241056</v>
      </c>
      <c r="E37" s="7">
        <v>0</v>
      </c>
      <c r="F37" s="17">
        <f t="shared" si="0"/>
        <v>85327.612949384697</v>
      </c>
      <c r="K37" s="10">
        <v>0</v>
      </c>
      <c r="L37" s="7">
        <v>0</v>
      </c>
      <c r="M37" s="7"/>
      <c r="N37" s="7">
        <v>0</v>
      </c>
      <c r="O37" s="7">
        <v>0</v>
      </c>
      <c r="P37" s="7"/>
      <c r="Q37" s="7">
        <v>59981</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1928.0674747034871</v>
      </c>
      <c r="C40" s="7">
        <v>-37.059771796085371</v>
      </c>
      <c r="D40" s="7">
        <v>0</v>
      </c>
      <c r="E40" s="7">
        <v>0</v>
      </c>
      <c r="F40" s="17">
        <f t="shared" si="1"/>
        <v>1891.0077029074016</v>
      </c>
      <c r="K40" s="10"/>
      <c r="L40" s="7"/>
      <c r="M40" s="7"/>
      <c r="N40" s="7"/>
      <c r="O40" s="7"/>
      <c r="P40" s="7"/>
      <c r="Q40" s="7"/>
      <c r="R40" s="7"/>
      <c r="S40" s="7"/>
      <c r="T40" s="7"/>
      <c r="U40" s="17"/>
    </row>
    <row r="41" spans="1:21">
      <c r="A41" t="s">
        <v>35</v>
      </c>
      <c r="B41" s="10">
        <v>8105.6165991417256</v>
      </c>
      <c r="C41" s="7">
        <v>79781.91006840211</v>
      </c>
      <c r="D41" s="7">
        <v>80746.125461653544</v>
      </c>
      <c r="E41" s="7">
        <v>0</v>
      </c>
      <c r="F41" s="17">
        <f t="shared" si="1"/>
        <v>168633.65212919738</v>
      </c>
      <c r="K41" s="10">
        <v>10000</v>
      </c>
      <c r="L41" s="7">
        <v>0</v>
      </c>
      <c r="M41" s="7"/>
      <c r="N41" s="7">
        <v>70000</v>
      </c>
      <c r="O41" s="7">
        <v>0</v>
      </c>
      <c r="P41" s="7"/>
      <c r="Q41" s="7">
        <v>150000</v>
      </c>
      <c r="R41" s="7">
        <v>0</v>
      </c>
      <c r="S41" s="7"/>
      <c r="T41" s="7">
        <v>0</v>
      </c>
      <c r="U41" s="17">
        <v>0</v>
      </c>
    </row>
    <row r="42" spans="1:21">
      <c r="A42" t="s">
        <v>36</v>
      </c>
      <c r="B42" s="10">
        <v>5252.8569544026068</v>
      </c>
      <c r="C42" s="7">
        <v>62804.699060172396</v>
      </c>
      <c r="D42" s="7">
        <v>172104.0145304341</v>
      </c>
      <c r="E42" s="7">
        <v>0</v>
      </c>
      <c r="F42" s="17">
        <f t="shared" si="1"/>
        <v>240161.5705450091</v>
      </c>
      <c r="K42" s="10">
        <v>98000</v>
      </c>
      <c r="L42" s="7">
        <v>0</v>
      </c>
      <c r="M42" s="7"/>
      <c r="N42" s="7">
        <v>7000</v>
      </c>
      <c r="O42" s="7">
        <v>0</v>
      </c>
      <c r="P42" s="7"/>
      <c r="Q42" s="7">
        <v>245000</v>
      </c>
      <c r="R42" s="7">
        <v>0</v>
      </c>
      <c r="S42" s="7"/>
      <c r="T42" s="7">
        <v>0</v>
      </c>
      <c r="U42" s="17">
        <v>0</v>
      </c>
    </row>
    <row r="43" spans="1:21">
      <c r="A43" t="s">
        <v>37</v>
      </c>
      <c r="B43" s="10">
        <v>6045.7660577604893</v>
      </c>
      <c r="C43" s="7">
        <v>106191.85851043569</v>
      </c>
      <c r="D43" s="7">
        <v>41976.012007919635</v>
      </c>
      <c r="E43" s="7">
        <v>0</v>
      </c>
      <c r="F43" s="17">
        <f t="shared" si="1"/>
        <v>154213.63657611579</v>
      </c>
      <c r="K43" s="10"/>
      <c r="L43" s="7"/>
      <c r="M43" s="7"/>
      <c r="N43" s="7"/>
      <c r="O43" s="7"/>
      <c r="P43" s="7"/>
      <c r="Q43" s="7"/>
      <c r="R43" s="7"/>
      <c r="S43" s="7"/>
      <c r="T43" s="7"/>
      <c r="U43" s="17"/>
    </row>
    <row r="44" spans="1:21">
      <c r="A44" t="s">
        <v>38</v>
      </c>
      <c r="B44" s="10">
        <v>15946.422217328851</v>
      </c>
      <c r="C44" s="7">
        <v>445284.60834632587</v>
      </c>
      <c r="D44" s="7">
        <v>151522.25598801579</v>
      </c>
      <c r="E44" s="7">
        <v>0</v>
      </c>
      <c r="F44" s="17">
        <f t="shared" si="1"/>
        <v>612753.28655167052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3353.5265074790268</v>
      </c>
      <c r="C46" s="7">
        <v>21765.382840536739</v>
      </c>
      <c r="D46" s="7">
        <v>0</v>
      </c>
      <c r="E46" s="7">
        <v>0</v>
      </c>
      <c r="F46" s="17">
        <f t="shared" si="1"/>
        <v>25118.909348015764</v>
      </c>
      <c r="K46" s="10">
        <v>3400</v>
      </c>
      <c r="L46" s="7">
        <v>0</v>
      </c>
      <c r="M46" s="7"/>
      <c r="N46" s="7">
        <v>11900</v>
      </c>
      <c r="O46" s="7">
        <v>0</v>
      </c>
      <c r="P46" s="7"/>
      <c r="Q46" s="7">
        <v>18700</v>
      </c>
      <c r="R46" s="7">
        <v>0</v>
      </c>
      <c r="S46" s="7"/>
      <c r="T46" s="7">
        <v>0</v>
      </c>
      <c r="U46" s="17">
        <v>0</v>
      </c>
    </row>
    <row r="47" spans="1:21">
      <c r="A47" t="s">
        <v>41</v>
      </c>
      <c r="B47" s="10">
        <v>15900.936392001973</v>
      </c>
      <c r="C47" s="7">
        <v>40010.325093323219</v>
      </c>
      <c r="D47" s="7">
        <v>16236.686379847482</v>
      </c>
      <c r="E47" s="7">
        <v>0</v>
      </c>
      <c r="F47" s="17">
        <f t="shared" si="1"/>
        <v>72147.947865172682</v>
      </c>
      <c r="K47" s="10"/>
      <c r="L47" s="7"/>
      <c r="M47" s="7"/>
      <c r="N47" s="7"/>
      <c r="O47" s="7"/>
      <c r="P47" s="7"/>
      <c r="Q47" s="7"/>
      <c r="R47" s="7"/>
      <c r="S47" s="7"/>
      <c r="T47" s="7"/>
      <c r="U47" s="17"/>
    </row>
    <row r="48" spans="1:21">
      <c r="A48" t="s">
        <v>42</v>
      </c>
      <c r="B48" s="10">
        <v>1787.5780199192477</v>
      </c>
      <c r="C48" s="7">
        <v>141434.90702651234</v>
      </c>
      <c r="D48" s="7">
        <v>0</v>
      </c>
      <c r="E48" s="7">
        <v>0</v>
      </c>
      <c r="F48" s="17">
        <f t="shared" si="1"/>
        <v>143222.4850464316</v>
      </c>
      <c r="K48" s="10">
        <v>0</v>
      </c>
      <c r="L48" s="7">
        <v>0</v>
      </c>
      <c r="M48" s="7"/>
      <c r="N48" s="7">
        <v>0</v>
      </c>
      <c r="O48" s="7">
        <v>0</v>
      </c>
      <c r="P48" s="7"/>
      <c r="Q48" s="7">
        <v>102492</v>
      </c>
      <c r="R48" s="7">
        <v>0</v>
      </c>
      <c r="S48" s="7"/>
      <c r="T48" s="7">
        <v>0</v>
      </c>
      <c r="U48" s="17">
        <v>0</v>
      </c>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37783.582108799448</v>
      </c>
      <c r="C50" s="7">
        <v>488306.57250017393</v>
      </c>
      <c r="D50" s="7">
        <v>665778.25441453443</v>
      </c>
      <c r="E50" s="7">
        <v>0</v>
      </c>
      <c r="F50" s="17">
        <f t="shared" si="1"/>
        <v>1191868.409023508</v>
      </c>
      <c r="K50" s="10">
        <v>19461</v>
      </c>
      <c r="L50" s="7">
        <v>2042.0701079999999</v>
      </c>
      <c r="M50" s="7"/>
      <c r="N50" s="7">
        <v>2706</v>
      </c>
      <c r="O50" s="7">
        <v>275.95542</v>
      </c>
      <c r="P50" s="7"/>
      <c r="Q50" s="7">
        <v>1740990</v>
      </c>
      <c r="R50" s="7">
        <v>181652.254472</v>
      </c>
      <c r="S50" s="7"/>
      <c r="T50" s="7">
        <v>0</v>
      </c>
      <c r="U50" s="17">
        <v>0</v>
      </c>
    </row>
    <row r="51" spans="1:21">
      <c r="A51" t="s">
        <v>45</v>
      </c>
      <c r="B51" s="10">
        <v>1732.3485472835787</v>
      </c>
      <c r="C51" s="7">
        <v>10291.820104404007</v>
      </c>
      <c r="D51" s="7">
        <v>864.08710671735139</v>
      </c>
      <c r="E51" s="7">
        <v>0</v>
      </c>
      <c r="F51" s="17">
        <f t="shared" si="1"/>
        <v>12888.255758404937</v>
      </c>
      <c r="K51" s="10">
        <v>3290</v>
      </c>
      <c r="L51" s="7">
        <v>0</v>
      </c>
      <c r="M51" s="7"/>
      <c r="N51" s="7">
        <v>20210</v>
      </c>
      <c r="O51" s="7">
        <v>0</v>
      </c>
      <c r="P51" s="7"/>
      <c r="Q51" s="7">
        <v>0</v>
      </c>
      <c r="R51" s="7">
        <v>0</v>
      </c>
      <c r="S51" s="7"/>
      <c r="T51" s="7">
        <v>0</v>
      </c>
      <c r="U51" s="17">
        <v>0</v>
      </c>
    </row>
    <row r="52" spans="1:21">
      <c r="A52" t="s">
        <v>46</v>
      </c>
      <c r="B52" s="10">
        <v>724.32619436037703</v>
      </c>
      <c r="C52" s="7">
        <v>8499.2819489372214</v>
      </c>
      <c r="D52" s="7">
        <v>0</v>
      </c>
      <c r="E52" s="7">
        <v>0</v>
      </c>
      <c r="F52" s="17">
        <f t="shared" si="1"/>
        <v>9223.6081432975989</v>
      </c>
      <c r="K52" s="10"/>
      <c r="L52" s="7"/>
      <c r="M52" s="7"/>
      <c r="N52" s="7"/>
      <c r="O52" s="7"/>
      <c r="P52" s="7"/>
      <c r="Q52" s="7"/>
      <c r="R52" s="7"/>
      <c r="S52" s="7"/>
      <c r="T52" s="7"/>
      <c r="U52" s="17"/>
    </row>
    <row r="53" spans="1:21">
      <c r="A53" t="s">
        <v>47</v>
      </c>
      <c r="B53" s="10">
        <v>366887.50970376161</v>
      </c>
      <c r="C53" s="7">
        <v>344449.36687413463</v>
      </c>
      <c r="D53" s="7">
        <v>8126.6183570132362</v>
      </c>
      <c r="E53" s="7">
        <v>0</v>
      </c>
      <c r="F53" s="17">
        <f t="shared" si="1"/>
        <v>719463.49493490951</v>
      </c>
      <c r="K53" s="10">
        <v>61755</v>
      </c>
      <c r="L53" s="7">
        <v>0</v>
      </c>
      <c r="M53" s="7"/>
      <c r="N53" s="7">
        <v>393791</v>
      </c>
      <c r="O53" s="7">
        <v>0</v>
      </c>
      <c r="P53" s="7"/>
      <c r="Q53" s="7">
        <v>930387</v>
      </c>
      <c r="R53" s="7">
        <v>450000</v>
      </c>
      <c r="S53" s="7"/>
      <c r="T53" s="7">
        <v>0</v>
      </c>
      <c r="U53" s="17">
        <v>0</v>
      </c>
    </row>
    <row r="54" spans="1:21">
      <c r="A54" t="s">
        <v>48</v>
      </c>
      <c r="B54" s="10">
        <v>58447.032721511714</v>
      </c>
      <c r="C54" s="7">
        <v>532983.86008638807</v>
      </c>
      <c r="D54" s="7">
        <v>103330.16128981966</v>
      </c>
      <c r="E54" s="7">
        <v>0</v>
      </c>
      <c r="F54" s="17">
        <f t="shared" si="1"/>
        <v>694761.05409771937</v>
      </c>
      <c r="K54" s="10">
        <v>0</v>
      </c>
      <c r="L54" s="7">
        <v>0</v>
      </c>
      <c r="M54" s="7"/>
      <c r="N54" s="7">
        <v>350000</v>
      </c>
      <c r="O54" s="7">
        <v>0</v>
      </c>
      <c r="P54" s="7"/>
      <c r="Q54" s="7">
        <v>200000</v>
      </c>
      <c r="R54" s="7">
        <v>0</v>
      </c>
      <c r="S54" s="7"/>
      <c r="T54" s="7">
        <v>0</v>
      </c>
      <c r="U54" s="17">
        <v>0</v>
      </c>
    </row>
    <row r="55" spans="1:21">
      <c r="A55" t="s">
        <v>49</v>
      </c>
      <c r="B55" s="10">
        <v>3450.7311996000008</v>
      </c>
      <c r="C55" s="7">
        <v>66220.646445842169</v>
      </c>
      <c r="D55" s="7">
        <v>106107.53363086231</v>
      </c>
      <c r="E55" s="7">
        <v>0</v>
      </c>
      <c r="F55" s="17">
        <f t="shared" si="1"/>
        <v>175778.91127630448</v>
      </c>
      <c r="K55" s="10">
        <v>7080</v>
      </c>
      <c r="L55" s="7">
        <v>153687</v>
      </c>
      <c r="M55" s="7"/>
      <c r="N55" s="7">
        <v>6360</v>
      </c>
      <c r="O55" s="7">
        <v>261</v>
      </c>
      <c r="P55" s="7"/>
      <c r="Q55" s="7">
        <v>386560</v>
      </c>
      <c r="R55" s="7">
        <v>399081</v>
      </c>
      <c r="S55" s="7"/>
      <c r="T55" s="7">
        <v>0</v>
      </c>
      <c r="U55" s="17">
        <v>0</v>
      </c>
    </row>
    <row r="56" spans="1:21">
      <c r="A56" t="s">
        <v>50</v>
      </c>
      <c r="B56" s="10">
        <v>6907.5212534355414</v>
      </c>
      <c r="C56" s="7">
        <v>229993.75073155429</v>
      </c>
      <c r="D56" s="7">
        <v>49673.772715080631</v>
      </c>
      <c r="E56" s="7">
        <v>0</v>
      </c>
      <c r="F56" s="17">
        <f t="shared" si="1"/>
        <v>286575.04470007046</v>
      </c>
      <c r="K56" s="10">
        <v>0</v>
      </c>
      <c r="L56" s="7">
        <v>0</v>
      </c>
      <c r="M56" s="7"/>
      <c r="N56" s="7">
        <v>300000</v>
      </c>
      <c r="O56" s="7">
        <v>0</v>
      </c>
      <c r="P56" s="7"/>
      <c r="Q56" s="7">
        <v>0</v>
      </c>
      <c r="R56" s="7">
        <v>0</v>
      </c>
      <c r="S56" s="7"/>
      <c r="T56" s="7">
        <v>0</v>
      </c>
      <c r="U56" s="17">
        <v>0</v>
      </c>
    </row>
    <row r="57" spans="1:21">
      <c r="A57" t="s">
        <v>51</v>
      </c>
      <c r="B57" s="10">
        <v>443.73100470716878</v>
      </c>
      <c r="C57" s="7">
        <v>29753.962775094213</v>
      </c>
      <c r="D57" s="7">
        <v>34136.659775432709</v>
      </c>
      <c r="E57" s="7">
        <v>0</v>
      </c>
      <c r="F57" s="17">
        <f t="shared" si="1"/>
        <v>64334.353555234091</v>
      </c>
      <c r="K57" s="10">
        <v>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1117107.6193295459</v>
      </c>
      <c r="C60" s="7">
        <f>SUM(C6:C58)</f>
        <v>8410145.2871572524</v>
      </c>
      <c r="D60" s="7">
        <f>SUM(D6:D58)</f>
        <v>5569510.9535132051</v>
      </c>
      <c r="E60" s="7">
        <f>SUM(E6:E58)</f>
        <v>0</v>
      </c>
      <c r="F60" s="17">
        <f>SUM(F6:F58)</f>
        <v>15096763.860000005</v>
      </c>
      <c r="K60" s="10">
        <f>SUM(K6:K58)</f>
        <v>868884</v>
      </c>
      <c r="L60" s="7">
        <f>SUM(L6:L58)</f>
        <v>258055.07010800001</v>
      </c>
      <c r="M60" s="7"/>
      <c r="N60" s="7">
        <f>SUM(N6:N58)</f>
        <v>5279053</v>
      </c>
      <c r="O60" s="7">
        <f>SUM(O6:O58)</f>
        <v>275536.95542000001</v>
      </c>
      <c r="P60" s="7"/>
      <c r="Q60" s="7">
        <f>SUM(Q6:Q58)</f>
        <v>12212190</v>
      </c>
      <c r="R60" s="7">
        <f>SUM(R6:R58)</f>
        <v>3611951.2544720001</v>
      </c>
      <c r="S60" s="7"/>
      <c r="T60" s="7">
        <f>SUM(T6:T58)</f>
        <v>40</v>
      </c>
      <c r="U60" s="17">
        <f>SUM(U6:U58)</f>
        <v>4</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Italic"Consumers United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112386340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112386340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4057203</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792046.19</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112386340</v>
      </c>
      <c r="K20" s="10"/>
      <c r="L20" s="7"/>
      <c r="M20" s="7"/>
      <c r="N20" s="7"/>
      <c r="O20" s="7"/>
      <c r="P20" s="7"/>
      <c r="Q20" s="7"/>
      <c r="R20" s="7"/>
      <c r="S20" s="7"/>
      <c r="T20" s="7"/>
      <c r="U20" s="17"/>
    </row>
    <row r="21" spans="1:21">
      <c r="A21" t="s">
        <v>15</v>
      </c>
      <c r="B21" s="10">
        <v>0</v>
      </c>
      <c r="C21" s="7">
        <v>0</v>
      </c>
      <c r="D21" s="7">
        <v>37632261.205927692</v>
      </c>
      <c r="E21" s="7">
        <v>0</v>
      </c>
      <c r="F21" s="17">
        <f t="shared" si="0"/>
        <v>37632261.205927692</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117235589.19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117235589.19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79603327.984072313</v>
      </c>
      <c r="E33" s="7">
        <v>0</v>
      </c>
      <c r="F33" s="17">
        <f t="shared" si="0"/>
        <v>79603327.984072313</v>
      </c>
      <c r="K33" s="10">
        <v>0</v>
      </c>
      <c r="L33" s="7">
        <v>0</v>
      </c>
      <c r="M33" s="7"/>
      <c r="N33" s="7">
        <v>0</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117235589.19</v>
      </c>
      <c r="E60" s="7">
        <f>SUM(E6:E58)</f>
        <v>0</v>
      </c>
      <c r="F60" s="17">
        <f>SUM(F6:F58)</f>
        <v>117235589.19</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Italic"CoOportunity Health&amp;R&amp;"Geneva,Bold"UNAUDITED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257801508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7045.1454187982008</v>
      </c>
      <c r="C13" s="7">
        <v>265806.12429207348</v>
      </c>
      <c r="D13" s="7">
        <v>0</v>
      </c>
      <c r="E13" s="7">
        <v>0</v>
      </c>
      <c r="F13" s="17">
        <f t="shared" si="0"/>
        <v>272851.26971087168</v>
      </c>
      <c r="H13" s="4" t="s">
        <v>67</v>
      </c>
      <c r="I13" s="14">
        <v>164813483</v>
      </c>
      <c r="K13" s="10">
        <v>10000</v>
      </c>
      <c r="L13" s="7">
        <v>0</v>
      </c>
      <c r="M13" s="7"/>
      <c r="N13" s="7">
        <v>345000</v>
      </c>
      <c r="O13" s="7">
        <v>0</v>
      </c>
      <c r="P13" s="7"/>
      <c r="Q13" s="7">
        <v>0</v>
      </c>
      <c r="R13" s="7">
        <v>0</v>
      </c>
      <c r="S13" s="7"/>
      <c r="T13" s="7">
        <v>0</v>
      </c>
      <c r="U13" s="17">
        <v>0</v>
      </c>
    </row>
    <row r="14" spans="1:21">
      <c r="A14" t="s">
        <v>8</v>
      </c>
      <c r="B14" s="10">
        <v>0</v>
      </c>
      <c r="C14" s="7">
        <v>0</v>
      </c>
      <c r="D14" s="7">
        <v>0</v>
      </c>
      <c r="E14" s="7">
        <v>0</v>
      </c>
      <c r="F14" s="17">
        <f t="shared" si="0"/>
        <v>0</v>
      </c>
      <c r="H14" s="4" t="s">
        <v>68</v>
      </c>
      <c r="I14" s="14">
        <v>5801467</v>
      </c>
      <c r="K14" s="10"/>
      <c r="L14" s="7"/>
      <c r="M14" s="7"/>
      <c r="N14" s="7"/>
      <c r="O14" s="7"/>
      <c r="P14" s="7"/>
      <c r="Q14" s="7"/>
      <c r="R14" s="7"/>
      <c r="S14" s="7"/>
      <c r="T14" s="7"/>
      <c r="U14" s="17"/>
    </row>
    <row r="15" spans="1:21">
      <c r="A15" t="s">
        <v>9</v>
      </c>
      <c r="B15" s="10">
        <v>191495.9516039007</v>
      </c>
      <c r="C15" s="7">
        <v>9944233.6157325692</v>
      </c>
      <c r="D15" s="7">
        <v>359837.73693287221</v>
      </c>
      <c r="E15" s="7">
        <v>0</v>
      </c>
      <c r="F15" s="17">
        <f t="shared" si="0"/>
        <v>10495567.304269342</v>
      </c>
      <c r="H15" s="4" t="s">
        <v>69</v>
      </c>
      <c r="I15" s="14">
        <v>0</v>
      </c>
      <c r="K15" s="10">
        <v>1760000</v>
      </c>
      <c r="L15" s="7">
        <v>0</v>
      </c>
      <c r="M15" s="7"/>
      <c r="N15" s="7">
        <v>10400000</v>
      </c>
      <c r="O15" s="7">
        <v>0</v>
      </c>
      <c r="P15" s="7"/>
      <c r="Q15" s="7">
        <v>250000</v>
      </c>
      <c r="R15" s="7">
        <v>0</v>
      </c>
      <c r="S15" s="7"/>
      <c r="T15" s="7">
        <v>0</v>
      </c>
      <c r="U15" s="17">
        <v>0</v>
      </c>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164246959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2338788.8249999997</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88242883.302350014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442800.66989112902</v>
      </c>
      <c r="C26" s="7">
        <v>2047894.8361875582</v>
      </c>
      <c r="D26" s="7">
        <v>4458.755154931474</v>
      </c>
      <c r="E26" s="7">
        <v>0</v>
      </c>
      <c r="F26" s="17">
        <f t="shared" si="0"/>
        <v>2495154.2612336189</v>
      </c>
      <c r="H26" s="4" t="s">
        <v>78</v>
      </c>
      <c r="I26" s="14">
        <f>SUM(I10:I16)-SUM(I19:I24)</f>
        <v>173587826.87265</v>
      </c>
      <c r="K26" s="10">
        <v>3518000</v>
      </c>
      <c r="L26" s="7">
        <v>0</v>
      </c>
      <c r="M26" s="7"/>
      <c r="N26" s="7">
        <v>1982000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173587826.87265003</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1844565.2836090024</v>
      </c>
      <c r="C44" s="7">
        <v>158376487.58018017</v>
      </c>
      <c r="D44" s="7">
        <v>24905.093270529975</v>
      </c>
      <c r="E44" s="7">
        <v>0</v>
      </c>
      <c r="F44" s="17">
        <f t="shared" si="1"/>
        <v>160245957.95705971</v>
      </c>
      <c r="K44" s="10">
        <v>88612897</v>
      </c>
      <c r="L44" s="7">
        <v>0</v>
      </c>
      <c r="M44" s="7"/>
      <c r="N44" s="7">
        <v>63334564</v>
      </c>
      <c r="O44" s="7">
        <v>0</v>
      </c>
      <c r="P44" s="7"/>
      <c r="Q44" s="7">
        <v>0</v>
      </c>
      <c r="R44" s="7">
        <v>0</v>
      </c>
      <c r="S44" s="7"/>
      <c r="T44" s="7">
        <v>67153313</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78296.080376478145</v>
      </c>
      <c r="D57" s="7">
        <v>0</v>
      </c>
      <c r="E57" s="7">
        <v>0</v>
      </c>
      <c r="F57" s="17">
        <f t="shared" si="1"/>
        <v>78296.080376478145</v>
      </c>
      <c r="K57" s="10">
        <v>111616</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2485907.0505228303</v>
      </c>
      <c r="C60" s="7">
        <f>SUM(C6:C58)</f>
        <v>170712718.23676884</v>
      </c>
      <c r="D60" s="7">
        <f>SUM(D6:D58)</f>
        <v>389201.58535833366</v>
      </c>
      <c r="E60" s="7">
        <f>SUM(E6:E58)</f>
        <v>0</v>
      </c>
      <c r="F60" s="17">
        <f>SUM(F6:F58)</f>
        <v>173587826.87265003</v>
      </c>
      <c r="K60" s="10">
        <f>SUM(K6:K58)</f>
        <v>94012513</v>
      </c>
      <c r="L60" s="7">
        <f>SUM(L6:L58)</f>
        <v>0</v>
      </c>
      <c r="M60" s="7"/>
      <c r="N60" s="7">
        <f>SUM(N6:N58)</f>
        <v>76061564</v>
      </c>
      <c r="O60" s="7">
        <f>SUM(O6:O58)</f>
        <v>0</v>
      </c>
      <c r="P60" s="7"/>
      <c r="Q60" s="7">
        <f>SUM(Q6:Q58)</f>
        <v>250000</v>
      </c>
      <c r="R60" s="7">
        <f>SUM(R6:R58)</f>
        <v>0</v>
      </c>
      <c r="S60" s="7"/>
      <c r="T60" s="7">
        <f>SUM(T6:T58)</f>
        <v>67153313</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Italic"Corporate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24810.116005861059</v>
      </c>
      <c r="D6" s="7">
        <v>0</v>
      </c>
      <c r="E6" s="7">
        <v>0</v>
      </c>
      <c r="F6" s="17">
        <f t="shared" ref="F6:F37" si="0">SUM(B6:E6)</f>
        <v>24810.116005861059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4109900.8506114073</v>
      </c>
      <c r="D8" s="7">
        <v>0</v>
      </c>
      <c r="E8" s="7">
        <v>0</v>
      </c>
      <c r="F8" s="17">
        <f t="shared" si="0"/>
        <v>4109900.8506114073</v>
      </c>
      <c r="H8" s="4" t="s">
        <v>64</v>
      </c>
      <c r="I8" s="13"/>
      <c r="K8" s="10">
        <v>0</v>
      </c>
      <c r="L8" s="7">
        <v>0</v>
      </c>
      <c r="M8" s="7"/>
      <c r="N8" s="7">
        <v>0</v>
      </c>
      <c r="O8" s="7">
        <v>0</v>
      </c>
      <c r="P8" s="7"/>
      <c r="Q8" s="7">
        <v>11693421</v>
      </c>
      <c r="R8" s="7">
        <v>0</v>
      </c>
      <c r="S8" s="7"/>
      <c r="T8" s="7">
        <v>0</v>
      </c>
      <c r="U8" s="17">
        <v>0</v>
      </c>
    </row>
    <row r="9" spans="1:21">
      <c r="A9" t="s">
        <v>3</v>
      </c>
      <c r="B9" s="10">
        <v>0</v>
      </c>
      <c r="C9" s="7">
        <v>515358.33373608463</v>
      </c>
      <c r="D9" s="7">
        <v>0</v>
      </c>
      <c r="E9" s="7">
        <v>0</v>
      </c>
      <c r="F9" s="17">
        <f t="shared" si="0"/>
        <v>515358.33373608463</v>
      </c>
      <c r="H9" s="4"/>
      <c r="I9" s="13"/>
      <c r="K9" s="10">
        <v>27819</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18947440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10856.972255125005</v>
      </c>
      <c r="D13" s="7">
        <v>0</v>
      </c>
      <c r="E13" s="7">
        <v>0</v>
      </c>
      <c r="F13" s="17">
        <f t="shared" si="0"/>
        <v>10856.972255125005</v>
      </c>
      <c r="H13" s="4" t="s">
        <v>67</v>
      </c>
      <c r="I13" s="14">
        <v>67243</v>
      </c>
      <c r="K13" s="10">
        <v>0</v>
      </c>
      <c r="L13" s="7">
        <v>0</v>
      </c>
      <c r="M13" s="7"/>
      <c r="N13" s="7">
        <v>15000</v>
      </c>
      <c r="O13" s="7">
        <v>0</v>
      </c>
      <c r="P13" s="7"/>
      <c r="Q13" s="7">
        <v>25000</v>
      </c>
      <c r="R13" s="7">
        <v>0</v>
      </c>
      <c r="S13" s="7"/>
      <c r="T13" s="7">
        <v>0</v>
      </c>
      <c r="U13" s="17">
        <v>0</v>
      </c>
    </row>
    <row r="14" spans="1:21">
      <c r="A14" t="s">
        <v>8</v>
      </c>
      <c r="B14" s="10">
        <v>0</v>
      </c>
      <c r="C14" s="7">
        <v>0</v>
      </c>
      <c r="D14" s="7">
        <v>0</v>
      </c>
      <c r="E14" s="7">
        <v>0</v>
      </c>
      <c r="F14" s="17">
        <f t="shared" si="0"/>
        <v>0</v>
      </c>
      <c r="H14" s="4" t="s">
        <v>68</v>
      </c>
      <c r="I14" s="14">
        <v>201589</v>
      </c>
      <c r="K14" s="10"/>
      <c r="L14" s="7"/>
      <c r="M14" s="7"/>
      <c r="N14" s="7"/>
      <c r="O14" s="7"/>
      <c r="P14" s="7"/>
      <c r="Q14" s="7"/>
      <c r="R14" s="7"/>
      <c r="S14" s="7"/>
      <c r="T14" s="7"/>
      <c r="U14" s="17"/>
    </row>
    <row r="15" spans="1:21">
      <c r="A15" t="s">
        <v>9</v>
      </c>
      <c r="B15" s="10">
        <v>0</v>
      </c>
      <c r="C15" s="7">
        <v>178748.15747653117</v>
      </c>
      <c r="D15" s="7">
        <v>0</v>
      </c>
      <c r="E15" s="7">
        <v>0</v>
      </c>
      <c r="F15" s="17">
        <f t="shared" si="0"/>
        <v>178748.15747653117</v>
      </c>
      <c r="H15" s="4" t="s">
        <v>69</v>
      </c>
      <c r="I15" s="14">
        <v>756211.875</v>
      </c>
      <c r="K15" s="10"/>
      <c r="L15" s="7"/>
      <c r="M15" s="7"/>
      <c r="N15" s="7"/>
      <c r="O15" s="7"/>
      <c r="P15" s="7"/>
      <c r="Q15" s="7"/>
      <c r="R15" s="7"/>
      <c r="S15" s="7"/>
      <c r="T15" s="7"/>
      <c r="U15" s="17"/>
    </row>
    <row r="16" spans="1:21">
      <c r="A16" t="s">
        <v>10</v>
      </c>
      <c r="B16" s="10">
        <v>0</v>
      </c>
      <c r="C16" s="7">
        <v>-1831.5318731172738</v>
      </c>
      <c r="D16" s="7">
        <v>0</v>
      </c>
      <c r="E16" s="7">
        <v>0</v>
      </c>
      <c r="F16" s="17">
        <f t="shared" si="0"/>
        <v>-1831.5318731172738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1523790.7788487067</v>
      </c>
      <c r="D19" s="7">
        <v>0</v>
      </c>
      <c r="E19" s="7">
        <v>0</v>
      </c>
      <c r="F19" s="17">
        <f t="shared" si="0"/>
        <v>1523790.7788487067</v>
      </c>
      <c r="H19" s="4" t="s">
        <v>72</v>
      </c>
      <c r="I19" s="14">
        <v>0</v>
      </c>
      <c r="K19" s="10">
        <v>0</v>
      </c>
      <c r="L19" s="7">
        <v>0</v>
      </c>
      <c r="M19" s="7"/>
      <c r="N19" s="7">
        <v>3000000</v>
      </c>
      <c r="O19" s="7">
        <v>1395000</v>
      </c>
      <c r="P19" s="7"/>
      <c r="Q19" s="7">
        <v>0</v>
      </c>
      <c r="R19" s="7">
        <v>0</v>
      </c>
      <c r="S19" s="7"/>
      <c r="T19" s="7">
        <v>0</v>
      </c>
      <c r="U19" s="17">
        <v>0</v>
      </c>
    </row>
    <row r="20" spans="1:21">
      <c r="A20" t="s">
        <v>14</v>
      </c>
      <c r="B20" s="10">
        <v>0</v>
      </c>
      <c r="C20" s="7">
        <v>74993.459441094179</v>
      </c>
      <c r="D20" s="7">
        <v>0</v>
      </c>
      <c r="E20" s="7">
        <v>0</v>
      </c>
      <c r="F20" s="17">
        <f t="shared" si="0"/>
        <v>74993.459441094179</v>
      </c>
      <c r="H20" s="4" t="s">
        <v>73</v>
      </c>
      <c r="I20" s="14">
        <v>-4124280.4800000014</v>
      </c>
      <c r="K20" s="10"/>
      <c r="L20" s="7"/>
      <c r="M20" s="7"/>
      <c r="N20" s="7"/>
      <c r="O20" s="7"/>
      <c r="P20" s="7"/>
      <c r="Q20" s="7"/>
      <c r="R20" s="7"/>
      <c r="S20" s="7"/>
      <c r="T20" s="7"/>
      <c r="U20" s="17"/>
    </row>
    <row r="21" spans="1:21">
      <c r="A21" t="s">
        <v>15</v>
      </c>
      <c r="B21" s="10">
        <v>0</v>
      </c>
      <c r="C21" s="7">
        <v>13324.508191421784</v>
      </c>
      <c r="D21" s="7">
        <v>0</v>
      </c>
      <c r="E21" s="7">
        <v>0</v>
      </c>
      <c r="F21" s="17">
        <f t="shared" si="0"/>
        <v>13324.508191421784</v>
      </c>
      <c r="H21" s="4" t="s">
        <v>74</v>
      </c>
      <c r="I21" s="14"/>
      <c r="K21" s="10">
        <v>0</v>
      </c>
      <c r="L21" s="7">
        <v>0</v>
      </c>
      <c r="M21" s="7"/>
      <c r="N21" s="7">
        <v>24520</v>
      </c>
      <c r="O21" s="7">
        <v>0</v>
      </c>
      <c r="P21" s="7"/>
      <c r="Q21" s="7">
        <v>0</v>
      </c>
      <c r="R21" s="7">
        <v>0</v>
      </c>
      <c r="S21" s="7"/>
      <c r="T21" s="7">
        <v>0</v>
      </c>
      <c r="U21" s="17">
        <v>0</v>
      </c>
    </row>
    <row r="22" spans="1:21">
      <c r="A22" t="s">
        <v>16</v>
      </c>
      <c r="B22" s="10">
        <v>0</v>
      </c>
      <c r="C22" s="7">
        <v>58228.939604335668</v>
      </c>
      <c r="D22" s="7">
        <v>0</v>
      </c>
      <c r="E22" s="7">
        <v>0</v>
      </c>
      <c r="F22" s="17">
        <f t="shared" si="0"/>
        <v>58228.939604335668</v>
      </c>
      <c r="H22" s="4" t="s">
        <v>75</v>
      </c>
      <c r="I22" s="14">
        <v>1000000.0000000001</v>
      </c>
      <c r="K22" s="10"/>
      <c r="L22" s="7"/>
      <c r="M22" s="7"/>
      <c r="N22" s="7"/>
      <c r="O22" s="7"/>
      <c r="P22" s="7"/>
      <c r="Q22" s="7"/>
      <c r="R22" s="7"/>
      <c r="S22" s="7"/>
      <c r="T22" s="7"/>
      <c r="U22" s="17"/>
    </row>
    <row r="23" spans="1:21">
      <c r="A23" t="s">
        <v>17</v>
      </c>
      <c r="B23" s="10">
        <v>0</v>
      </c>
      <c r="C23" s="7">
        <v>96960.710845958049</v>
      </c>
      <c r="D23" s="7">
        <v>0</v>
      </c>
      <c r="E23" s="7">
        <v>0</v>
      </c>
      <c r="F23" s="17">
        <f t="shared" si="0"/>
        <v>96960.710845958049</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11002270.350000005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66785.652268014543</v>
      </c>
      <c r="D26" s="7">
        <v>0</v>
      </c>
      <c r="E26" s="7">
        <v>0</v>
      </c>
      <c r="F26" s="17">
        <f t="shared" si="0"/>
        <v>66785.652268014543</v>
      </c>
      <c r="H26" s="4" t="s">
        <v>78</v>
      </c>
      <c r="I26" s="14">
        <f>SUM(I10:I16)-SUM(I19:I24)</f>
        <v>12094494.004999995</v>
      </c>
      <c r="K26" s="10">
        <v>130963</v>
      </c>
      <c r="L26" s="7">
        <v>0</v>
      </c>
      <c r="M26" s="7"/>
      <c r="N26" s="7">
        <v>0</v>
      </c>
      <c r="O26" s="7">
        <v>0</v>
      </c>
      <c r="P26" s="7"/>
      <c r="Q26" s="7">
        <v>0</v>
      </c>
      <c r="R26" s="7">
        <v>0</v>
      </c>
      <c r="S26" s="7"/>
      <c r="T26" s="7">
        <v>0</v>
      </c>
      <c r="U26" s="17">
        <v>0</v>
      </c>
    </row>
    <row r="27" spans="1:21">
      <c r="A27" t="s">
        <v>21</v>
      </c>
      <c r="B27" s="10">
        <v>0</v>
      </c>
      <c r="C27" s="7">
        <v>1118.5865964241239</v>
      </c>
      <c r="D27" s="7">
        <v>0</v>
      </c>
      <c r="E27" s="7">
        <v>0</v>
      </c>
      <c r="F27" s="17">
        <f t="shared" si="0"/>
        <v>1118.5865964241239</v>
      </c>
      <c r="H27" s="4" t="s">
        <v>79</v>
      </c>
      <c r="I27" s="14">
        <f>+F60</f>
        <v>12094494.004499996</v>
      </c>
      <c r="K27" s="10"/>
      <c r="L27" s="7"/>
      <c r="M27" s="7"/>
      <c r="N27" s="7"/>
      <c r="O27" s="7"/>
      <c r="P27" s="7"/>
      <c r="Q27" s="7"/>
      <c r="R27" s="7"/>
      <c r="S27" s="7"/>
      <c r="T27" s="7"/>
      <c r="U27" s="17"/>
    </row>
    <row r="28" spans="1:21">
      <c r="A28" t="s">
        <v>22</v>
      </c>
      <c r="B28" s="10">
        <v>0</v>
      </c>
      <c r="C28" s="7">
        <v>45590.157073636532</v>
      </c>
      <c r="D28" s="7">
        <v>0</v>
      </c>
      <c r="E28" s="7">
        <v>0</v>
      </c>
      <c r="F28" s="17">
        <f t="shared" si="0"/>
        <v>45590.157073636532</v>
      </c>
      <c r="H28" s="23"/>
      <c r="I28" s="25"/>
      <c r="K28" s="10"/>
      <c r="L28" s="7"/>
      <c r="M28" s="7"/>
      <c r="N28" s="7"/>
      <c r="O28" s="7"/>
      <c r="P28" s="7"/>
      <c r="Q28" s="7"/>
      <c r="R28" s="7"/>
      <c r="S28" s="7"/>
      <c r="T28" s="7"/>
      <c r="U28" s="17"/>
    </row>
    <row r="29" spans="1:21">
      <c r="A29" t="s">
        <v>23</v>
      </c>
      <c r="B29" s="10">
        <v>0</v>
      </c>
      <c r="C29" s="7">
        <v>15623.901987943942</v>
      </c>
      <c r="D29" s="7">
        <v>0</v>
      </c>
      <c r="E29" s="7">
        <v>0</v>
      </c>
      <c r="F29" s="17">
        <f t="shared" si="0"/>
        <v>15623.901987943942</v>
      </c>
      <c r="K29" s="10">
        <v>0</v>
      </c>
      <c r="L29" s="7">
        <v>0</v>
      </c>
      <c r="M29" s="7"/>
      <c r="N29" s="7">
        <v>56000</v>
      </c>
      <c r="O29" s="7">
        <v>0</v>
      </c>
      <c r="P29" s="7"/>
      <c r="Q29" s="7">
        <v>0</v>
      </c>
      <c r="R29" s="7">
        <v>0</v>
      </c>
      <c r="S29" s="7"/>
      <c r="T29" s="7">
        <v>0</v>
      </c>
      <c r="U29" s="17">
        <v>0</v>
      </c>
    </row>
    <row r="30" spans="1:21">
      <c r="A30" t="s">
        <v>24</v>
      </c>
      <c r="B30" s="10">
        <v>0</v>
      </c>
      <c r="C30" s="7">
        <v>48555.84124058445</v>
      </c>
      <c r="D30" s="7">
        <v>0</v>
      </c>
      <c r="E30" s="7">
        <v>0</v>
      </c>
      <c r="F30" s="17">
        <f t="shared" si="0"/>
        <v>48555.84124058445</v>
      </c>
      <c r="K30" s="10">
        <v>297</v>
      </c>
      <c r="L30" s="7">
        <v>0</v>
      </c>
      <c r="M30" s="7"/>
      <c r="N30" s="7">
        <v>0</v>
      </c>
      <c r="O30" s="7">
        <v>0</v>
      </c>
      <c r="P30" s="7"/>
      <c r="Q30" s="7">
        <v>4703</v>
      </c>
      <c r="R30" s="7">
        <v>0</v>
      </c>
      <c r="S30" s="7"/>
      <c r="T30" s="7">
        <v>0</v>
      </c>
      <c r="U30" s="17">
        <v>0</v>
      </c>
    </row>
    <row r="31" spans="1:21">
      <c r="A31" t="s">
        <v>25</v>
      </c>
      <c r="B31" s="10">
        <v>0</v>
      </c>
      <c r="C31" s="7">
        <v>407374.57283341943</v>
      </c>
      <c r="D31" s="7">
        <v>0</v>
      </c>
      <c r="E31" s="7">
        <v>0</v>
      </c>
      <c r="F31" s="17">
        <f t="shared" si="0"/>
        <v>407374.57283341943</v>
      </c>
      <c r="K31" s="10">
        <v>0</v>
      </c>
      <c r="L31" s="7">
        <v>0</v>
      </c>
      <c r="M31" s="7"/>
      <c r="N31" s="7">
        <v>1449393</v>
      </c>
      <c r="O31" s="7">
        <v>0</v>
      </c>
      <c r="P31" s="7"/>
      <c r="Q31" s="7">
        <v>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21490.823645197219</v>
      </c>
      <c r="D34" s="7">
        <v>0</v>
      </c>
      <c r="E34" s="7">
        <v>0</v>
      </c>
      <c r="F34" s="17">
        <f t="shared" si="0"/>
        <v>21490.823645197219</v>
      </c>
      <c r="K34" s="10">
        <v>0</v>
      </c>
      <c r="L34" s="7">
        <v>0</v>
      </c>
      <c r="M34" s="7"/>
      <c r="N34" s="7">
        <v>35100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1266.1714460272115</v>
      </c>
      <c r="D39" s="7">
        <v>0</v>
      </c>
      <c r="E39" s="7">
        <v>0</v>
      </c>
      <c r="F39" s="17">
        <f t="shared" si="1"/>
        <v>1266.1714460272115</v>
      </c>
      <c r="K39" s="10"/>
      <c r="L39" s="7"/>
      <c r="M39" s="7"/>
      <c r="N39" s="7"/>
      <c r="O39" s="7"/>
      <c r="P39" s="7"/>
      <c r="Q39" s="7"/>
      <c r="R39" s="7"/>
      <c r="S39" s="7"/>
      <c r="T39" s="7"/>
      <c r="U39" s="17"/>
    </row>
    <row r="40" spans="1:21">
      <c r="A40" t="s">
        <v>34</v>
      </c>
      <c r="B40" s="10">
        <v>0</v>
      </c>
      <c r="C40" s="7">
        <v>60819.233435706075</v>
      </c>
      <c r="D40" s="7">
        <v>0</v>
      </c>
      <c r="E40" s="7">
        <v>0</v>
      </c>
      <c r="F40" s="17">
        <f t="shared" si="1"/>
        <v>60819.233435706075</v>
      </c>
      <c r="K40" s="10">
        <v>0</v>
      </c>
      <c r="L40" s="7">
        <v>0</v>
      </c>
      <c r="M40" s="7"/>
      <c r="N40" s="7">
        <v>146270</v>
      </c>
      <c r="O40" s="7">
        <v>0</v>
      </c>
      <c r="P40" s="7"/>
      <c r="Q40" s="7">
        <v>0</v>
      </c>
      <c r="R40" s="7">
        <v>0</v>
      </c>
      <c r="S40" s="7"/>
      <c r="T40" s="7">
        <v>0</v>
      </c>
      <c r="U40" s="17">
        <v>0</v>
      </c>
    </row>
    <row r="41" spans="1:21">
      <c r="A41" t="s">
        <v>35</v>
      </c>
      <c r="B41" s="10">
        <v>0</v>
      </c>
      <c r="C41" s="7">
        <v>112508.7637323088</v>
      </c>
      <c r="D41" s="7">
        <v>0</v>
      </c>
      <c r="E41" s="7">
        <v>0</v>
      </c>
      <c r="F41" s="17">
        <f t="shared" si="1"/>
        <v>112508.7637323088</v>
      </c>
      <c r="K41" s="10"/>
      <c r="L41" s="7"/>
      <c r="M41" s="7"/>
      <c r="N41" s="7"/>
      <c r="O41" s="7"/>
      <c r="P41" s="7"/>
      <c r="Q41" s="7"/>
      <c r="R41" s="7"/>
      <c r="S41" s="7"/>
      <c r="T41" s="7"/>
      <c r="U41" s="17"/>
    </row>
    <row r="42" spans="1:21">
      <c r="A42" t="s">
        <v>36</v>
      </c>
      <c r="B42" s="10">
        <v>0</v>
      </c>
      <c r="C42" s="7">
        <v>248144.59121203929</v>
      </c>
      <c r="D42" s="7">
        <v>0</v>
      </c>
      <c r="E42" s="7">
        <v>0</v>
      </c>
      <c r="F42" s="17">
        <f t="shared" si="1"/>
        <v>248144.59121203929</v>
      </c>
      <c r="K42" s="10">
        <v>0</v>
      </c>
      <c r="L42" s="7">
        <v>0</v>
      </c>
      <c r="M42" s="7"/>
      <c r="N42" s="7">
        <v>602500</v>
      </c>
      <c r="O42" s="7">
        <v>150000</v>
      </c>
      <c r="P42" s="7"/>
      <c r="Q42" s="7">
        <v>0</v>
      </c>
      <c r="R42" s="7">
        <v>0</v>
      </c>
      <c r="S42" s="7"/>
      <c r="T42" s="7">
        <v>0</v>
      </c>
      <c r="U42" s="17">
        <v>0</v>
      </c>
    </row>
    <row r="43" spans="1:21">
      <c r="A43" t="s">
        <v>37</v>
      </c>
      <c r="B43" s="10">
        <v>0</v>
      </c>
      <c r="C43" s="7">
        <v>97875.717361083647</v>
      </c>
      <c r="D43" s="7">
        <v>0</v>
      </c>
      <c r="E43" s="7">
        <v>0</v>
      </c>
      <c r="F43" s="17">
        <f t="shared" si="1"/>
        <v>97875.717361083647</v>
      </c>
      <c r="K43" s="10"/>
      <c r="L43" s="7"/>
      <c r="M43" s="7"/>
      <c r="N43" s="7"/>
      <c r="O43" s="7"/>
      <c r="P43" s="7"/>
      <c r="Q43" s="7"/>
      <c r="R43" s="7"/>
      <c r="S43" s="7"/>
      <c r="T43" s="7"/>
      <c r="U43" s="17"/>
    </row>
    <row r="44" spans="1:21">
      <c r="A44" t="s">
        <v>38</v>
      </c>
      <c r="B44" s="10">
        <v>0</v>
      </c>
      <c r="C44" s="7">
        <v>3874804.8506114068</v>
      </c>
      <c r="D44" s="7">
        <v>0</v>
      </c>
      <c r="E44" s="7">
        <v>0</v>
      </c>
      <c r="F44" s="17">
        <f t="shared" si="1"/>
        <v>3874804.8506114068</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23005.641304733068</v>
      </c>
      <c r="D48" s="7">
        <v>0</v>
      </c>
      <c r="E48" s="7">
        <v>0</v>
      </c>
      <c r="F48" s="17">
        <f t="shared" si="1"/>
        <v>23005.641304733068</v>
      </c>
      <c r="K48" s="10">
        <v>0</v>
      </c>
      <c r="L48" s="7">
        <v>0</v>
      </c>
      <c r="M48" s="7"/>
      <c r="N48" s="7">
        <v>25712</v>
      </c>
      <c r="O48" s="7">
        <v>0</v>
      </c>
      <c r="P48" s="7"/>
      <c r="Q48" s="7">
        <v>0</v>
      </c>
      <c r="R48" s="7">
        <v>0</v>
      </c>
      <c r="S48" s="7"/>
      <c r="T48" s="7">
        <v>0</v>
      </c>
      <c r="U48" s="17">
        <v>0</v>
      </c>
    </row>
    <row r="49" spans="1:21">
      <c r="A49" t="s">
        <v>43</v>
      </c>
      <c r="B49" s="10">
        <v>0</v>
      </c>
      <c r="C49" s="7">
        <v>129913.8754721248</v>
      </c>
      <c r="D49" s="7">
        <v>0</v>
      </c>
      <c r="E49" s="7">
        <v>0</v>
      </c>
      <c r="F49" s="17">
        <f t="shared" si="1"/>
        <v>129913.8754721248</v>
      </c>
      <c r="K49" s="10">
        <v>0</v>
      </c>
      <c r="L49" s="7">
        <v>0</v>
      </c>
      <c r="M49" s="7"/>
      <c r="N49" s="7">
        <v>325000</v>
      </c>
      <c r="O49" s="7">
        <v>0</v>
      </c>
      <c r="P49" s="7"/>
      <c r="Q49" s="7">
        <v>0</v>
      </c>
      <c r="R49" s="7">
        <v>0</v>
      </c>
      <c r="S49" s="7"/>
      <c r="T49" s="7">
        <v>0</v>
      </c>
      <c r="U49" s="17">
        <v>0</v>
      </c>
    </row>
    <row r="50" spans="1:21">
      <c r="A50" t="s">
        <v>44</v>
      </c>
      <c r="B50" s="10">
        <v>0</v>
      </c>
      <c r="C50" s="7">
        <v>163183.58229941633</v>
      </c>
      <c r="D50" s="7">
        <v>0</v>
      </c>
      <c r="E50" s="7">
        <v>0</v>
      </c>
      <c r="F50" s="17">
        <f t="shared" si="1"/>
        <v>163183.58229941633</v>
      </c>
      <c r="K50" s="10">
        <v>17723</v>
      </c>
      <c r="L50" s="7">
        <v>237.5558</v>
      </c>
      <c r="M50" s="7"/>
      <c r="N50" s="7">
        <v>0</v>
      </c>
      <c r="O50" s="7">
        <v>0</v>
      </c>
      <c r="P50" s="7"/>
      <c r="Q50" s="7">
        <v>280946</v>
      </c>
      <c r="R50" s="7">
        <v>3768.4441999999999</v>
      </c>
      <c r="S50" s="7"/>
      <c r="T50" s="7">
        <v>0</v>
      </c>
      <c r="U50" s="17">
        <v>0</v>
      </c>
    </row>
    <row r="51" spans="1:21">
      <c r="A51" t="s">
        <v>45</v>
      </c>
      <c r="B51" s="10">
        <v>0</v>
      </c>
      <c r="C51" s="7">
        <v>14642.103406439473</v>
      </c>
      <c r="D51" s="7">
        <v>0</v>
      </c>
      <c r="E51" s="7">
        <v>0</v>
      </c>
      <c r="F51" s="17">
        <f t="shared" si="1"/>
        <v>14642.103406439473</v>
      </c>
      <c r="K51" s="10">
        <v>0</v>
      </c>
      <c r="L51" s="7">
        <v>0</v>
      </c>
      <c r="M51" s="7"/>
      <c r="N51" s="7">
        <v>28000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9374.7366425290675</v>
      </c>
      <c r="D53" s="7">
        <v>0</v>
      </c>
      <c r="E53" s="7">
        <v>0</v>
      </c>
      <c r="F53" s="17">
        <f t="shared" si="1"/>
        <v>9374.7366425290675</v>
      </c>
      <c r="K53" s="10"/>
      <c r="L53" s="7"/>
      <c r="M53" s="7"/>
      <c r="N53" s="7"/>
      <c r="O53" s="7"/>
      <c r="P53" s="7"/>
      <c r="Q53" s="7"/>
      <c r="R53" s="7"/>
      <c r="S53" s="7"/>
      <c r="T53" s="7"/>
      <c r="U53" s="17"/>
    </row>
    <row r="54" spans="1:21">
      <c r="A54" t="s">
        <v>48</v>
      </c>
      <c r="B54" s="10">
        <v>0</v>
      </c>
      <c r="C54" s="7">
        <v>59489.467301384422</v>
      </c>
      <c r="D54" s="7">
        <v>0</v>
      </c>
      <c r="E54" s="7">
        <v>0</v>
      </c>
      <c r="F54" s="17">
        <f t="shared" si="1"/>
        <v>59489.467301384422</v>
      </c>
      <c r="K54" s="10">
        <v>0</v>
      </c>
      <c r="L54" s="7">
        <v>0</v>
      </c>
      <c r="M54" s="7"/>
      <c r="N54" s="7">
        <v>100000</v>
      </c>
      <c r="O54" s="7">
        <v>0</v>
      </c>
      <c r="P54" s="7"/>
      <c r="Q54" s="7">
        <v>0</v>
      </c>
      <c r="R54" s="7">
        <v>0</v>
      </c>
      <c r="S54" s="7"/>
      <c r="T54" s="7">
        <v>0</v>
      </c>
      <c r="U54" s="17">
        <v>0</v>
      </c>
    </row>
    <row r="55" spans="1:21">
      <c r="A55" t="s">
        <v>49</v>
      </c>
      <c r="B55" s="10">
        <v>0</v>
      </c>
      <c r="C55" s="7">
        <v>-37368</v>
      </c>
      <c r="D55" s="7">
        <v>0</v>
      </c>
      <c r="E55" s="7">
        <v>0</v>
      </c>
      <c r="F55" s="17">
        <f t="shared" si="1"/>
        <v>-37368</v>
      </c>
      <c r="K55" s="10">
        <v>0</v>
      </c>
      <c r="L55" s="7">
        <v>0</v>
      </c>
      <c r="M55" s="7"/>
      <c r="N55" s="7">
        <v>0</v>
      </c>
      <c r="O55" s="7">
        <v>0</v>
      </c>
      <c r="P55" s="7"/>
      <c r="Q55" s="7">
        <v>0</v>
      </c>
      <c r="R55" s="7">
        <v>82075</v>
      </c>
      <c r="S55" s="7"/>
      <c r="T55" s="7">
        <v>0</v>
      </c>
      <c r="U55" s="17">
        <v>0</v>
      </c>
    </row>
    <row r="56" spans="1:21">
      <c r="A56" t="s">
        <v>50</v>
      </c>
      <c r="B56" s="10">
        <v>0</v>
      </c>
      <c r="C56" s="7">
        <v>125152.43948617284</v>
      </c>
      <c r="D56" s="7">
        <v>0</v>
      </c>
      <c r="E56" s="7">
        <v>0</v>
      </c>
      <c r="F56" s="17">
        <f t="shared" si="1"/>
        <v>125152.43948617284</v>
      </c>
      <c r="K56" s="10">
        <v>0</v>
      </c>
      <c r="L56" s="7">
        <v>0</v>
      </c>
      <c r="M56" s="7"/>
      <c r="N56" s="7">
        <v>150000</v>
      </c>
      <c r="O56" s="7">
        <v>0</v>
      </c>
      <c r="P56" s="7"/>
      <c r="Q56" s="7">
        <v>0</v>
      </c>
      <c r="R56" s="7">
        <v>0</v>
      </c>
      <c r="S56" s="7"/>
      <c r="T56" s="7">
        <v>0</v>
      </c>
      <c r="U56" s="17">
        <v>0</v>
      </c>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12094494.004499996</v>
      </c>
      <c r="D60" s="7">
        <f>SUM(D6:D58)</f>
        <v>0</v>
      </c>
      <c r="E60" s="7">
        <f>SUM(E6:E58)</f>
        <v>0</v>
      </c>
      <c r="F60" s="17">
        <f>SUM(F6:F58)</f>
        <v>12094494.004499996</v>
      </c>
      <c r="K60" s="10">
        <f>SUM(K6:K58)</f>
        <v>176802</v>
      </c>
      <c r="L60" s="7">
        <f>SUM(L6:L58)</f>
        <v>237.5558</v>
      </c>
      <c r="M60" s="7"/>
      <c r="N60" s="7">
        <f>SUM(N6:N58)</f>
        <v>5957495</v>
      </c>
      <c r="O60" s="7">
        <f>SUM(O6:O58)</f>
        <v>1545000</v>
      </c>
      <c r="P60" s="7"/>
      <c r="Q60" s="7">
        <f>SUM(Q6:Q58)</f>
        <v>12004070</v>
      </c>
      <c r="R60" s="7">
        <f>SUM(R6:R58)</f>
        <v>85843.444199999998</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Italic"Diamond Benefits Life Insurance Company/Life Assurance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27362577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3224585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124000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77699.209999999992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3062120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727741</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12675123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14323877.210000001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14323877.210000001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11195211.308470907</v>
      </c>
      <c r="C44" s="7">
        <v>3128665.9015290942</v>
      </c>
      <c r="D44" s="7">
        <v>0</v>
      </c>
      <c r="E44" s="7">
        <v>0</v>
      </c>
      <c r="F44" s="17">
        <f t="shared" si="1"/>
        <v>14323877.210000001</v>
      </c>
      <c r="K44" s="10">
        <v>32000000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11195211.308470907</v>
      </c>
      <c r="C60" s="7">
        <f>SUM(C6:C58)</f>
        <v>3128665.9015290942</v>
      </c>
      <c r="D60" s="7">
        <f>SUM(D6:D58)</f>
        <v>0</v>
      </c>
      <c r="E60" s="7">
        <f>SUM(E6:E58)</f>
        <v>0</v>
      </c>
      <c r="F60" s="17">
        <f>SUM(F6:F58)</f>
        <v>14323877.210000001</v>
      </c>
      <c r="K60" s="10">
        <f>SUM(K6:K58)</f>
        <v>32000000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Italic"EBL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11709667.428819442</v>
      </c>
      <c r="C6" s="7">
        <v>21701388.97529383</v>
      </c>
      <c r="D6" s="7">
        <v>0</v>
      </c>
      <c r="E6" s="7">
        <v>0</v>
      </c>
      <c r="F6" s="17">
        <f t="shared" ref="F6:F37" si="0">SUM(B6:E6)</f>
        <v>33411056.40411327</v>
      </c>
      <c r="K6" s="10">
        <v>9940029</v>
      </c>
      <c r="L6" s="7">
        <v>0</v>
      </c>
      <c r="M6" s="7"/>
      <c r="N6" s="7">
        <v>30931066</v>
      </c>
      <c r="O6" s="7">
        <v>0</v>
      </c>
      <c r="P6" s="7"/>
      <c r="Q6" s="7">
        <v>0</v>
      </c>
      <c r="R6" s="7">
        <v>0</v>
      </c>
      <c r="S6" s="7"/>
      <c r="T6" s="7">
        <v>0</v>
      </c>
      <c r="U6" s="17">
        <v>0</v>
      </c>
    </row>
    <row r="7" spans="1:21">
      <c r="A7" t="s">
        <v>1</v>
      </c>
      <c r="B7" s="10">
        <v>540812.91879349051</v>
      </c>
      <c r="C7" s="7">
        <v>5661397.9789113961</v>
      </c>
      <c r="D7" s="7">
        <v>0</v>
      </c>
      <c r="E7" s="7">
        <v>0</v>
      </c>
      <c r="F7" s="17">
        <f t="shared" si="0"/>
        <v>6202210.8977048863</v>
      </c>
      <c r="H7" s="22"/>
      <c r="I7" s="24"/>
      <c r="K7" s="10">
        <v>1345741</v>
      </c>
      <c r="L7" s="7">
        <v>0</v>
      </c>
      <c r="M7" s="7"/>
      <c r="N7" s="7">
        <v>5975949</v>
      </c>
      <c r="O7" s="7">
        <v>0</v>
      </c>
      <c r="P7" s="7"/>
      <c r="Q7" s="7">
        <v>0</v>
      </c>
      <c r="R7" s="7">
        <v>0</v>
      </c>
      <c r="S7" s="7"/>
      <c r="T7" s="7">
        <v>2422325</v>
      </c>
      <c r="U7" s="17">
        <v>0</v>
      </c>
    </row>
    <row r="8" spans="1:21">
      <c r="A8" t="s">
        <v>2</v>
      </c>
      <c r="B8" s="10">
        <v>18547938.503348105</v>
      </c>
      <c r="C8" s="7">
        <v>23813477.725317635</v>
      </c>
      <c r="D8" s="7">
        <v>0</v>
      </c>
      <c r="E8" s="7">
        <v>0</v>
      </c>
      <c r="F8" s="17">
        <f t="shared" si="0"/>
        <v>42361416.228665739</v>
      </c>
      <c r="H8" s="4" t="s">
        <v>64</v>
      </c>
      <c r="I8" s="13"/>
      <c r="K8" s="10">
        <v>31372236</v>
      </c>
      <c r="L8" s="7">
        <v>0</v>
      </c>
      <c r="M8" s="7"/>
      <c r="N8" s="7">
        <v>24082717</v>
      </c>
      <c r="O8" s="7">
        <v>0</v>
      </c>
      <c r="P8" s="7"/>
      <c r="Q8" s="7">
        <v>0</v>
      </c>
      <c r="R8" s="7">
        <v>0</v>
      </c>
      <c r="S8" s="7"/>
      <c r="T8" s="7">
        <v>0</v>
      </c>
      <c r="U8" s="17">
        <v>0</v>
      </c>
    </row>
    <row r="9" spans="1:21">
      <c r="A9" t="s">
        <v>3</v>
      </c>
      <c r="B9" s="10">
        <v>10541871.346015872</v>
      </c>
      <c r="C9" s="7">
        <v>6145230.2792296708</v>
      </c>
      <c r="D9" s="7">
        <v>0</v>
      </c>
      <c r="E9" s="7">
        <v>51835.352956049916</v>
      </c>
      <c r="F9" s="17">
        <f t="shared" si="0"/>
        <v>16738936.978201592</v>
      </c>
      <c r="H9" s="4"/>
      <c r="I9" s="13"/>
      <c r="K9" s="10">
        <v>14808588</v>
      </c>
      <c r="L9" s="7">
        <v>0</v>
      </c>
      <c r="M9" s="7"/>
      <c r="N9" s="7">
        <v>0</v>
      </c>
      <c r="O9" s="7">
        <v>0</v>
      </c>
      <c r="P9" s="7"/>
      <c r="Q9" s="7">
        <v>0</v>
      </c>
      <c r="R9" s="7">
        <v>0</v>
      </c>
      <c r="S9" s="7"/>
      <c r="T9" s="7">
        <v>0</v>
      </c>
      <c r="U9" s="17">
        <v>0</v>
      </c>
    </row>
    <row r="10" spans="1:21">
      <c r="A10" t="s">
        <v>4</v>
      </c>
      <c r="B10" s="10">
        <v>272978161.44072217</v>
      </c>
      <c r="C10" s="7">
        <v>449564522.5802024</v>
      </c>
      <c r="D10" s="7">
        <v>0</v>
      </c>
      <c r="E10" s="7">
        <v>0</v>
      </c>
      <c r="F10" s="17">
        <f t="shared" si="0"/>
        <v>722542684.02092457</v>
      </c>
      <c r="H10" s="4" t="s">
        <v>65</v>
      </c>
      <c r="I10" s="14">
        <v>5692073431.3434515</v>
      </c>
      <c r="K10" s="10">
        <v>255293661</v>
      </c>
      <c r="L10" s="7">
        <v>0</v>
      </c>
      <c r="M10" s="7"/>
      <c r="N10" s="7">
        <v>441401833</v>
      </c>
      <c r="O10" s="7">
        <v>0</v>
      </c>
      <c r="P10" s="7"/>
      <c r="Q10" s="7">
        <v>0</v>
      </c>
      <c r="R10" s="7">
        <v>0</v>
      </c>
      <c r="S10" s="7"/>
      <c r="T10" s="7">
        <v>0</v>
      </c>
      <c r="U10" s="17">
        <v>0</v>
      </c>
    </row>
    <row r="11" spans="1:21">
      <c r="A11" t="s">
        <v>5</v>
      </c>
      <c r="B11" s="10">
        <v>0</v>
      </c>
      <c r="C11" s="7">
        <v>0</v>
      </c>
      <c r="D11" s="7">
        <v>0</v>
      </c>
      <c r="E11" s="7">
        <v>0</v>
      </c>
      <c r="F11" s="17">
        <f t="shared" si="0"/>
        <v>0</v>
      </c>
      <c r="H11" s="4"/>
      <c r="I11" s="14"/>
      <c r="K11" s="10">
        <v>170383</v>
      </c>
      <c r="L11" s="7">
        <v>0</v>
      </c>
      <c r="M11" s="7"/>
      <c r="N11" s="7">
        <v>82023</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4014500.611745798</v>
      </c>
      <c r="C13" s="7">
        <v>4120182.8607534575</v>
      </c>
      <c r="D13" s="7">
        <v>0</v>
      </c>
      <c r="E13" s="7">
        <v>100614.38808286432</v>
      </c>
      <c r="F13" s="17">
        <f t="shared" si="0"/>
        <v>8235297.8605821198</v>
      </c>
      <c r="H13" s="4" t="s">
        <v>67</v>
      </c>
      <c r="I13" s="14">
        <v>0</v>
      </c>
      <c r="K13" s="10">
        <v>4309600</v>
      </c>
      <c r="L13" s="7">
        <v>0</v>
      </c>
      <c r="M13" s="7"/>
      <c r="N13" s="7">
        <v>3612400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98365572.637224481</v>
      </c>
      <c r="C15" s="7">
        <v>105807050.64676853</v>
      </c>
      <c r="D15" s="7">
        <v>0</v>
      </c>
      <c r="E15" s="7">
        <v>0</v>
      </c>
      <c r="F15" s="17">
        <f t="shared" si="0"/>
        <v>204172623.28399301</v>
      </c>
      <c r="H15" s="4" t="s">
        <v>69</v>
      </c>
      <c r="I15" s="14">
        <v>60283057.177000001</v>
      </c>
      <c r="K15" s="10">
        <v>87789821</v>
      </c>
      <c r="L15" s="7">
        <v>0</v>
      </c>
      <c r="M15" s="7"/>
      <c r="N15" s="7">
        <v>73201598</v>
      </c>
      <c r="O15" s="7">
        <v>0</v>
      </c>
      <c r="P15" s="7"/>
      <c r="Q15" s="7">
        <v>0</v>
      </c>
      <c r="R15" s="7">
        <v>0</v>
      </c>
      <c r="S15" s="7"/>
      <c r="T15" s="7">
        <v>0</v>
      </c>
      <c r="U15" s="17">
        <v>0</v>
      </c>
    </row>
    <row r="16" spans="1:21">
      <c r="A16" t="s">
        <v>10</v>
      </c>
      <c r="B16" s="10">
        <v>26356285.484776609</v>
      </c>
      <c r="C16" s="7">
        <v>24230639.083853133</v>
      </c>
      <c r="D16" s="7">
        <v>0</v>
      </c>
      <c r="E16" s="7">
        <v>2259052.7968994509</v>
      </c>
      <c r="F16" s="17">
        <f t="shared" si="0"/>
        <v>52845977.365529194</v>
      </c>
      <c r="H16" s="4" t="s">
        <v>70</v>
      </c>
      <c r="I16" s="14">
        <v>8114560.6323049115</v>
      </c>
      <c r="K16" s="10">
        <v>28136713</v>
      </c>
      <c r="L16" s="7">
        <v>0</v>
      </c>
      <c r="M16" s="7"/>
      <c r="N16" s="7">
        <v>21179159</v>
      </c>
      <c r="O16" s="7">
        <v>-1835.55</v>
      </c>
      <c r="P16" s="7"/>
      <c r="Q16" s="7">
        <v>0</v>
      </c>
      <c r="R16" s="7">
        <v>0</v>
      </c>
      <c r="S16" s="7"/>
      <c r="T16" s="7">
        <v>2823555</v>
      </c>
      <c r="U16" s="17">
        <v>-30473.18</v>
      </c>
    </row>
    <row r="17" spans="1:21">
      <c r="A17" t="s">
        <v>11</v>
      </c>
      <c r="B17" s="10">
        <v>26423269.86093146</v>
      </c>
      <c r="C17" s="7">
        <v>16983633.24847142</v>
      </c>
      <c r="D17" s="7">
        <v>0</v>
      </c>
      <c r="E17" s="7">
        <v>0</v>
      </c>
      <c r="F17" s="17">
        <f t="shared" si="0"/>
        <v>43406903.10940288</v>
      </c>
      <c r="H17" s="4"/>
      <c r="I17" s="14"/>
      <c r="K17" s="10">
        <v>17380590</v>
      </c>
      <c r="L17" s="7">
        <v>0</v>
      </c>
      <c r="M17" s="7"/>
      <c r="N17" s="7">
        <v>18866415</v>
      </c>
      <c r="O17" s="7">
        <v>4340797</v>
      </c>
      <c r="P17" s="7"/>
      <c r="Q17" s="7">
        <v>0</v>
      </c>
      <c r="R17" s="7">
        <v>0</v>
      </c>
      <c r="S17" s="7"/>
      <c r="T17" s="7">
        <v>0</v>
      </c>
      <c r="U17" s="17">
        <v>0</v>
      </c>
    </row>
    <row r="18" spans="1:21">
      <c r="A18" t="s">
        <v>12</v>
      </c>
      <c r="B18" s="10">
        <v>7728942.4970375346</v>
      </c>
      <c r="C18" s="7">
        <v>8238845.827919079</v>
      </c>
      <c r="D18" s="7">
        <v>0</v>
      </c>
      <c r="E18" s="7">
        <v>0</v>
      </c>
      <c r="F18" s="17">
        <f t="shared" si="0"/>
        <v>15967788.324956615</v>
      </c>
      <c r="H18" s="4" t="s">
        <v>71</v>
      </c>
      <c r="I18" s="14"/>
      <c r="K18" s="10">
        <v>5900065</v>
      </c>
      <c r="L18" s="7">
        <v>0</v>
      </c>
      <c r="M18" s="7"/>
      <c r="N18" s="7">
        <v>5870051</v>
      </c>
      <c r="O18" s="7">
        <v>0</v>
      </c>
      <c r="P18" s="7"/>
      <c r="Q18" s="7">
        <v>0</v>
      </c>
      <c r="R18" s="7">
        <v>0</v>
      </c>
      <c r="S18" s="7"/>
      <c r="T18" s="7">
        <v>0</v>
      </c>
      <c r="U18" s="17">
        <v>0</v>
      </c>
    </row>
    <row r="19" spans="1:21">
      <c r="A19" t="s">
        <v>13</v>
      </c>
      <c r="B19" s="10">
        <v>74980631.790480167</v>
      </c>
      <c r="C19" s="7">
        <v>105882776.28940797</v>
      </c>
      <c r="D19" s="7">
        <v>0</v>
      </c>
      <c r="E19" s="7">
        <v>6345029.5200871387</v>
      </c>
      <c r="F19" s="17">
        <f t="shared" si="0"/>
        <v>187208437.59997529</v>
      </c>
      <c r="H19" s="4" t="s">
        <v>72</v>
      </c>
      <c r="I19" s="14">
        <v>2380406620.2046242</v>
      </c>
      <c r="K19" s="10">
        <v>95382738</v>
      </c>
      <c r="L19" s="7">
        <v>0</v>
      </c>
      <c r="M19" s="7"/>
      <c r="N19" s="7">
        <v>85736147</v>
      </c>
      <c r="O19" s="7">
        <v>28000000</v>
      </c>
      <c r="P19" s="7"/>
      <c r="Q19" s="7">
        <v>0</v>
      </c>
      <c r="R19" s="7">
        <v>0</v>
      </c>
      <c r="S19" s="7"/>
      <c r="T19" s="7">
        <v>31410410</v>
      </c>
      <c r="U19" s="17">
        <v>20700000</v>
      </c>
    </row>
    <row r="20" spans="1:21">
      <c r="A20" t="s">
        <v>14</v>
      </c>
      <c r="B20" s="10">
        <v>14660264.876715364</v>
      </c>
      <c r="C20" s="7">
        <v>27258163.401763987</v>
      </c>
      <c r="D20" s="7">
        <v>0</v>
      </c>
      <c r="E20" s="7">
        <v>13005.90353006485</v>
      </c>
      <c r="F20" s="17">
        <f t="shared" si="0"/>
        <v>41931434.182009414</v>
      </c>
      <c r="H20" s="4" t="s">
        <v>73</v>
      </c>
      <c r="I20" s="14">
        <v>301888555.34954315</v>
      </c>
      <c r="K20" s="10">
        <v>4229436</v>
      </c>
      <c r="L20" s="7">
        <v>0</v>
      </c>
      <c r="M20" s="7"/>
      <c r="N20" s="7">
        <v>11393625</v>
      </c>
      <c r="O20" s="7">
        <v>4999960</v>
      </c>
      <c r="P20" s="7"/>
      <c r="Q20" s="7">
        <v>0</v>
      </c>
      <c r="R20" s="7">
        <v>0</v>
      </c>
      <c r="S20" s="7"/>
      <c r="T20" s="7">
        <v>0</v>
      </c>
      <c r="U20" s="17">
        <v>0</v>
      </c>
    </row>
    <row r="21" spans="1:21">
      <c r="A21" t="s">
        <v>15</v>
      </c>
      <c r="B21" s="10">
        <v>12748194.821288917</v>
      </c>
      <c r="C21" s="7">
        <v>21470042.461708274</v>
      </c>
      <c r="D21" s="7">
        <v>0</v>
      </c>
      <c r="E21" s="7">
        <v>39649.684120037527</v>
      </c>
      <c r="F21" s="17">
        <f t="shared" si="0"/>
        <v>34257886.967117228</v>
      </c>
      <c r="H21" s="4" t="s">
        <v>74</v>
      </c>
      <c r="I21" s="14"/>
      <c r="K21" s="10">
        <v>9282570</v>
      </c>
      <c r="L21" s="7">
        <v>0</v>
      </c>
      <c r="M21" s="7"/>
      <c r="N21" s="7">
        <v>13042799</v>
      </c>
      <c r="O21" s="7">
        <v>0</v>
      </c>
      <c r="P21" s="7"/>
      <c r="Q21" s="7">
        <v>0</v>
      </c>
      <c r="R21" s="7">
        <v>0</v>
      </c>
      <c r="S21" s="7"/>
      <c r="T21" s="7">
        <v>0</v>
      </c>
      <c r="U21" s="17">
        <v>0</v>
      </c>
    </row>
    <row r="22" spans="1:21">
      <c r="A22" t="s">
        <v>16</v>
      </c>
      <c r="B22" s="10">
        <v>24250842.740343668</v>
      </c>
      <c r="C22" s="7">
        <v>10697328.678166941</v>
      </c>
      <c r="D22" s="7">
        <v>0</v>
      </c>
      <c r="E22" s="7">
        <v>0</v>
      </c>
      <c r="F22" s="17">
        <f t="shared" si="0"/>
        <v>34948171.418510608</v>
      </c>
      <c r="H22" s="4" t="s">
        <v>75</v>
      </c>
      <c r="I22" s="14">
        <v>0</v>
      </c>
      <c r="K22" s="10">
        <v>21735000</v>
      </c>
      <c r="L22" s="7">
        <v>0</v>
      </c>
      <c r="M22" s="7"/>
      <c r="N22" s="7">
        <v>8915000</v>
      </c>
      <c r="O22" s="7">
        <v>0</v>
      </c>
      <c r="P22" s="7"/>
      <c r="Q22" s="7">
        <v>0</v>
      </c>
      <c r="R22" s="7">
        <v>0</v>
      </c>
      <c r="S22" s="7"/>
      <c r="T22" s="7">
        <v>0</v>
      </c>
      <c r="U22" s="17">
        <v>0</v>
      </c>
    </row>
    <row r="23" spans="1:21">
      <c r="A23" t="s">
        <v>17</v>
      </c>
      <c r="B23" s="10">
        <v>12892112.090986529</v>
      </c>
      <c r="C23" s="7">
        <v>22637464.962774634</v>
      </c>
      <c r="D23" s="7">
        <v>0</v>
      </c>
      <c r="E23" s="7">
        <v>0</v>
      </c>
      <c r="F23" s="17">
        <f t="shared" si="0"/>
        <v>35529577.053761162</v>
      </c>
      <c r="H23" s="4" t="s">
        <v>76</v>
      </c>
      <c r="I23" s="14"/>
      <c r="K23" s="10">
        <v>14222783</v>
      </c>
      <c r="L23" s="7">
        <v>500000</v>
      </c>
      <c r="M23" s="7"/>
      <c r="N23" s="7">
        <v>21088959</v>
      </c>
      <c r="O23" s="7">
        <v>0</v>
      </c>
      <c r="P23" s="7"/>
      <c r="Q23" s="7">
        <v>0</v>
      </c>
      <c r="R23" s="7">
        <v>0</v>
      </c>
      <c r="S23" s="7"/>
      <c r="T23" s="7">
        <v>0</v>
      </c>
      <c r="U23" s="17">
        <v>0</v>
      </c>
    </row>
    <row r="24" spans="1:21">
      <c r="A24" t="s">
        <v>18</v>
      </c>
      <c r="B24" s="10">
        <v>0</v>
      </c>
      <c r="C24" s="7">
        <v>0</v>
      </c>
      <c r="D24" s="7">
        <v>0</v>
      </c>
      <c r="E24" s="7">
        <v>0</v>
      </c>
      <c r="F24" s="17">
        <f t="shared" si="0"/>
        <v>0</v>
      </c>
      <c r="H24" s="4" t="s">
        <v>77</v>
      </c>
      <c r="I24" s="14">
        <v>147643168.22607678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18384925.150893927</v>
      </c>
      <c r="C26" s="7">
        <v>20637032.929924902</v>
      </c>
      <c r="D26" s="7">
        <v>0</v>
      </c>
      <c r="E26" s="7">
        <v>5586902.2082164092</v>
      </c>
      <c r="F26" s="17">
        <f t="shared" si="0"/>
        <v>44608860.289035238</v>
      </c>
      <c r="H26" s="4" t="s">
        <v>78</v>
      </c>
      <c r="I26" s="14">
        <f>SUM(I10:I16)-SUM(I19:I24)</f>
        <v>2930532705.3725128</v>
      </c>
      <c r="K26" s="10">
        <v>28789000</v>
      </c>
      <c r="L26" s="7">
        <v>0</v>
      </c>
      <c r="M26" s="7"/>
      <c r="N26" s="7">
        <v>18621000</v>
      </c>
      <c r="O26" s="7">
        <v>0</v>
      </c>
      <c r="P26" s="7"/>
      <c r="Q26" s="7">
        <v>0</v>
      </c>
      <c r="R26" s="7">
        <v>0</v>
      </c>
      <c r="S26" s="7"/>
      <c r="T26" s="7">
        <v>0</v>
      </c>
      <c r="U26" s="17">
        <v>0</v>
      </c>
    </row>
    <row r="27" spans="1:21">
      <c r="A27" t="s">
        <v>21</v>
      </c>
      <c r="B27" s="10">
        <v>41508779.734362178</v>
      </c>
      <c r="C27" s="7">
        <v>42715114.214902498</v>
      </c>
      <c r="D27" s="7">
        <v>0</v>
      </c>
      <c r="E27" s="7">
        <v>0</v>
      </c>
      <c r="F27" s="17">
        <f t="shared" si="0"/>
        <v>84223893.949264675</v>
      </c>
      <c r="H27" s="4" t="s">
        <v>79</v>
      </c>
      <c r="I27" s="14">
        <f>+F60</f>
        <v>2930532705.3722878</v>
      </c>
      <c r="K27" s="10">
        <v>39790000</v>
      </c>
      <c r="L27" s="7">
        <v>0</v>
      </c>
      <c r="M27" s="7"/>
      <c r="N27" s="7">
        <v>32040000</v>
      </c>
      <c r="O27" s="7">
        <v>0</v>
      </c>
      <c r="P27" s="7"/>
      <c r="Q27" s="7">
        <v>0</v>
      </c>
      <c r="R27" s="7">
        <v>0</v>
      </c>
      <c r="S27" s="7"/>
      <c r="T27" s="7">
        <v>0</v>
      </c>
      <c r="U27" s="17">
        <v>0</v>
      </c>
    </row>
    <row r="28" spans="1:21">
      <c r="A28" t="s">
        <v>22</v>
      </c>
      <c r="B28" s="10">
        <v>-889.45450552555576</v>
      </c>
      <c r="C28" s="7">
        <v>0</v>
      </c>
      <c r="D28" s="7">
        <v>0</v>
      </c>
      <c r="E28" s="7">
        <v>-58047.39739773664</v>
      </c>
      <c r="F28" s="17">
        <f t="shared" si="0"/>
        <v>-58936.851903262199</v>
      </c>
      <c r="H28" s="23"/>
      <c r="I28" s="25"/>
      <c r="K28" s="10"/>
      <c r="L28" s="7"/>
      <c r="M28" s="7"/>
      <c r="N28" s="7"/>
      <c r="O28" s="7"/>
      <c r="P28" s="7"/>
      <c r="Q28" s="7"/>
      <c r="R28" s="7"/>
      <c r="S28" s="7"/>
      <c r="T28" s="7"/>
      <c r="U28" s="17"/>
    </row>
    <row r="29" spans="1:21">
      <c r="A29" t="s">
        <v>23</v>
      </c>
      <c r="B29" s="10">
        <v>14146611.371446578</v>
      </c>
      <c r="C29" s="7">
        <v>35111167.153147146</v>
      </c>
      <c r="D29" s="7">
        <v>0</v>
      </c>
      <c r="E29" s="7">
        <v>10284.489076919033</v>
      </c>
      <c r="F29" s="17">
        <f t="shared" si="0"/>
        <v>49268063.013670646</v>
      </c>
      <c r="K29" s="10">
        <v>10500000</v>
      </c>
      <c r="L29" s="7">
        <v>0</v>
      </c>
      <c r="M29" s="7"/>
      <c r="N29" s="7">
        <v>66672000</v>
      </c>
      <c r="O29" s="7">
        <v>11009268</v>
      </c>
      <c r="P29" s="7"/>
      <c r="Q29" s="7">
        <v>0</v>
      </c>
      <c r="R29" s="7">
        <v>0</v>
      </c>
      <c r="S29" s="7"/>
      <c r="T29" s="7">
        <v>0</v>
      </c>
      <c r="U29" s="17">
        <v>0</v>
      </c>
    </row>
    <row r="30" spans="1:21">
      <c r="A30" t="s">
        <v>24</v>
      </c>
      <c r="B30" s="10">
        <v>19110304.669065449</v>
      </c>
      <c r="C30" s="7">
        <v>5667368.6006856514</v>
      </c>
      <c r="D30" s="7">
        <v>0</v>
      </c>
      <c r="E30" s="7">
        <v>93034.840270661691</v>
      </c>
      <c r="F30" s="17">
        <f t="shared" si="0"/>
        <v>24870708.110021763</v>
      </c>
      <c r="K30" s="10">
        <v>13331639</v>
      </c>
      <c r="L30" s="7">
        <v>0</v>
      </c>
      <c r="M30" s="7"/>
      <c r="N30" s="7">
        <v>3571718</v>
      </c>
      <c r="O30" s="7">
        <v>0</v>
      </c>
      <c r="P30" s="7"/>
      <c r="Q30" s="7">
        <v>0</v>
      </c>
      <c r="R30" s="7">
        <v>0</v>
      </c>
      <c r="S30" s="7"/>
      <c r="T30" s="7">
        <v>46643</v>
      </c>
      <c r="U30" s="17">
        <v>0</v>
      </c>
    </row>
    <row r="31" spans="1:21">
      <c r="A31" t="s">
        <v>25</v>
      </c>
      <c r="B31" s="10">
        <v>56839567.569691136</v>
      </c>
      <c r="C31" s="7">
        <v>25769975.105741065</v>
      </c>
      <c r="D31" s="7">
        <v>0</v>
      </c>
      <c r="E31" s="7">
        <v>0</v>
      </c>
      <c r="F31" s="17">
        <f t="shared" si="0"/>
        <v>82609542.675432205</v>
      </c>
      <c r="K31" s="10">
        <v>41425043</v>
      </c>
      <c r="L31" s="7">
        <v>0</v>
      </c>
      <c r="M31" s="7"/>
      <c r="N31" s="7">
        <v>16458673</v>
      </c>
      <c r="O31" s="7">
        <v>0</v>
      </c>
      <c r="P31" s="7"/>
      <c r="Q31" s="7">
        <v>0</v>
      </c>
      <c r="R31" s="7">
        <v>0</v>
      </c>
      <c r="S31" s="7"/>
      <c r="T31" s="7">
        <v>0</v>
      </c>
      <c r="U31" s="17">
        <v>0</v>
      </c>
    </row>
    <row r="32" spans="1:21">
      <c r="A32" t="s">
        <v>26</v>
      </c>
      <c r="B32" s="10">
        <v>3612927.4288617098</v>
      </c>
      <c r="C32" s="7">
        <v>3675924.7352718003</v>
      </c>
      <c r="D32" s="7">
        <v>0</v>
      </c>
      <c r="E32" s="7">
        <v>0</v>
      </c>
      <c r="F32" s="17">
        <f t="shared" si="0"/>
        <v>7288852.1641335096</v>
      </c>
      <c r="K32" s="10">
        <v>2454678</v>
      </c>
      <c r="L32" s="7">
        <v>0</v>
      </c>
      <c r="M32" s="7"/>
      <c r="N32" s="7">
        <v>2585676</v>
      </c>
      <c r="O32" s="7">
        <v>0</v>
      </c>
      <c r="P32" s="7"/>
      <c r="Q32" s="7">
        <v>0</v>
      </c>
      <c r="R32" s="7">
        <v>0</v>
      </c>
      <c r="S32" s="7"/>
      <c r="T32" s="7">
        <v>0</v>
      </c>
      <c r="U32" s="17">
        <v>0</v>
      </c>
    </row>
    <row r="33" spans="1:21">
      <c r="A33" t="s">
        <v>27</v>
      </c>
      <c r="B33" s="10">
        <v>10243596.651845939</v>
      </c>
      <c r="C33" s="7">
        <v>6828796.4528402314</v>
      </c>
      <c r="D33" s="7">
        <v>0</v>
      </c>
      <c r="E33" s="7">
        <v>0</v>
      </c>
      <c r="F33" s="17">
        <f t="shared" si="0"/>
        <v>17072393.104686171</v>
      </c>
      <c r="K33" s="10">
        <v>5041500</v>
      </c>
      <c r="L33" s="7">
        <v>0</v>
      </c>
      <c r="M33" s="7"/>
      <c r="N33" s="7">
        <v>4885766</v>
      </c>
      <c r="O33" s="7">
        <v>0</v>
      </c>
      <c r="P33" s="7"/>
      <c r="Q33" s="7">
        <v>0</v>
      </c>
      <c r="R33" s="7">
        <v>0</v>
      </c>
      <c r="S33" s="7"/>
      <c r="T33" s="7">
        <v>0</v>
      </c>
      <c r="U33" s="17">
        <v>0</v>
      </c>
    </row>
    <row r="34" spans="1:21">
      <c r="A34" t="s">
        <v>28</v>
      </c>
      <c r="B34" s="10">
        <v>12272528.676820505</v>
      </c>
      <c r="C34" s="7">
        <v>7121709.2006762521</v>
      </c>
      <c r="D34" s="7">
        <v>0</v>
      </c>
      <c r="E34" s="7">
        <v>0</v>
      </c>
      <c r="F34" s="17">
        <f t="shared" si="0"/>
        <v>19394237.877496757</v>
      </c>
      <c r="K34" s="10">
        <v>8682027</v>
      </c>
      <c r="L34" s="7">
        <v>0</v>
      </c>
      <c r="M34" s="7"/>
      <c r="N34" s="7">
        <v>4989049</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20262359.407432999</v>
      </c>
      <c r="C36" s="7">
        <v>51574511.420501024</v>
      </c>
      <c r="D36" s="7">
        <v>0</v>
      </c>
      <c r="E36" s="7">
        <v>1109196.0734647841</v>
      </c>
      <c r="F36" s="17">
        <f t="shared" si="0"/>
        <v>72946066.901398808</v>
      </c>
      <c r="K36" s="10">
        <v>26960487</v>
      </c>
      <c r="L36" s="7">
        <v>0</v>
      </c>
      <c r="M36" s="7"/>
      <c r="N36" s="7">
        <v>51081463</v>
      </c>
      <c r="O36" s="7">
        <v>0</v>
      </c>
      <c r="P36" s="7"/>
      <c r="Q36" s="7">
        <v>0</v>
      </c>
      <c r="R36" s="7">
        <v>0</v>
      </c>
      <c r="S36" s="7"/>
      <c r="T36" s="7">
        <v>1200000</v>
      </c>
      <c r="U36" s="17">
        <v>0</v>
      </c>
    </row>
    <row r="37" spans="1:21">
      <c r="A37" t="s">
        <v>31</v>
      </c>
      <c r="B37" s="10">
        <v>4591977.3964980729</v>
      </c>
      <c r="C37" s="7">
        <v>8045127.626427209</v>
      </c>
      <c r="D37" s="7">
        <v>0</v>
      </c>
      <c r="E37" s="7">
        <v>0</v>
      </c>
      <c r="F37" s="17">
        <f t="shared" si="0"/>
        <v>12637105.022925282</v>
      </c>
      <c r="K37" s="10">
        <v>2300000</v>
      </c>
      <c r="L37" s="7">
        <v>0</v>
      </c>
      <c r="M37" s="7"/>
      <c r="N37" s="7">
        <v>5048618</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31065732.610639017</v>
      </c>
      <c r="C39" s="7">
        <v>68405420.170541212</v>
      </c>
      <c r="D39" s="7">
        <v>0</v>
      </c>
      <c r="E39" s="7">
        <v>0</v>
      </c>
      <c r="F39" s="17">
        <f t="shared" si="1"/>
        <v>99471152.781180233</v>
      </c>
      <c r="K39" s="10">
        <v>31995417</v>
      </c>
      <c r="L39" s="7">
        <v>0</v>
      </c>
      <c r="M39" s="7"/>
      <c r="N39" s="7">
        <v>145004583</v>
      </c>
      <c r="O39" s="7">
        <v>0</v>
      </c>
      <c r="P39" s="7"/>
      <c r="Q39" s="7">
        <v>0</v>
      </c>
      <c r="R39" s="7">
        <v>0</v>
      </c>
      <c r="S39" s="7"/>
      <c r="T39" s="7">
        <v>0</v>
      </c>
      <c r="U39" s="17">
        <v>0</v>
      </c>
    </row>
    <row r="40" spans="1:21">
      <c r="A40" t="s">
        <v>34</v>
      </c>
      <c r="B40" s="10">
        <v>3316479.5413996386</v>
      </c>
      <c r="C40" s="7">
        <v>5031801.1678141095</v>
      </c>
      <c r="D40" s="7">
        <v>0</v>
      </c>
      <c r="E40" s="7">
        <v>28652.005910507778</v>
      </c>
      <c r="F40" s="17">
        <f t="shared" si="1"/>
        <v>8376932.715124256</v>
      </c>
      <c r="K40" s="10">
        <v>1520309</v>
      </c>
      <c r="L40" s="7">
        <v>0</v>
      </c>
      <c r="M40" s="7"/>
      <c r="N40" s="7">
        <v>1893127</v>
      </c>
      <c r="O40" s="7">
        <v>0</v>
      </c>
      <c r="P40" s="7"/>
      <c r="Q40" s="7">
        <v>0</v>
      </c>
      <c r="R40" s="7">
        <v>0</v>
      </c>
      <c r="S40" s="7"/>
      <c r="T40" s="7">
        <v>37848</v>
      </c>
      <c r="U40" s="17">
        <v>0</v>
      </c>
    </row>
    <row r="41" spans="1:21">
      <c r="A41" t="s">
        <v>35</v>
      </c>
      <c r="B41" s="10">
        <v>28585495.20670829</v>
      </c>
      <c r="C41" s="7">
        <v>37250693.504254356</v>
      </c>
      <c r="D41" s="7">
        <v>0</v>
      </c>
      <c r="E41" s="7">
        <v>1815591.7225252585</v>
      </c>
      <c r="F41" s="17">
        <f t="shared" si="1"/>
        <v>67651780.433487907</v>
      </c>
      <c r="K41" s="10">
        <v>16675000</v>
      </c>
      <c r="L41" s="7">
        <v>0</v>
      </c>
      <c r="M41" s="7"/>
      <c r="N41" s="7">
        <v>19400000</v>
      </c>
      <c r="O41" s="7">
        <v>0</v>
      </c>
      <c r="P41" s="7"/>
      <c r="Q41" s="7">
        <v>0</v>
      </c>
      <c r="R41" s="7">
        <v>0</v>
      </c>
      <c r="S41" s="7"/>
      <c r="T41" s="7">
        <v>1625000</v>
      </c>
      <c r="U41" s="17">
        <v>0</v>
      </c>
    </row>
    <row r="42" spans="1:21">
      <c r="A42" t="s">
        <v>36</v>
      </c>
      <c r="B42" s="10">
        <v>10781443.412729498</v>
      </c>
      <c r="C42" s="7">
        <v>18484766.391336188</v>
      </c>
      <c r="D42" s="7">
        <v>0</v>
      </c>
      <c r="E42" s="7">
        <v>0</v>
      </c>
      <c r="F42" s="17">
        <f t="shared" si="1"/>
        <v>29266209.804065686</v>
      </c>
      <c r="K42" s="10">
        <v>11117110</v>
      </c>
      <c r="L42" s="7">
        <v>0</v>
      </c>
      <c r="M42" s="7"/>
      <c r="N42" s="7">
        <v>16908490</v>
      </c>
      <c r="O42" s="7">
        <v>0</v>
      </c>
      <c r="P42" s="7"/>
      <c r="Q42" s="7">
        <v>0</v>
      </c>
      <c r="R42" s="7">
        <v>0</v>
      </c>
      <c r="S42" s="7"/>
      <c r="T42" s="7">
        <v>0</v>
      </c>
      <c r="U42" s="17">
        <v>0</v>
      </c>
    </row>
    <row r="43" spans="1:21">
      <c r="A43" t="s">
        <v>37</v>
      </c>
      <c r="B43" s="10">
        <v>15336535.57657152</v>
      </c>
      <c r="C43" s="7">
        <v>17296132.918706078</v>
      </c>
      <c r="D43" s="7">
        <v>0</v>
      </c>
      <c r="E43" s="7">
        <v>0</v>
      </c>
      <c r="F43" s="17">
        <f t="shared" si="1"/>
        <v>32632668.495277599</v>
      </c>
      <c r="K43" s="10">
        <v>11282594</v>
      </c>
      <c r="L43" s="7">
        <v>0</v>
      </c>
      <c r="M43" s="7"/>
      <c r="N43" s="7">
        <v>15986796</v>
      </c>
      <c r="O43" s="7">
        <v>0</v>
      </c>
      <c r="P43" s="7"/>
      <c r="Q43" s="7">
        <v>0</v>
      </c>
      <c r="R43" s="7">
        <v>0</v>
      </c>
      <c r="S43" s="7"/>
      <c r="T43" s="7">
        <v>0</v>
      </c>
      <c r="U43" s="17">
        <v>0</v>
      </c>
    </row>
    <row r="44" spans="1:21">
      <c r="A44" t="s">
        <v>38</v>
      </c>
      <c r="B44" s="10">
        <v>45229859.125787072</v>
      </c>
      <c r="C44" s="7">
        <v>168412779.47618043</v>
      </c>
      <c r="D44" s="7">
        <v>0</v>
      </c>
      <c r="E44" s="7">
        <v>0</v>
      </c>
      <c r="F44" s="17">
        <f t="shared" si="1"/>
        <v>213642638.60196751</v>
      </c>
      <c r="K44" s="10">
        <v>18000000</v>
      </c>
      <c r="L44" s="7">
        <v>0</v>
      </c>
      <c r="M44" s="7"/>
      <c r="N44" s="7">
        <v>137986288</v>
      </c>
      <c r="O44" s="7">
        <v>0</v>
      </c>
      <c r="P44" s="7"/>
      <c r="Q44" s="7">
        <v>0</v>
      </c>
      <c r="R44" s="7">
        <v>0</v>
      </c>
      <c r="S44" s="7"/>
      <c r="T44" s="7">
        <v>0</v>
      </c>
      <c r="U44" s="17">
        <v>0</v>
      </c>
    </row>
    <row r="45" spans="1:21">
      <c r="A45" t="s">
        <v>39</v>
      </c>
      <c r="B45" s="10">
        <v>570794.32248205179</v>
      </c>
      <c r="C45" s="7">
        <v>448098.98182535608</v>
      </c>
      <c r="D45" s="7">
        <v>0</v>
      </c>
      <c r="E45" s="7">
        <v>0</v>
      </c>
      <c r="F45" s="17">
        <f t="shared" si="1"/>
        <v>1018893.3043074079</v>
      </c>
      <c r="K45" s="10">
        <v>541527</v>
      </c>
      <c r="L45" s="7">
        <v>0</v>
      </c>
      <c r="M45" s="7"/>
      <c r="N45" s="7">
        <v>387497</v>
      </c>
      <c r="O45" s="7">
        <v>0</v>
      </c>
      <c r="P45" s="7"/>
      <c r="Q45" s="7">
        <v>0</v>
      </c>
      <c r="R45" s="7">
        <v>0</v>
      </c>
      <c r="S45" s="7"/>
      <c r="T45" s="7">
        <v>0</v>
      </c>
      <c r="U45" s="17">
        <v>0</v>
      </c>
    </row>
    <row r="46" spans="1:21">
      <c r="A46" t="s">
        <v>40</v>
      </c>
      <c r="B46" s="10">
        <v>3190623.9881156101</v>
      </c>
      <c r="C46" s="7">
        <v>21830392.768393457</v>
      </c>
      <c r="D46" s="7">
        <v>0</v>
      </c>
      <c r="E46" s="7">
        <v>0</v>
      </c>
      <c r="F46" s="17">
        <f t="shared" si="1"/>
        <v>25021016.756509066</v>
      </c>
      <c r="K46" s="10">
        <v>2512564</v>
      </c>
      <c r="L46" s="7">
        <v>0</v>
      </c>
      <c r="M46" s="7"/>
      <c r="N46" s="7">
        <v>17879165</v>
      </c>
      <c r="O46" s="7">
        <v>0</v>
      </c>
      <c r="P46" s="7"/>
      <c r="Q46" s="7">
        <v>0</v>
      </c>
      <c r="R46" s="7">
        <v>0</v>
      </c>
      <c r="S46" s="7"/>
      <c r="T46" s="7">
        <v>0</v>
      </c>
      <c r="U46" s="17">
        <v>0</v>
      </c>
    </row>
    <row r="47" spans="1:21">
      <c r="A47" t="s">
        <v>41</v>
      </c>
      <c r="B47" s="10">
        <v>17019570.840996441</v>
      </c>
      <c r="C47" s="7">
        <v>21921354.314603277</v>
      </c>
      <c r="D47" s="7">
        <v>0</v>
      </c>
      <c r="E47" s="7">
        <v>0</v>
      </c>
      <c r="F47" s="17">
        <f t="shared" si="1"/>
        <v>38940925.155599713</v>
      </c>
      <c r="K47" s="10">
        <v>13861881</v>
      </c>
      <c r="L47" s="7">
        <v>0</v>
      </c>
      <c r="M47" s="7"/>
      <c r="N47" s="7">
        <v>16058421</v>
      </c>
      <c r="O47" s="7">
        <v>0</v>
      </c>
      <c r="P47" s="7"/>
      <c r="Q47" s="7">
        <v>0</v>
      </c>
      <c r="R47" s="7">
        <v>0</v>
      </c>
      <c r="S47" s="7"/>
      <c r="T47" s="7">
        <v>0</v>
      </c>
      <c r="U47" s="17">
        <v>0</v>
      </c>
    </row>
    <row r="48" spans="1:21">
      <c r="A48" t="s">
        <v>42</v>
      </c>
      <c r="B48" s="10">
        <v>6668089.968061476</v>
      </c>
      <c r="C48" s="7">
        <v>2827859.7074731342</v>
      </c>
      <c r="D48" s="7">
        <v>0</v>
      </c>
      <c r="E48" s="7">
        <v>0</v>
      </c>
      <c r="F48" s="17">
        <f t="shared" si="1"/>
        <v>9495949.6755346097</v>
      </c>
      <c r="K48" s="10">
        <v>5046959</v>
      </c>
      <c r="L48" s="7">
        <v>65</v>
      </c>
      <c r="M48" s="7"/>
      <c r="N48" s="7">
        <v>1993163</v>
      </c>
      <c r="O48" s="7">
        <v>0</v>
      </c>
      <c r="P48" s="7"/>
      <c r="Q48" s="7">
        <v>0</v>
      </c>
      <c r="R48" s="7">
        <v>0</v>
      </c>
      <c r="S48" s="7"/>
      <c r="T48" s="7">
        <v>0</v>
      </c>
      <c r="U48" s="17">
        <v>0</v>
      </c>
    </row>
    <row r="49" spans="1:21">
      <c r="A49" t="s">
        <v>43</v>
      </c>
      <c r="B49" s="10">
        <v>24008479.830251962</v>
      </c>
      <c r="C49" s="7">
        <v>15744794.947759632</v>
      </c>
      <c r="D49" s="7">
        <v>0</v>
      </c>
      <c r="E49" s="7">
        <v>0</v>
      </c>
      <c r="F49" s="17">
        <f t="shared" si="1"/>
        <v>39753274.77801159</v>
      </c>
      <c r="K49" s="10">
        <v>14750000</v>
      </c>
      <c r="L49" s="7">
        <v>0</v>
      </c>
      <c r="M49" s="7"/>
      <c r="N49" s="7">
        <v>12050000</v>
      </c>
      <c r="O49" s="7">
        <v>0</v>
      </c>
      <c r="P49" s="7"/>
      <c r="Q49" s="7">
        <v>0</v>
      </c>
      <c r="R49" s="7">
        <v>0</v>
      </c>
      <c r="S49" s="7"/>
      <c r="T49" s="7">
        <v>0</v>
      </c>
      <c r="U49" s="17">
        <v>0</v>
      </c>
    </row>
    <row r="50" spans="1:21">
      <c r="A50" t="s">
        <v>44</v>
      </c>
      <c r="B50" s="10">
        <v>107261559.39081258</v>
      </c>
      <c r="C50" s="7">
        <v>133397244.97618462</v>
      </c>
      <c r="D50" s="7">
        <v>0</v>
      </c>
      <c r="E50" s="7">
        <v>11516144.854186617</v>
      </c>
      <c r="F50" s="17">
        <f t="shared" si="1"/>
        <v>252174949.22118381</v>
      </c>
      <c r="K50" s="10">
        <v>125470495</v>
      </c>
      <c r="L50" s="7">
        <v>0</v>
      </c>
      <c r="M50" s="7"/>
      <c r="N50" s="7">
        <v>63667619</v>
      </c>
      <c r="O50" s="7">
        <v>0</v>
      </c>
      <c r="P50" s="7"/>
      <c r="Q50" s="7">
        <v>0</v>
      </c>
      <c r="R50" s="7">
        <v>0</v>
      </c>
      <c r="S50" s="7"/>
      <c r="T50" s="7">
        <v>0</v>
      </c>
      <c r="U50" s="17">
        <v>2500000</v>
      </c>
    </row>
    <row r="51" spans="1:21">
      <c r="A51" t="s">
        <v>45</v>
      </c>
      <c r="B51" s="10">
        <v>8575359.0630530398</v>
      </c>
      <c r="C51" s="7">
        <v>6877145.0054422971</v>
      </c>
      <c r="D51" s="7">
        <v>0</v>
      </c>
      <c r="E51" s="7">
        <v>239758.04917436873</v>
      </c>
      <c r="F51" s="17">
        <f t="shared" si="1"/>
        <v>15692262.117669705</v>
      </c>
      <c r="K51" s="10">
        <v>9028563</v>
      </c>
      <c r="L51" s="7">
        <v>0</v>
      </c>
      <c r="M51" s="7"/>
      <c r="N51" s="7">
        <v>6991039</v>
      </c>
      <c r="O51" s="7">
        <v>0</v>
      </c>
      <c r="P51" s="7"/>
      <c r="Q51" s="7">
        <v>590625</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10272493.440151539</v>
      </c>
      <c r="C53" s="7">
        <v>19772983.185485661</v>
      </c>
      <c r="D53" s="7">
        <v>0</v>
      </c>
      <c r="E53" s="7">
        <v>0</v>
      </c>
      <c r="F53" s="17">
        <f t="shared" si="1"/>
        <v>30045476.6256372</v>
      </c>
      <c r="K53" s="10">
        <v>12439476</v>
      </c>
      <c r="L53" s="7">
        <v>0</v>
      </c>
      <c r="M53" s="7"/>
      <c r="N53" s="7">
        <v>14214000</v>
      </c>
      <c r="O53" s="7">
        <v>2613992</v>
      </c>
      <c r="P53" s="7"/>
      <c r="Q53" s="7">
        <v>0</v>
      </c>
      <c r="R53" s="7">
        <v>0</v>
      </c>
      <c r="S53" s="7"/>
      <c r="T53" s="7">
        <v>0</v>
      </c>
      <c r="U53" s="17">
        <v>0</v>
      </c>
    </row>
    <row r="54" spans="1:21">
      <c r="A54" t="s">
        <v>48</v>
      </c>
      <c r="B54" s="10">
        <v>34061228.179502688</v>
      </c>
      <c r="C54" s="7">
        <v>59332916.340800777</v>
      </c>
      <c r="D54" s="7">
        <v>0</v>
      </c>
      <c r="E54" s="7">
        <v>2165286.5317561943</v>
      </c>
      <c r="F54" s="17">
        <f t="shared" si="1"/>
        <v>95559431.05205965</v>
      </c>
      <c r="K54" s="10">
        <v>41361000</v>
      </c>
      <c r="L54" s="7">
        <v>0</v>
      </c>
      <c r="M54" s="7"/>
      <c r="N54" s="7">
        <v>46598000</v>
      </c>
      <c r="O54" s="7">
        <v>0</v>
      </c>
      <c r="P54" s="7"/>
      <c r="Q54" s="7">
        <v>0</v>
      </c>
      <c r="R54" s="7">
        <v>0</v>
      </c>
      <c r="S54" s="7"/>
      <c r="T54" s="7">
        <v>2800000</v>
      </c>
      <c r="U54" s="17">
        <v>0</v>
      </c>
    </row>
    <row r="55" spans="1:21">
      <c r="A55" t="s">
        <v>49</v>
      </c>
      <c r="B55" s="10">
        <v>1823382.5497654839</v>
      </c>
      <c r="C55" s="7">
        <v>3562143.207527427</v>
      </c>
      <c r="D55" s="7">
        <v>0</v>
      </c>
      <c r="E55" s="7">
        <v>0</v>
      </c>
      <c r="F55" s="17">
        <f t="shared" si="1"/>
        <v>5385525.7572929114</v>
      </c>
      <c r="K55" s="10">
        <v>1598287</v>
      </c>
      <c r="L55" s="7">
        <v>0</v>
      </c>
      <c r="M55" s="7"/>
      <c r="N55" s="7">
        <v>3529868</v>
      </c>
      <c r="O55" s="7">
        <v>980</v>
      </c>
      <c r="P55" s="7"/>
      <c r="Q55" s="7">
        <v>0</v>
      </c>
      <c r="R55" s="7">
        <v>0</v>
      </c>
      <c r="S55" s="7"/>
      <c r="T55" s="7">
        <v>0</v>
      </c>
      <c r="U55" s="17">
        <v>0</v>
      </c>
    </row>
    <row r="56" spans="1:21">
      <c r="A56" t="s">
        <v>50</v>
      </c>
      <c r="B56" s="10">
        <v>14432794.881166734</v>
      </c>
      <c r="C56" s="7">
        <v>50694596.79653842</v>
      </c>
      <c r="D56" s="7">
        <v>0</v>
      </c>
      <c r="E56" s="7">
        <v>79030.148535289511</v>
      </c>
      <c r="F56" s="17">
        <f t="shared" si="1"/>
        <v>65206421.826240443</v>
      </c>
      <c r="K56" s="10">
        <v>13800000</v>
      </c>
      <c r="L56" s="7">
        <v>0</v>
      </c>
      <c r="M56" s="7"/>
      <c r="N56" s="7">
        <v>42947843</v>
      </c>
      <c r="O56" s="7">
        <v>0</v>
      </c>
      <c r="P56" s="7"/>
      <c r="Q56" s="7">
        <v>0</v>
      </c>
      <c r="R56" s="7">
        <v>0</v>
      </c>
      <c r="S56" s="7"/>
      <c r="T56" s="7">
        <v>0</v>
      </c>
      <c r="U56" s="17">
        <v>0</v>
      </c>
    </row>
    <row r="57" spans="1:21">
      <c r="A57" t="s">
        <v>51</v>
      </c>
      <c r="B57" s="10">
        <v>3028057.6149847461</v>
      </c>
      <c r="C57" s="7">
        <v>3547950.7045440222</v>
      </c>
      <c r="D57" s="7">
        <v>0</v>
      </c>
      <c r="E57" s="7">
        <v>0</v>
      </c>
      <c r="F57" s="17">
        <f t="shared" si="1"/>
        <v>6576008.3195287678</v>
      </c>
      <c r="K57" s="10">
        <v>2372109</v>
      </c>
      <c r="L57" s="7">
        <v>0</v>
      </c>
      <c r="M57" s="7"/>
      <c r="N57" s="7">
        <v>2811297</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1182939737.1948221</v>
      </c>
      <c r="C60" s="7">
        <f>SUM(C6:C58)</f>
        <v>1716197947.0060704</v>
      </c>
      <c r="D60" s="7">
        <f>SUM(D6:D58)</f>
        <v>0</v>
      </c>
      <c r="E60" s="7">
        <f>SUM(E6:E58)</f>
        <v>31395021.171394877</v>
      </c>
      <c r="F60" s="17">
        <f>SUM(F6:F58)</f>
        <v>2930532705.3722878</v>
      </c>
      <c r="K60" s="10">
        <f>SUM(K6:K58)</f>
        <v>1113947619</v>
      </c>
      <c r="L60" s="7">
        <f>SUM(L6:L58)</f>
        <v>500065</v>
      </c>
      <c r="M60" s="7"/>
      <c r="N60" s="7">
        <f>SUM(N6:N58)</f>
        <v>1537640900</v>
      </c>
      <c r="O60" s="7">
        <f>SUM(O6:O58)</f>
        <v>50963161.450000003</v>
      </c>
      <c r="P60" s="7"/>
      <c r="Q60" s="7">
        <f>SUM(Q6:Q58)</f>
        <v>590625</v>
      </c>
      <c r="R60" s="7">
        <f>SUM(R6:R58)</f>
        <v>0</v>
      </c>
      <c r="S60" s="7"/>
      <c r="T60" s="7">
        <f>SUM(T6:T58)</f>
        <v>42365781</v>
      </c>
      <c r="U60" s="17">
        <f>SUM(U6:U58)</f>
        <v>23169526.82</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Italic"Executive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48681.388004002773</v>
      </c>
      <c r="D6" s="7">
        <v>0</v>
      </c>
      <c r="E6" s="7">
        <v>0</v>
      </c>
      <c r="F6" s="17">
        <f t="shared" ref="F6:F37" si="0">SUM(B6:E6)</f>
        <v>48681.388004002773</v>
      </c>
      <c r="K6" s="10"/>
      <c r="L6" s="7"/>
      <c r="M6" s="7"/>
      <c r="N6" s="7"/>
      <c r="O6" s="7"/>
      <c r="P6" s="7"/>
      <c r="Q6" s="7"/>
      <c r="R6" s="7"/>
      <c r="S6" s="7"/>
      <c r="T6" s="7"/>
      <c r="U6" s="17"/>
    </row>
    <row r="7" spans="1:21">
      <c r="A7" t="s">
        <v>1</v>
      </c>
      <c r="B7" s="10">
        <v>0</v>
      </c>
      <c r="C7" s="7">
        <v>78067.706851084688</v>
      </c>
      <c r="D7" s="7">
        <v>0</v>
      </c>
      <c r="E7" s="7">
        <v>0</v>
      </c>
      <c r="F7" s="17">
        <f t="shared" si="0"/>
        <v>78067.706851084688</v>
      </c>
      <c r="H7" s="22"/>
      <c r="I7" s="24"/>
      <c r="K7" s="10"/>
      <c r="L7" s="7"/>
      <c r="M7" s="7"/>
      <c r="N7" s="7"/>
      <c r="O7" s="7"/>
      <c r="P7" s="7"/>
      <c r="Q7" s="7"/>
      <c r="R7" s="7"/>
      <c r="S7" s="7"/>
      <c r="T7" s="7"/>
      <c r="U7" s="17"/>
    </row>
    <row r="8" spans="1:21">
      <c r="A8" t="s">
        <v>2</v>
      </c>
      <c r="B8" s="10">
        <v>0</v>
      </c>
      <c r="C8" s="7">
        <v>1432078.5729829557</v>
      </c>
      <c r="D8" s="7">
        <v>0</v>
      </c>
      <c r="E8" s="7">
        <v>0</v>
      </c>
      <c r="F8" s="17">
        <f t="shared" si="0"/>
        <v>1432078.5729829557</v>
      </c>
      <c r="H8" s="4" t="s">
        <v>64</v>
      </c>
      <c r="I8" s="13"/>
      <c r="K8" s="10"/>
      <c r="L8" s="7"/>
      <c r="M8" s="7"/>
      <c r="N8" s="7"/>
      <c r="O8" s="7"/>
      <c r="P8" s="7"/>
      <c r="Q8" s="7"/>
      <c r="R8" s="7"/>
      <c r="S8" s="7"/>
      <c r="T8" s="7"/>
      <c r="U8" s="17"/>
    </row>
    <row r="9" spans="1:21">
      <c r="A9" t="s">
        <v>3</v>
      </c>
      <c r="B9" s="10">
        <v>0</v>
      </c>
      <c r="C9" s="7">
        <v>3004270.9523708392</v>
      </c>
      <c r="D9" s="7">
        <v>0</v>
      </c>
      <c r="E9" s="7">
        <v>0</v>
      </c>
      <c r="F9" s="17">
        <f t="shared" si="0"/>
        <v>3004270.9523708392</v>
      </c>
      <c r="H9" s="4"/>
      <c r="I9" s="13"/>
      <c r="K9" s="10">
        <v>0</v>
      </c>
      <c r="L9" s="7">
        <v>0</v>
      </c>
      <c r="M9" s="7"/>
      <c r="N9" s="7">
        <v>0</v>
      </c>
      <c r="O9" s="7">
        <v>0</v>
      </c>
      <c r="P9" s="7"/>
      <c r="Q9" s="7">
        <v>0</v>
      </c>
      <c r="R9" s="7">
        <v>0</v>
      </c>
      <c r="S9" s="7"/>
      <c r="T9" s="7">
        <v>0</v>
      </c>
      <c r="U9" s="17">
        <v>0</v>
      </c>
    </row>
    <row r="10" spans="1:21">
      <c r="A10" t="s">
        <v>4</v>
      </c>
      <c r="B10" s="10">
        <v>0</v>
      </c>
      <c r="C10" s="7">
        <v>20782963.768047832</v>
      </c>
      <c r="D10" s="7">
        <v>0</v>
      </c>
      <c r="E10" s="7">
        <v>0</v>
      </c>
      <c r="F10" s="17">
        <f t="shared" si="0"/>
        <v>20782963.768047832</v>
      </c>
      <c r="H10" s="4" t="s">
        <v>65</v>
      </c>
      <c r="I10" s="14">
        <v>1093779021.3092</v>
      </c>
      <c r="K10" s="10">
        <v>0</v>
      </c>
      <c r="L10" s="7">
        <v>0</v>
      </c>
      <c r="M10" s="7"/>
      <c r="N10" s="7">
        <v>24250000</v>
      </c>
      <c r="O10" s="7">
        <v>0</v>
      </c>
      <c r="P10" s="7"/>
      <c r="Q10" s="7">
        <v>0</v>
      </c>
      <c r="R10" s="7">
        <v>0</v>
      </c>
      <c r="S10" s="7"/>
      <c r="T10" s="7">
        <v>0</v>
      </c>
      <c r="U10" s="17">
        <v>0</v>
      </c>
    </row>
    <row r="11" spans="1:21">
      <c r="A11" t="s">
        <v>5</v>
      </c>
      <c r="B11" s="10">
        <v>0</v>
      </c>
      <c r="C11" s="7">
        <v>1988169.624883736</v>
      </c>
      <c r="D11" s="7">
        <v>0</v>
      </c>
      <c r="E11" s="7">
        <v>0</v>
      </c>
      <c r="F11" s="17">
        <f t="shared" si="0"/>
        <v>1988169.624883736</v>
      </c>
      <c r="H11" s="4"/>
      <c r="I11" s="14"/>
      <c r="K11" s="10">
        <v>0</v>
      </c>
      <c r="L11" s="7">
        <v>0</v>
      </c>
      <c r="M11" s="7"/>
      <c r="N11" s="7">
        <v>1620000</v>
      </c>
      <c r="O11" s="7">
        <v>0</v>
      </c>
      <c r="P11" s="7"/>
      <c r="Q11" s="7">
        <v>0</v>
      </c>
      <c r="R11" s="7">
        <v>0</v>
      </c>
      <c r="S11" s="7"/>
      <c r="T11" s="7">
        <v>0</v>
      </c>
      <c r="U11" s="17">
        <v>0</v>
      </c>
    </row>
    <row r="12" spans="1:21">
      <c r="A12" t="s">
        <v>6</v>
      </c>
      <c r="B12" s="10">
        <v>0</v>
      </c>
      <c r="C12" s="7">
        <v>24219591.117294841</v>
      </c>
      <c r="D12" s="7">
        <v>0</v>
      </c>
      <c r="E12" s="7">
        <v>0</v>
      </c>
      <c r="F12" s="17">
        <f t="shared" si="0"/>
        <v>24219591.117294841</v>
      </c>
      <c r="H12" s="4" t="s">
        <v>66</v>
      </c>
      <c r="I12" s="14"/>
      <c r="K12" s="10">
        <v>0</v>
      </c>
      <c r="L12" s="7">
        <v>0</v>
      </c>
      <c r="M12" s="7"/>
      <c r="N12" s="7">
        <v>16699169</v>
      </c>
      <c r="O12" s="7">
        <v>0</v>
      </c>
      <c r="P12" s="7"/>
      <c r="Q12" s="7">
        <v>0</v>
      </c>
      <c r="R12" s="7">
        <v>0</v>
      </c>
      <c r="S12" s="7"/>
      <c r="T12" s="7">
        <v>0</v>
      </c>
      <c r="U12" s="17">
        <v>0</v>
      </c>
    </row>
    <row r="13" spans="1:21">
      <c r="A13" t="s">
        <v>7</v>
      </c>
      <c r="B13" s="10">
        <v>0</v>
      </c>
      <c r="C13" s="7">
        <v>2879777.1956217987</v>
      </c>
      <c r="D13" s="7">
        <v>0</v>
      </c>
      <c r="E13" s="7">
        <v>0</v>
      </c>
      <c r="F13" s="17">
        <f t="shared" si="0"/>
        <v>2879777.1956217987</v>
      </c>
      <c r="H13" s="4" t="s">
        <v>67</v>
      </c>
      <c r="I13" s="14">
        <v>0</v>
      </c>
      <c r="K13" s="10">
        <v>0</v>
      </c>
      <c r="L13" s="7">
        <v>0</v>
      </c>
      <c r="M13" s="7"/>
      <c r="N13" s="7">
        <v>2900000</v>
      </c>
      <c r="O13" s="7">
        <v>0</v>
      </c>
      <c r="P13" s="7"/>
      <c r="Q13" s="7">
        <v>0</v>
      </c>
      <c r="R13" s="7">
        <v>0</v>
      </c>
      <c r="S13" s="7"/>
      <c r="T13" s="7">
        <v>0</v>
      </c>
      <c r="U13" s="17">
        <v>0</v>
      </c>
    </row>
    <row r="14" spans="1:21">
      <c r="A14" t="s">
        <v>8</v>
      </c>
      <c r="B14" s="10">
        <v>0</v>
      </c>
      <c r="C14" s="7">
        <v>7070.3859636282259</v>
      </c>
      <c r="D14" s="7">
        <v>0</v>
      </c>
      <c r="E14" s="7">
        <v>0</v>
      </c>
      <c r="F14" s="17">
        <f t="shared" si="0"/>
        <v>7070.3859636282259</v>
      </c>
      <c r="H14" s="4" t="s">
        <v>68</v>
      </c>
      <c r="I14" s="14">
        <v>11849872.23</v>
      </c>
      <c r="K14" s="10"/>
      <c r="L14" s="7"/>
      <c r="M14" s="7"/>
      <c r="N14" s="7"/>
      <c r="O14" s="7"/>
      <c r="P14" s="7"/>
      <c r="Q14" s="7"/>
      <c r="R14" s="7"/>
      <c r="S14" s="7"/>
      <c r="T14" s="7"/>
      <c r="U14" s="17"/>
    </row>
    <row r="15" spans="1:21">
      <c r="A15" t="s">
        <v>9</v>
      </c>
      <c r="B15" s="10">
        <v>0</v>
      </c>
      <c r="C15" s="7">
        <v>325905.04997947527</v>
      </c>
      <c r="D15" s="7">
        <v>0</v>
      </c>
      <c r="E15" s="7">
        <v>0</v>
      </c>
      <c r="F15" s="17">
        <f t="shared" si="0"/>
        <v>325905.04997947527</v>
      </c>
      <c r="H15" s="4" t="s">
        <v>69</v>
      </c>
      <c r="I15" s="14">
        <v>24362399.794999994</v>
      </c>
      <c r="K15" s="10"/>
      <c r="L15" s="7"/>
      <c r="M15" s="7"/>
      <c r="N15" s="7"/>
      <c r="O15" s="7"/>
      <c r="P15" s="7"/>
      <c r="Q15" s="7"/>
      <c r="R15" s="7"/>
      <c r="S15" s="7"/>
      <c r="T15" s="7"/>
      <c r="U15" s="17"/>
    </row>
    <row r="16" spans="1:21">
      <c r="A16" t="s">
        <v>10</v>
      </c>
      <c r="B16" s="10">
        <v>0</v>
      </c>
      <c r="C16" s="7">
        <v>4433548.9972098619</v>
      </c>
      <c r="D16" s="7">
        <v>0</v>
      </c>
      <c r="E16" s="7">
        <v>0</v>
      </c>
      <c r="F16" s="17">
        <f t="shared" si="0"/>
        <v>4433548.9972098619</v>
      </c>
      <c r="H16" s="4" t="s">
        <v>70</v>
      </c>
      <c r="I16" s="14">
        <v>0</v>
      </c>
      <c r="K16" s="10"/>
      <c r="L16" s="7"/>
      <c r="M16" s="7"/>
      <c r="N16" s="7"/>
      <c r="O16" s="7"/>
      <c r="P16" s="7"/>
      <c r="Q16" s="7"/>
      <c r="R16" s="7"/>
      <c r="S16" s="7"/>
      <c r="T16" s="7"/>
      <c r="U16" s="17"/>
    </row>
    <row r="17" spans="1:21">
      <c r="A17" t="s">
        <v>11</v>
      </c>
      <c r="B17" s="10">
        <v>0</v>
      </c>
      <c r="C17" s="7">
        <v>528162.70939760178</v>
      </c>
      <c r="D17" s="7">
        <v>0</v>
      </c>
      <c r="E17" s="7">
        <v>0</v>
      </c>
      <c r="F17" s="17">
        <f t="shared" si="0"/>
        <v>528162.70939760178</v>
      </c>
      <c r="H17" s="4"/>
      <c r="I17" s="14"/>
      <c r="K17" s="10"/>
      <c r="L17" s="7"/>
      <c r="M17" s="7"/>
      <c r="N17" s="7"/>
      <c r="O17" s="7"/>
      <c r="P17" s="7"/>
      <c r="Q17" s="7"/>
      <c r="R17" s="7"/>
      <c r="S17" s="7"/>
      <c r="T17" s="7"/>
      <c r="U17" s="17"/>
    </row>
    <row r="18" spans="1:21">
      <c r="A18" t="s">
        <v>12</v>
      </c>
      <c r="B18" s="10">
        <v>0</v>
      </c>
      <c r="C18" s="7">
        <v>321821.12868481211</v>
      </c>
      <c r="D18" s="7">
        <v>0</v>
      </c>
      <c r="E18" s="7">
        <v>0</v>
      </c>
      <c r="F18" s="17">
        <f t="shared" si="0"/>
        <v>321821.12868481211</v>
      </c>
      <c r="H18" s="4" t="s">
        <v>71</v>
      </c>
      <c r="I18" s="14"/>
      <c r="K18" s="10"/>
      <c r="L18" s="7"/>
      <c r="M18" s="7"/>
      <c r="N18" s="7"/>
      <c r="O18" s="7"/>
      <c r="P18" s="7"/>
      <c r="Q18" s="7"/>
      <c r="R18" s="7"/>
      <c r="S18" s="7"/>
      <c r="T18" s="7"/>
      <c r="U18" s="17"/>
    </row>
    <row r="19" spans="1:21">
      <c r="A19" t="s">
        <v>13</v>
      </c>
      <c r="B19" s="10">
        <v>0</v>
      </c>
      <c r="C19" s="7">
        <v>21936106.259315357</v>
      </c>
      <c r="D19" s="7">
        <v>0</v>
      </c>
      <c r="E19" s="7">
        <v>0</v>
      </c>
      <c r="F19" s="17">
        <f t="shared" si="0"/>
        <v>21936106.259315357</v>
      </c>
      <c r="H19" s="4" t="s">
        <v>72</v>
      </c>
      <c r="I19" s="14">
        <v>328133706.59276003</v>
      </c>
      <c r="K19" s="10">
        <v>0</v>
      </c>
      <c r="L19" s="7">
        <v>0</v>
      </c>
      <c r="M19" s="7"/>
      <c r="N19" s="7">
        <v>23000000</v>
      </c>
      <c r="O19" s="7">
        <v>0</v>
      </c>
      <c r="P19" s="7"/>
      <c r="Q19" s="7">
        <v>0</v>
      </c>
      <c r="R19" s="7">
        <v>0</v>
      </c>
      <c r="S19" s="7"/>
      <c r="T19" s="7">
        <v>0</v>
      </c>
      <c r="U19" s="17">
        <v>0</v>
      </c>
    </row>
    <row r="20" spans="1:21">
      <c r="A20" t="s">
        <v>14</v>
      </c>
      <c r="B20" s="10">
        <v>0</v>
      </c>
      <c r="C20" s="7">
        <v>1309786.3767660146</v>
      </c>
      <c r="D20" s="7">
        <v>0</v>
      </c>
      <c r="E20" s="7">
        <v>0</v>
      </c>
      <c r="F20" s="17">
        <f t="shared" si="0"/>
        <v>1309786.3767660146</v>
      </c>
      <c r="H20" s="4" t="s">
        <v>73</v>
      </c>
      <c r="I20" s="14">
        <v>0</v>
      </c>
      <c r="K20" s="10"/>
      <c r="L20" s="7"/>
      <c r="M20" s="7"/>
      <c r="N20" s="7"/>
      <c r="O20" s="7"/>
      <c r="P20" s="7"/>
      <c r="Q20" s="7"/>
      <c r="R20" s="7"/>
      <c r="S20" s="7"/>
      <c r="T20" s="7"/>
      <c r="U20" s="17"/>
    </row>
    <row r="21" spans="1:21">
      <c r="A21" t="s">
        <v>15</v>
      </c>
      <c r="B21" s="10">
        <v>0</v>
      </c>
      <c r="C21" s="7">
        <v>3941225.5899875285</v>
      </c>
      <c r="D21" s="7">
        <v>0</v>
      </c>
      <c r="E21" s="7">
        <v>0</v>
      </c>
      <c r="F21" s="17">
        <f t="shared" si="0"/>
        <v>3941225.5899875285</v>
      </c>
      <c r="H21" s="4" t="s">
        <v>74</v>
      </c>
      <c r="I21" s="14"/>
      <c r="K21" s="10">
        <v>0</v>
      </c>
      <c r="L21" s="7">
        <v>0</v>
      </c>
      <c r="M21" s="7"/>
      <c r="N21" s="7">
        <v>4000000</v>
      </c>
      <c r="O21" s="7">
        <v>0</v>
      </c>
      <c r="P21" s="7"/>
      <c r="Q21" s="7">
        <v>0</v>
      </c>
      <c r="R21" s="7">
        <v>0</v>
      </c>
      <c r="S21" s="7"/>
      <c r="T21" s="7">
        <v>0</v>
      </c>
      <c r="U21" s="17">
        <v>0</v>
      </c>
    </row>
    <row r="22" spans="1:21">
      <c r="A22" t="s">
        <v>16</v>
      </c>
      <c r="B22" s="10">
        <v>0</v>
      </c>
      <c r="C22" s="7">
        <v>19687.711927256452</v>
      </c>
      <c r="D22" s="7">
        <v>0</v>
      </c>
      <c r="E22" s="7">
        <v>0</v>
      </c>
      <c r="F22" s="17">
        <f t="shared" si="0"/>
        <v>19687.711927256452</v>
      </c>
      <c r="H22" s="4" t="s">
        <v>75</v>
      </c>
      <c r="I22" s="14">
        <v>0</v>
      </c>
      <c r="K22" s="10"/>
      <c r="L22" s="7"/>
      <c r="M22" s="7"/>
      <c r="N22" s="7"/>
      <c r="O22" s="7"/>
      <c r="P22" s="7"/>
      <c r="Q22" s="7"/>
      <c r="R22" s="7"/>
      <c r="S22" s="7"/>
      <c r="T22" s="7"/>
      <c r="U22" s="17"/>
    </row>
    <row r="23" spans="1:21">
      <c r="A23" t="s">
        <v>17</v>
      </c>
      <c r="B23" s="10">
        <v>0</v>
      </c>
      <c r="C23" s="7">
        <v>1135540.0188839263</v>
      </c>
      <c r="D23" s="7">
        <v>0</v>
      </c>
      <c r="E23" s="7">
        <v>0</v>
      </c>
      <c r="F23" s="17">
        <f t="shared" si="0"/>
        <v>1135540.0188839263</v>
      </c>
      <c r="H23" s="4" t="s">
        <v>76</v>
      </c>
      <c r="I23" s="14"/>
      <c r="K23" s="10">
        <v>0</v>
      </c>
      <c r="L23" s="7">
        <v>0</v>
      </c>
      <c r="M23" s="7"/>
      <c r="N23" s="7">
        <v>1132915</v>
      </c>
      <c r="O23" s="7">
        <v>0</v>
      </c>
      <c r="P23" s="7"/>
      <c r="Q23" s="7">
        <v>0</v>
      </c>
      <c r="R23" s="7">
        <v>0</v>
      </c>
      <c r="S23" s="7"/>
      <c r="T23" s="7">
        <v>0</v>
      </c>
      <c r="U23" s="17">
        <v>0</v>
      </c>
    </row>
    <row r="24" spans="1:21">
      <c r="A24" t="s">
        <v>18</v>
      </c>
      <c r="B24" s="10">
        <v>0</v>
      </c>
      <c r="C24" s="7">
        <v>7429.7904956912444</v>
      </c>
      <c r="D24" s="7">
        <v>0</v>
      </c>
      <c r="E24" s="7">
        <v>0</v>
      </c>
      <c r="F24" s="17">
        <f t="shared" si="0"/>
        <v>7429.7904956912444</v>
      </c>
      <c r="H24" s="4" t="s">
        <v>77</v>
      </c>
      <c r="I24" s="14">
        <v>0</v>
      </c>
      <c r="K24" s="10"/>
      <c r="L24" s="7"/>
      <c r="M24" s="7"/>
      <c r="N24" s="7"/>
      <c r="O24" s="7"/>
      <c r="P24" s="7"/>
      <c r="Q24" s="7"/>
      <c r="R24" s="7"/>
      <c r="S24" s="7"/>
      <c r="T24" s="7"/>
      <c r="U24" s="17"/>
    </row>
    <row r="25" spans="1:21">
      <c r="A25" t="s">
        <v>19</v>
      </c>
      <c r="B25" s="10">
        <v>0</v>
      </c>
      <c r="C25" s="7">
        <v>1341916.2230533911</v>
      </c>
      <c r="D25" s="7">
        <v>0</v>
      </c>
      <c r="E25" s="7">
        <v>0</v>
      </c>
      <c r="F25" s="17">
        <f t="shared" si="0"/>
        <v>1341916.2230533911</v>
      </c>
      <c r="H25" s="4"/>
      <c r="I25" s="14"/>
      <c r="K25" s="10">
        <v>0</v>
      </c>
      <c r="L25" s="7">
        <v>0</v>
      </c>
      <c r="M25" s="7"/>
      <c r="N25" s="7">
        <v>1400000</v>
      </c>
      <c r="O25" s="7">
        <v>906</v>
      </c>
      <c r="P25" s="7"/>
      <c r="Q25" s="7">
        <v>0</v>
      </c>
      <c r="R25" s="7">
        <v>0</v>
      </c>
      <c r="S25" s="7"/>
      <c r="T25" s="7">
        <v>0</v>
      </c>
      <c r="U25" s="17">
        <v>0</v>
      </c>
    </row>
    <row r="26" spans="1:21">
      <c r="A26" t="s">
        <v>20</v>
      </c>
      <c r="B26" s="10">
        <v>0</v>
      </c>
      <c r="C26" s="7">
        <v>5836149.3557137279</v>
      </c>
      <c r="D26" s="7">
        <v>0</v>
      </c>
      <c r="E26" s="7">
        <v>0</v>
      </c>
      <c r="F26" s="17">
        <f t="shared" si="0"/>
        <v>5836149.3557137279</v>
      </c>
      <c r="H26" s="4" t="s">
        <v>78</v>
      </c>
      <c r="I26" s="14">
        <f>SUM(I10:I16)-SUM(I19:I24)</f>
        <v>801857586.74144006</v>
      </c>
      <c r="K26" s="10">
        <v>0</v>
      </c>
      <c r="L26" s="7">
        <v>0</v>
      </c>
      <c r="M26" s="7"/>
      <c r="N26" s="7">
        <v>7530000</v>
      </c>
      <c r="O26" s="7">
        <v>0</v>
      </c>
      <c r="P26" s="7"/>
      <c r="Q26" s="7">
        <v>0</v>
      </c>
      <c r="R26" s="7">
        <v>0</v>
      </c>
      <c r="S26" s="7"/>
      <c r="T26" s="7">
        <v>0</v>
      </c>
      <c r="U26" s="17">
        <v>0</v>
      </c>
    </row>
    <row r="27" spans="1:21">
      <c r="A27" t="s">
        <v>21</v>
      </c>
      <c r="B27" s="10">
        <v>0</v>
      </c>
      <c r="C27" s="7">
        <v>66421.392626234316</v>
      </c>
      <c r="D27" s="7">
        <v>0</v>
      </c>
      <c r="E27" s="7">
        <v>0</v>
      </c>
      <c r="F27" s="17">
        <f t="shared" si="0"/>
        <v>66421.392626234316</v>
      </c>
      <c r="H27" s="4" t="s">
        <v>79</v>
      </c>
      <c r="I27" s="14">
        <f>+F60</f>
        <v>801857586.7414403</v>
      </c>
      <c r="K27" s="10"/>
      <c r="L27" s="7"/>
      <c r="M27" s="7"/>
      <c r="N27" s="7"/>
      <c r="O27" s="7"/>
      <c r="P27" s="7"/>
      <c r="Q27" s="7"/>
      <c r="R27" s="7"/>
      <c r="S27" s="7"/>
      <c r="T27" s="7"/>
      <c r="U27" s="17"/>
    </row>
    <row r="28" spans="1:21">
      <c r="A28" t="s">
        <v>22</v>
      </c>
      <c r="B28" s="10">
        <v>0</v>
      </c>
      <c r="C28" s="7">
        <v>12479431.610545743</v>
      </c>
      <c r="D28" s="7">
        <v>0</v>
      </c>
      <c r="E28" s="7">
        <v>0</v>
      </c>
      <c r="F28" s="17">
        <f t="shared" si="0"/>
        <v>12479431.610545743</v>
      </c>
      <c r="H28" s="23"/>
      <c r="I28" s="25"/>
      <c r="K28" s="10">
        <v>0</v>
      </c>
      <c r="L28" s="7">
        <v>0</v>
      </c>
      <c r="M28" s="7"/>
      <c r="N28" s="7">
        <v>8998201</v>
      </c>
      <c r="O28" s="7">
        <v>0</v>
      </c>
      <c r="P28" s="7"/>
      <c r="Q28" s="7">
        <v>0</v>
      </c>
      <c r="R28" s="7">
        <v>0</v>
      </c>
      <c r="S28" s="7"/>
      <c r="T28" s="7">
        <v>0</v>
      </c>
      <c r="U28" s="17">
        <v>0</v>
      </c>
    </row>
    <row r="29" spans="1:21">
      <c r="A29" t="s">
        <v>23</v>
      </c>
      <c r="B29" s="10">
        <v>0</v>
      </c>
      <c r="C29" s="7">
        <v>4028887.0542444754</v>
      </c>
      <c r="D29" s="7">
        <v>0</v>
      </c>
      <c r="E29" s="7">
        <v>0</v>
      </c>
      <c r="F29" s="17">
        <f t="shared" si="0"/>
        <v>4028887.0542444754</v>
      </c>
      <c r="K29" s="10"/>
      <c r="L29" s="7"/>
      <c r="M29" s="7"/>
      <c r="N29" s="7"/>
      <c r="O29" s="7"/>
      <c r="P29" s="7"/>
      <c r="Q29" s="7"/>
      <c r="R29" s="7"/>
      <c r="S29" s="7"/>
      <c r="T29" s="7"/>
      <c r="U29" s="17"/>
    </row>
    <row r="30" spans="1:21">
      <c r="A30" t="s">
        <v>24</v>
      </c>
      <c r="B30" s="10">
        <v>0</v>
      </c>
      <c r="C30" s="7">
        <v>662950.6030627985</v>
      </c>
      <c r="D30" s="7">
        <v>0</v>
      </c>
      <c r="E30" s="7">
        <v>0</v>
      </c>
      <c r="F30" s="17">
        <f t="shared" si="0"/>
        <v>662950.6030627985</v>
      </c>
      <c r="K30" s="10"/>
      <c r="L30" s="7"/>
      <c r="M30" s="7"/>
      <c r="N30" s="7"/>
      <c r="O30" s="7"/>
      <c r="P30" s="7"/>
      <c r="Q30" s="7"/>
      <c r="R30" s="7"/>
      <c r="S30" s="7"/>
      <c r="T30" s="7"/>
      <c r="U30" s="17"/>
    </row>
    <row r="31" spans="1:21">
      <c r="A31" t="s">
        <v>25</v>
      </c>
      <c r="B31" s="10">
        <v>0</v>
      </c>
      <c r="C31" s="7">
        <v>25453.187947443726</v>
      </c>
      <c r="D31" s="7">
        <v>0</v>
      </c>
      <c r="E31" s="7">
        <v>0</v>
      </c>
      <c r="F31" s="17">
        <f t="shared" si="0"/>
        <v>25453.187947443726</v>
      </c>
      <c r="K31" s="10"/>
      <c r="L31" s="7"/>
      <c r="M31" s="7"/>
      <c r="N31" s="7"/>
      <c r="O31" s="7"/>
      <c r="P31" s="7"/>
      <c r="Q31" s="7"/>
      <c r="R31" s="7"/>
      <c r="S31" s="7"/>
      <c r="T31" s="7"/>
      <c r="U31" s="17"/>
    </row>
    <row r="32" spans="1:21">
      <c r="A32" t="s">
        <v>26</v>
      </c>
      <c r="B32" s="10">
        <v>0</v>
      </c>
      <c r="C32" s="7">
        <v>785202.87855574023</v>
      </c>
      <c r="D32" s="7">
        <v>0</v>
      </c>
      <c r="E32" s="7">
        <v>0</v>
      </c>
      <c r="F32" s="17">
        <f t="shared" si="0"/>
        <v>785202.87855574023</v>
      </c>
      <c r="K32" s="10"/>
      <c r="L32" s="7"/>
      <c r="M32" s="7"/>
      <c r="N32" s="7"/>
      <c r="O32" s="7"/>
      <c r="P32" s="7"/>
      <c r="Q32" s="7"/>
      <c r="R32" s="7"/>
      <c r="S32" s="7"/>
      <c r="T32" s="7"/>
      <c r="U32" s="17"/>
    </row>
    <row r="33" spans="1:21">
      <c r="A33" t="s">
        <v>27</v>
      </c>
      <c r="B33" s="10">
        <v>0</v>
      </c>
      <c r="C33" s="7">
        <v>579470.76183708862</v>
      </c>
      <c r="D33" s="7">
        <v>0</v>
      </c>
      <c r="E33" s="7">
        <v>0</v>
      </c>
      <c r="F33" s="17">
        <f t="shared" si="0"/>
        <v>579470.76183708862</v>
      </c>
      <c r="K33" s="10">
        <v>0</v>
      </c>
      <c r="L33" s="7">
        <v>0</v>
      </c>
      <c r="M33" s="7"/>
      <c r="N33" s="7">
        <v>275000</v>
      </c>
      <c r="O33" s="7">
        <v>0</v>
      </c>
      <c r="P33" s="7"/>
      <c r="Q33" s="7">
        <v>0</v>
      </c>
      <c r="R33" s="7">
        <v>0</v>
      </c>
      <c r="S33" s="7"/>
      <c r="T33" s="7">
        <v>0</v>
      </c>
      <c r="U33" s="17">
        <v>0</v>
      </c>
    </row>
    <row r="34" spans="1:21">
      <c r="A34" t="s">
        <v>28</v>
      </c>
      <c r="B34" s="10">
        <v>0</v>
      </c>
      <c r="C34" s="7">
        <v>283668.77195118956</v>
      </c>
      <c r="D34" s="7">
        <v>0</v>
      </c>
      <c r="E34" s="7">
        <v>0</v>
      </c>
      <c r="F34" s="17">
        <f t="shared" si="0"/>
        <v>283668.77195118956</v>
      </c>
      <c r="K34" s="10"/>
      <c r="L34" s="7"/>
      <c r="M34" s="7"/>
      <c r="N34" s="7"/>
      <c r="O34" s="7"/>
      <c r="P34" s="7"/>
      <c r="Q34" s="7"/>
      <c r="R34" s="7"/>
      <c r="S34" s="7"/>
      <c r="T34" s="7"/>
      <c r="U34" s="17"/>
    </row>
    <row r="35" spans="1:21">
      <c r="A35" t="s">
        <v>29</v>
      </c>
      <c r="B35" s="10">
        <v>0</v>
      </c>
      <c r="C35" s="7">
        <v>1874578.0399077542</v>
      </c>
      <c r="D35" s="7">
        <v>0</v>
      </c>
      <c r="E35" s="7">
        <v>0</v>
      </c>
      <c r="F35" s="17">
        <f t="shared" si="0"/>
        <v>1874578.0399077542</v>
      </c>
      <c r="K35" s="10">
        <v>0</v>
      </c>
      <c r="L35" s="7">
        <v>0</v>
      </c>
      <c r="M35" s="7"/>
      <c r="N35" s="7">
        <v>2049993</v>
      </c>
      <c r="O35" s="7">
        <v>0</v>
      </c>
      <c r="P35" s="7"/>
      <c r="Q35" s="7">
        <v>0</v>
      </c>
      <c r="R35" s="7">
        <v>0</v>
      </c>
      <c r="S35" s="7"/>
      <c r="T35" s="7">
        <v>0</v>
      </c>
      <c r="U35" s="17">
        <v>0</v>
      </c>
    </row>
    <row r="36" spans="1:21">
      <c r="A36" t="s">
        <v>30</v>
      </c>
      <c r="B36" s="10">
        <v>0</v>
      </c>
      <c r="C36" s="7">
        <v>55882420.847517721</v>
      </c>
      <c r="D36" s="7">
        <v>0</v>
      </c>
      <c r="E36" s="7">
        <v>0</v>
      </c>
      <c r="F36" s="17">
        <f t="shared" si="0"/>
        <v>55882420.847517721</v>
      </c>
      <c r="K36" s="10">
        <v>0</v>
      </c>
      <c r="L36" s="7">
        <v>0</v>
      </c>
      <c r="M36" s="7"/>
      <c r="N36" s="7">
        <v>63000000</v>
      </c>
      <c r="O36" s="7">
        <v>0</v>
      </c>
      <c r="P36" s="7"/>
      <c r="Q36" s="7">
        <v>0</v>
      </c>
      <c r="R36" s="7">
        <v>0</v>
      </c>
      <c r="S36" s="7"/>
      <c r="T36" s="7">
        <v>0</v>
      </c>
      <c r="U36" s="17">
        <v>0</v>
      </c>
    </row>
    <row r="37" spans="1:21">
      <c r="A37" t="s">
        <v>31</v>
      </c>
      <c r="B37" s="10">
        <v>0</v>
      </c>
      <c r="C37" s="7">
        <v>376961.29688622686</v>
      </c>
      <c r="D37" s="7">
        <v>0</v>
      </c>
      <c r="E37" s="7">
        <v>0</v>
      </c>
      <c r="F37" s="17">
        <f t="shared" si="0"/>
        <v>376961.29688622686</v>
      </c>
      <c r="K37" s="10">
        <v>0</v>
      </c>
      <c r="L37" s="7">
        <v>0</v>
      </c>
      <c r="M37" s="7"/>
      <c r="N37" s="7">
        <v>499991</v>
      </c>
      <c r="O37" s="7">
        <v>0</v>
      </c>
      <c r="P37" s="7"/>
      <c r="Q37" s="7">
        <v>0</v>
      </c>
      <c r="R37" s="7">
        <v>0</v>
      </c>
      <c r="S37" s="7"/>
      <c r="T37" s="7">
        <v>0</v>
      </c>
      <c r="U37" s="17">
        <v>0</v>
      </c>
    </row>
    <row r="38" spans="1:21">
      <c r="A38" t="s">
        <v>32</v>
      </c>
      <c r="B38" s="10">
        <v>0</v>
      </c>
      <c r="C38" s="7">
        <v>537970428.13935113</v>
      </c>
      <c r="D38" s="7">
        <v>0</v>
      </c>
      <c r="E38" s="7">
        <v>0</v>
      </c>
      <c r="F38" s="17">
        <f t="shared" ref="F38:F58" si="1">SUM(B38:E38)</f>
        <v>537970428.13935113</v>
      </c>
      <c r="K38" s="10">
        <v>556478179</v>
      </c>
      <c r="L38" s="7">
        <v>0</v>
      </c>
      <c r="M38" s="7"/>
      <c r="N38" s="7">
        <v>0</v>
      </c>
      <c r="O38" s="7">
        <v>0</v>
      </c>
      <c r="P38" s="7"/>
      <c r="Q38" s="7">
        <v>0</v>
      </c>
      <c r="R38" s="7">
        <v>0</v>
      </c>
      <c r="S38" s="7"/>
      <c r="T38" s="7">
        <v>0</v>
      </c>
      <c r="U38" s="17">
        <v>0</v>
      </c>
    </row>
    <row r="39" spans="1:21">
      <c r="A39" t="s">
        <v>33</v>
      </c>
      <c r="B39" s="10">
        <v>0</v>
      </c>
      <c r="C39" s="7">
        <v>19856374.747962616</v>
      </c>
      <c r="D39" s="7">
        <v>0</v>
      </c>
      <c r="E39" s="7">
        <v>0</v>
      </c>
      <c r="F39" s="17">
        <f t="shared" si="1"/>
        <v>19856374.747962616</v>
      </c>
      <c r="K39" s="10">
        <v>0</v>
      </c>
      <c r="L39" s="7">
        <v>0</v>
      </c>
      <c r="M39" s="7"/>
      <c r="N39" s="7">
        <v>20000000</v>
      </c>
      <c r="O39" s="7">
        <v>0</v>
      </c>
      <c r="P39" s="7"/>
      <c r="Q39" s="7">
        <v>0</v>
      </c>
      <c r="R39" s="7">
        <v>0</v>
      </c>
      <c r="S39" s="7"/>
      <c r="T39" s="7">
        <v>0</v>
      </c>
      <c r="U39" s="17">
        <v>0</v>
      </c>
    </row>
    <row r="40" spans="1:21">
      <c r="A40" t="s">
        <v>34</v>
      </c>
      <c r="B40" s="10">
        <v>0</v>
      </c>
      <c r="C40" s="7">
        <v>2468.5100000000002</v>
      </c>
      <c r="D40" s="7">
        <v>0</v>
      </c>
      <c r="E40" s="7">
        <v>0</v>
      </c>
      <c r="F40" s="17">
        <f t="shared" si="1"/>
        <v>2468.5100000000002</v>
      </c>
      <c r="K40" s="10"/>
      <c r="L40" s="7"/>
      <c r="M40" s="7"/>
      <c r="N40" s="7"/>
      <c r="O40" s="7"/>
      <c r="P40" s="7"/>
      <c r="Q40" s="7"/>
      <c r="R40" s="7"/>
      <c r="S40" s="7"/>
      <c r="T40" s="7"/>
      <c r="U40" s="17"/>
    </row>
    <row r="41" spans="1:21">
      <c r="A41" t="s">
        <v>35</v>
      </c>
      <c r="B41" s="10">
        <v>0</v>
      </c>
      <c r="C41" s="7">
        <v>5090712.1130972859</v>
      </c>
      <c r="D41" s="7">
        <v>0</v>
      </c>
      <c r="E41" s="7">
        <v>0</v>
      </c>
      <c r="F41" s="17">
        <f t="shared" si="1"/>
        <v>5090712.1130972859</v>
      </c>
      <c r="K41" s="10">
        <v>0</v>
      </c>
      <c r="L41" s="7">
        <v>0</v>
      </c>
      <c r="M41" s="7"/>
      <c r="N41" s="7">
        <v>5800000</v>
      </c>
      <c r="O41" s="7">
        <v>0</v>
      </c>
      <c r="P41" s="7"/>
      <c r="Q41" s="7">
        <v>0</v>
      </c>
      <c r="R41" s="7">
        <v>0</v>
      </c>
      <c r="S41" s="7"/>
      <c r="T41" s="7">
        <v>0</v>
      </c>
      <c r="U41" s="17">
        <v>0</v>
      </c>
    </row>
    <row r="42" spans="1:21">
      <c r="A42" t="s">
        <v>36</v>
      </c>
      <c r="B42" s="10">
        <v>0</v>
      </c>
      <c r="C42" s="7">
        <v>269465.71565456811</v>
      </c>
      <c r="D42" s="7">
        <v>0</v>
      </c>
      <c r="E42" s="7">
        <v>0</v>
      </c>
      <c r="F42" s="17">
        <f t="shared" si="1"/>
        <v>269465.71565456811</v>
      </c>
      <c r="K42" s="10">
        <v>0</v>
      </c>
      <c r="L42" s="7">
        <v>0</v>
      </c>
      <c r="M42" s="7"/>
      <c r="N42" s="7">
        <v>200000</v>
      </c>
      <c r="O42" s="7">
        <v>0</v>
      </c>
      <c r="P42" s="7"/>
      <c r="Q42" s="7">
        <v>0</v>
      </c>
      <c r="R42" s="7">
        <v>0</v>
      </c>
      <c r="S42" s="7"/>
      <c r="T42" s="7">
        <v>0</v>
      </c>
      <c r="U42" s="17">
        <v>0</v>
      </c>
    </row>
    <row r="43" spans="1:21">
      <c r="A43" t="s">
        <v>37</v>
      </c>
      <c r="B43" s="10">
        <v>0</v>
      </c>
      <c r="C43" s="7">
        <v>37912.482795911463</v>
      </c>
      <c r="D43" s="7">
        <v>0</v>
      </c>
      <c r="E43" s="7">
        <v>0</v>
      </c>
      <c r="F43" s="17">
        <f t="shared" si="1"/>
        <v>37912.482795911463</v>
      </c>
      <c r="K43" s="10"/>
      <c r="L43" s="7"/>
      <c r="M43" s="7"/>
      <c r="N43" s="7"/>
      <c r="O43" s="7"/>
      <c r="P43" s="7"/>
      <c r="Q43" s="7"/>
      <c r="R43" s="7"/>
      <c r="S43" s="7"/>
      <c r="T43" s="7"/>
      <c r="U43" s="17"/>
    </row>
    <row r="44" spans="1:21">
      <c r="A44" t="s">
        <v>38</v>
      </c>
      <c r="B44" s="10">
        <v>0</v>
      </c>
      <c r="C44" s="7">
        <v>45305049.22048302</v>
      </c>
      <c r="D44" s="7">
        <v>0</v>
      </c>
      <c r="E44" s="7">
        <v>0</v>
      </c>
      <c r="F44" s="17">
        <f t="shared" si="1"/>
        <v>45305049.22048302</v>
      </c>
      <c r="K44" s="10">
        <v>0</v>
      </c>
      <c r="L44" s="7">
        <v>0</v>
      </c>
      <c r="M44" s="7"/>
      <c r="N44" s="7">
        <v>1714000</v>
      </c>
      <c r="O44" s="7">
        <v>0</v>
      </c>
      <c r="P44" s="7"/>
      <c r="Q44" s="7">
        <v>0</v>
      </c>
      <c r="R44" s="7">
        <v>0</v>
      </c>
      <c r="S44" s="7"/>
      <c r="T44" s="7">
        <v>0</v>
      </c>
      <c r="U44" s="17">
        <v>0</v>
      </c>
    </row>
    <row r="45" spans="1:21">
      <c r="A45" t="s">
        <v>39</v>
      </c>
      <c r="B45" s="10">
        <v>0</v>
      </c>
      <c r="C45" s="7">
        <v>48708.782651810187</v>
      </c>
      <c r="D45" s="7">
        <v>0</v>
      </c>
      <c r="E45" s="7">
        <v>0</v>
      </c>
      <c r="F45" s="17">
        <f t="shared" si="1"/>
        <v>48708.782651810187</v>
      </c>
      <c r="K45" s="10"/>
      <c r="L45" s="7"/>
      <c r="M45" s="7"/>
      <c r="N45" s="7"/>
      <c r="O45" s="7"/>
      <c r="P45" s="7"/>
      <c r="Q45" s="7"/>
      <c r="R45" s="7"/>
      <c r="S45" s="7"/>
      <c r="T45" s="7"/>
      <c r="U45" s="17"/>
    </row>
    <row r="46" spans="1:21">
      <c r="A46" t="s">
        <v>40</v>
      </c>
      <c r="B46" s="10">
        <v>0</v>
      </c>
      <c r="C46" s="7">
        <v>4664391.0712418193</v>
      </c>
      <c r="D46" s="7">
        <v>0</v>
      </c>
      <c r="E46" s="7">
        <v>0</v>
      </c>
      <c r="F46" s="17">
        <f t="shared" si="1"/>
        <v>4664391.0712418193</v>
      </c>
      <c r="K46" s="10">
        <v>0</v>
      </c>
      <c r="L46" s="7">
        <v>0</v>
      </c>
      <c r="M46" s="7"/>
      <c r="N46" s="7">
        <v>4500536</v>
      </c>
      <c r="O46" s="7">
        <v>0</v>
      </c>
      <c r="P46" s="7"/>
      <c r="Q46" s="7">
        <v>0</v>
      </c>
      <c r="R46" s="7">
        <v>0</v>
      </c>
      <c r="S46" s="7"/>
      <c r="T46" s="7">
        <v>0</v>
      </c>
      <c r="U46" s="17">
        <v>0</v>
      </c>
    </row>
    <row r="47" spans="1:21">
      <c r="A47" t="s">
        <v>41</v>
      </c>
      <c r="B47" s="10">
        <v>0</v>
      </c>
      <c r="C47" s="7">
        <v>975988.78778276942</v>
      </c>
      <c r="D47" s="7">
        <v>0</v>
      </c>
      <c r="E47" s="7">
        <v>0</v>
      </c>
      <c r="F47" s="17">
        <f t="shared" si="1"/>
        <v>975988.78778276942</v>
      </c>
      <c r="K47" s="10">
        <v>0</v>
      </c>
      <c r="L47" s="7">
        <v>0</v>
      </c>
      <c r="M47" s="7"/>
      <c r="N47" s="7">
        <v>1000000</v>
      </c>
      <c r="O47" s="7">
        <v>0</v>
      </c>
      <c r="P47" s="7"/>
      <c r="Q47" s="7">
        <v>0</v>
      </c>
      <c r="R47" s="7">
        <v>0</v>
      </c>
      <c r="S47" s="7"/>
      <c r="T47" s="7">
        <v>0</v>
      </c>
      <c r="U47" s="17">
        <v>0</v>
      </c>
    </row>
    <row r="48" spans="1:21">
      <c r="A48" t="s">
        <v>42</v>
      </c>
      <c r="B48" s="10">
        <v>0</v>
      </c>
      <c r="C48" s="7">
        <v>828383.49139370502</v>
      </c>
      <c r="D48" s="7">
        <v>0</v>
      </c>
      <c r="E48" s="7">
        <v>0</v>
      </c>
      <c r="F48" s="17">
        <f t="shared" si="1"/>
        <v>828383.49139370502</v>
      </c>
      <c r="K48" s="10">
        <v>0</v>
      </c>
      <c r="L48" s="7">
        <v>0</v>
      </c>
      <c r="M48" s="7"/>
      <c r="N48" s="7">
        <v>910000</v>
      </c>
      <c r="O48" s="7">
        <v>0</v>
      </c>
      <c r="P48" s="7"/>
      <c r="Q48" s="7">
        <v>0</v>
      </c>
      <c r="R48" s="7">
        <v>0</v>
      </c>
      <c r="S48" s="7"/>
      <c r="T48" s="7">
        <v>0</v>
      </c>
      <c r="U48" s="17">
        <v>0</v>
      </c>
    </row>
    <row r="49" spans="1:21">
      <c r="A49" t="s">
        <v>43</v>
      </c>
      <c r="B49" s="10">
        <v>0</v>
      </c>
      <c r="C49" s="7">
        <v>1695560.3315860834</v>
      </c>
      <c r="D49" s="7">
        <v>0</v>
      </c>
      <c r="E49" s="7">
        <v>0</v>
      </c>
      <c r="F49" s="17">
        <f t="shared" si="1"/>
        <v>1695560.3315860834</v>
      </c>
      <c r="K49" s="10"/>
      <c r="L49" s="7"/>
      <c r="M49" s="7"/>
      <c r="N49" s="7"/>
      <c r="O49" s="7"/>
      <c r="P49" s="7"/>
      <c r="Q49" s="7"/>
      <c r="R49" s="7"/>
      <c r="S49" s="7"/>
      <c r="T49" s="7"/>
      <c r="U49" s="17"/>
    </row>
    <row r="50" spans="1:21">
      <c r="A50" t="s">
        <v>44</v>
      </c>
      <c r="B50" s="10">
        <v>0</v>
      </c>
      <c r="C50" s="7">
        <v>261988.76099369937</v>
      </c>
      <c r="D50" s="7">
        <v>0</v>
      </c>
      <c r="E50" s="7">
        <v>0</v>
      </c>
      <c r="F50" s="17">
        <f t="shared" si="1"/>
        <v>261988.76099369937</v>
      </c>
      <c r="K50" s="10"/>
      <c r="L50" s="7"/>
      <c r="M50" s="7"/>
      <c r="N50" s="7"/>
      <c r="O50" s="7"/>
      <c r="P50" s="7"/>
      <c r="Q50" s="7"/>
      <c r="R50" s="7"/>
      <c r="S50" s="7"/>
      <c r="T50" s="7"/>
      <c r="U50" s="17"/>
    </row>
    <row r="51" spans="1:21">
      <c r="A51" t="s">
        <v>45</v>
      </c>
      <c r="B51" s="10">
        <v>0</v>
      </c>
      <c r="C51" s="7">
        <v>715646.58552598534</v>
      </c>
      <c r="D51" s="7">
        <v>0</v>
      </c>
      <c r="E51" s="7">
        <v>0</v>
      </c>
      <c r="F51" s="17">
        <f t="shared" si="1"/>
        <v>715646.58552598534</v>
      </c>
      <c r="K51" s="10">
        <v>0</v>
      </c>
      <c r="L51" s="7">
        <v>0</v>
      </c>
      <c r="M51" s="7"/>
      <c r="N51" s="7">
        <v>749937</v>
      </c>
      <c r="O51" s="7">
        <v>0</v>
      </c>
      <c r="P51" s="7"/>
      <c r="Q51" s="7">
        <v>0</v>
      </c>
      <c r="R51" s="7">
        <v>0</v>
      </c>
      <c r="S51" s="7"/>
      <c r="T51" s="7">
        <v>0</v>
      </c>
      <c r="U51" s="17">
        <v>0</v>
      </c>
    </row>
    <row r="52" spans="1:21">
      <c r="A52" t="s">
        <v>46</v>
      </c>
      <c r="B52" s="10">
        <v>0</v>
      </c>
      <c r="C52" s="7">
        <v>960726.640938506</v>
      </c>
      <c r="D52" s="7">
        <v>0</v>
      </c>
      <c r="E52" s="7">
        <v>0</v>
      </c>
      <c r="F52" s="17">
        <f t="shared" si="1"/>
        <v>960726.640938506</v>
      </c>
      <c r="K52" s="10">
        <v>0</v>
      </c>
      <c r="L52" s="7">
        <v>0</v>
      </c>
      <c r="M52" s="7"/>
      <c r="N52" s="7">
        <v>800000</v>
      </c>
      <c r="O52" s="7">
        <v>0</v>
      </c>
      <c r="P52" s="7"/>
      <c r="Q52" s="7">
        <v>0</v>
      </c>
      <c r="R52" s="7">
        <v>0</v>
      </c>
      <c r="S52" s="7"/>
      <c r="T52" s="7">
        <v>0</v>
      </c>
      <c r="U52" s="17">
        <v>0</v>
      </c>
    </row>
    <row r="53" spans="1:21">
      <c r="A53" t="s">
        <v>47</v>
      </c>
      <c r="B53" s="10">
        <v>0</v>
      </c>
      <c r="C53" s="7">
        <v>2675838.2161083454</v>
      </c>
      <c r="D53" s="7">
        <v>0</v>
      </c>
      <c r="E53" s="7">
        <v>0</v>
      </c>
      <c r="F53" s="17">
        <f t="shared" si="1"/>
        <v>2675838.2161083454</v>
      </c>
      <c r="K53" s="10">
        <v>0</v>
      </c>
      <c r="L53" s="7">
        <v>0</v>
      </c>
      <c r="M53" s="7"/>
      <c r="N53" s="7">
        <v>3000000</v>
      </c>
      <c r="O53" s="7">
        <v>0</v>
      </c>
      <c r="P53" s="7"/>
      <c r="Q53" s="7">
        <v>0</v>
      </c>
      <c r="R53" s="7">
        <v>0</v>
      </c>
      <c r="S53" s="7"/>
      <c r="T53" s="7">
        <v>0</v>
      </c>
      <c r="U53" s="17">
        <v>0</v>
      </c>
    </row>
    <row r="54" spans="1:21">
      <c r="A54" t="s">
        <v>48</v>
      </c>
      <c r="B54" s="10">
        <v>0</v>
      </c>
      <c r="C54" s="7">
        <v>5340470.8346042363</v>
      </c>
      <c r="D54" s="7">
        <v>0</v>
      </c>
      <c r="E54" s="7">
        <v>0</v>
      </c>
      <c r="F54" s="17">
        <f t="shared" si="1"/>
        <v>5340470.8346042363</v>
      </c>
      <c r="K54" s="10"/>
      <c r="L54" s="7"/>
      <c r="M54" s="7"/>
      <c r="N54" s="7"/>
      <c r="O54" s="7"/>
      <c r="P54" s="7"/>
      <c r="Q54" s="7"/>
      <c r="R54" s="7"/>
      <c r="S54" s="7"/>
      <c r="T54" s="7"/>
      <c r="U54" s="17"/>
    </row>
    <row r="55" spans="1:21">
      <c r="A55" t="s">
        <v>49</v>
      </c>
      <c r="B55" s="10">
        <v>0</v>
      </c>
      <c r="C55" s="7">
        <v>2035774.4598154295</v>
      </c>
      <c r="D55" s="7">
        <v>0</v>
      </c>
      <c r="E55" s="7">
        <v>0</v>
      </c>
      <c r="F55" s="17">
        <f t="shared" si="1"/>
        <v>2035774.4598154295</v>
      </c>
      <c r="K55" s="10">
        <v>0</v>
      </c>
      <c r="L55" s="7">
        <v>0</v>
      </c>
      <c r="M55" s="7"/>
      <c r="N55" s="7">
        <v>2500000</v>
      </c>
      <c r="O55" s="7">
        <v>0</v>
      </c>
      <c r="P55" s="7"/>
      <c r="Q55" s="7">
        <v>0</v>
      </c>
      <c r="R55" s="7">
        <v>0</v>
      </c>
      <c r="S55" s="7"/>
      <c r="T55" s="7">
        <v>0</v>
      </c>
      <c r="U55" s="17">
        <v>0</v>
      </c>
    </row>
    <row r="56" spans="1:21">
      <c r="A56" t="s">
        <v>50</v>
      </c>
      <c r="B56" s="10">
        <v>0</v>
      </c>
      <c r="C56" s="7">
        <v>108501.07343833026</v>
      </c>
      <c r="D56" s="7">
        <v>0</v>
      </c>
      <c r="E56" s="7">
        <v>0</v>
      </c>
      <c r="F56" s="17">
        <f t="shared" si="1"/>
        <v>108501.07343833026</v>
      </c>
      <c r="K56" s="10"/>
      <c r="L56" s="7"/>
      <c r="M56" s="7"/>
      <c r="N56" s="7"/>
      <c r="O56" s="7"/>
      <c r="P56" s="7"/>
      <c r="Q56" s="7"/>
      <c r="R56" s="7"/>
      <c r="S56" s="7"/>
      <c r="T56" s="7"/>
      <c r="U56" s="17"/>
    </row>
    <row r="57" spans="1:21">
      <c r="A57" t="s">
        <v>51</v>
      </c>
      <c r="B57" s="10">
        <v>0</v>
      </c>
      <c r="C57" s="7">
        <v>389800.40749712102</v>
      </c>
      <c r="D57" s="7">
        <v>0</v>
      </c>
      <c r="E57" s="7">
        <v>0</v>
      </c>
      <c r="F57" s="17">
        <f t="shared" si="1"/>
        <v>389800.40749712102</v>
      </c>
      <c r="K57" s="10">
        <v>0</v>
      </c>
      <c r="L57" s="7">
        <v>0</v>
      </c>
      <c r="M57" s="7"/>
      <c r="N57" s="7">
        <v>96000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801857586.7414403</v>
      </c>
      <c r="D60" s="7">
        <f>SUM(D6:D58)</f>
        <v>0</v>
      </c>
      <c r="E60" s="7">
        <f>SUM(E6:E58)</f>
        <v>0</v>
      </c>
      <c r="F60" s="17">
        <f>SUM(F6:F58)</f>
        <v>801857586.7414403</v>
      </c>
      <c r="K60" s="10">
        <f>SUM(K6:K58)</f>
        <v>556478179</v>
      </c>
      <c r="L60" s="7">
        <f>SUM(L6:L58)</f>
        <v>0</v>
      </c>
      <c r="M60" s="7"/>
      <c r="N60" s="7">
        <f>SUM(N6:N58)</f>
        <v>198625742</v>
      </c>
      <c r="O60" s="7">
        <f>SUM(O6:O58)</f>
        <v>906</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Italic"Executive Life Insurance Company of New York&amp;R&amp;"Geneva,Bold"UNAUDITED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26260815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388973</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783799.6372178389</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-605559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3081877</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4704500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20252769.637217838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20252769.637217838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20252769.637217838</v>
      </c>
      <c r="C30" s="7">
        <v>0</v>
      </c>
      <c r="D30" s="7">
        <v>0</v>
      </c>
      <c r="E30" s="7">
        <v>0</v>
      </c>
      <c r="F30" s="17">
        <f t="shared" si="0"/>
        <v>20252769.637217838</v>
      </c>
      <c r="K30" s="10">
        <v>13800320</v>
      </c>
      <c r="L30" s="7">
        <v>0</v>
      </c>
      <c r="M30" s="7"/>
      <c r="N30" s="7">
        <v>4950590</v>
      </c>
      <c r="O30" s="7">
        <v>0</v>
      </c>
      <c r="P30" s="7"/>
      <c r="Q30" s="7">
        <v>0</v>
      </c>
      <c r="R30" s="7">
        <v>0</v>
      </c>
      <c r="S30" s="7"/>
      <c r="T30" s="7">
        <v>1518800</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20252769.637217838</v>
      </c>
      <c r="C60" s="7">
        <f>SUM(C6:C58)</f>
        <v>0</v>
      </c>
      <c r="D60" s="7">
        <f>SUM(D6:D58)</f>
        <v>0</v>
      </c>
      <c r="E60" s="7">
        <f>SUM(E6:E58)</f>
        <v>0</v>
      </c>
      <c r="F60" s="17">
        <f>SUM(F6:F58)</f>
        <v>20252769.637217838</v>
      </c>
      <c r="K60" s="10">
        <f>SUM(K6:K58)</f>
        <v>13800320</v>
      </c>
      <c r="L60" s="7">
        <f>SUM(L6:L58)</f>
        <v>0</v>
      </c>
      <c r="M60" s="7"/>
      <c r="N60" s="7">
        <f>SUM(N6:N58)</f>
        <v>4950590</v>
      </c>
      <c r="O60" s="7">
        <f>SUM(O6:O58)</f>
        <v>0</v>
      </c>
      <c r="P60" s="7"/>
      <c r="Q60" s="7">
        <f>SUM(Q6:Q58)</f>
        <v>0</v>
      </c>
      <c r="R60" s="7">
        <f>SUM(R6:R58)</f>
        <v>0</v>
      </c>
      <c r="S60" s="7"/>
      <c r="T60" s="7">
        <f>SUM(T6:T58)</f>
        <v>1518800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Italic"Family Guaranty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8850514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331085.80609629612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9181599.8060962968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9181599.8060962968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4713812.7088815132</v>
      </c>
      <c r="C42" s="7">
        <v>4467787.0972147826</v>
      </c>
      <c r="D42" s="7">
        <v>0</v>
      </c>
      <c r="E42" s="7">
        <v>0</v>
      </c>
      <c r="F42" s="17">
        <f t="shared" si="1"/>
        <v>9181599.8060962968</v>
      </c>
      <c r="K42" s="10">
        <v>7965000</v>
      </c>
      <c r="L42" s="7">
        <v>3015000</v>
      </c>
      <c r="M42" s="7"/>
      <c r="N42" s="7">
        <v>885000</v>
      </c>
      <c r="O42" s="7">
        <v>335000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4713812.7088815132</v>
      </c>
      <c r="C60" s="7">
        <f>SUM(C6:C58)</f>
        <v>4467787.0972147826</v>
      </c>
      <c r="D60" s="7">
        <f>SUM(D6:D58)</f>
        <v>0</v>
      </c>
      <c r="E60" s="7">
        <f>SUM(E6:E58)</f>
        <v>0</v>
      </c>
      <c r="F60" s="17">
        <f>SUM(F6:F58)</f>
        <v>9181599.8060962968</v>
      </c>
      <c r="K60" s="10">
        <f>SUM(K6:K58)</f>
        <v>7965000</v>
      </c>
      <c r="L60" s="7">
        <f>SUM(L6:L58)</f>
        <v>3015000</v>
      </c>
      <c r="M60" s="7"/>
      <c r="N60" s="7">
        <f>SUM(N6:N58)</f>
        <v>885000</v>
      </c>
      <c r="O60" s="7">
        <f>SUM(O6:O58)</f>
        <v>335000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Italic"Farmers and Ranchers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130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1789.6933539138188</v>
      </c>
      <c r="C6" s="7">
        <v>382138.01796669379</v>
      </c>
      <c r="D6" s="7">
        <v>0</v>
      </c>
      <c r="E6" s="7">
        <v>0</v>
      </c>
      <c r="F6" s="17">
        <f t="shared" ref="F6:F37" si="0">SUM(B6:E6)</f>
        <v>383927.71132060763</v>
      </c>
      <c r="K6" s="10"/>
      <c r="L6" s="7"/>
      <c r="M6" s="7"/>
      <c r="N6" s="7"/>
      <c r="O6" s="7"/>
      <c r="P6" s="7"/>
      <c r="Q6" s="7"/>
      <c r="R6" s="7"/>
      <c r="S6" s="7"/>
      <c r="T6" s="7"/>
      <c r="U6" s="17"/>
    </row>
    <row r="7" spans="1:21">
      <c r="A7" t="s">
        <v>1</v>
      </c>
      <c r="B7" s="10">
        <v>719.04044713709231</v>
      </c>
      <c r="C7" s="7">
        <v>1862.9309170712888</v>
      </c>
      <c r="D7" s="7">
        <v>0</v>
      </c>
      <c r="E7" s="7">
        <v>0</v>
      </c>
      <c r="F7" s="17">
        <f t="shared" si="0"/>
        <v>2581.9713642083811</v>
      </c>
      <c r="H7" s="22"/>
      <c r="I7" s="24"/>
      <c r="K7" s="10">
        <v>4005</v>
      </c>
      <c r="L7" s="7">
        <v>30</v>
      </c>
      <c r="M7" s="7"/>
      <c r="N7" s="7">
        <v>6000</v>
      </c>
      <c r="O7" s="7">
        <v>20</v>
      </c>
      <c r="P7" s="7"/>
      <c r="Q7" s="7">
        <v>5</v>
      </c>
      <c r="R7" s="7">
        <v>0</v>
      </c>
      <c r="S7" s="7"/>
      <c r="T7" s="7">
        <v>0</v>
      </c>
      <c r="U7" s="17">
        <v>0</v>
      </c>
    </row>
    <row r="8" spans="1:21">
      <c r="A8" t="s">
        <v>2</v>
      </c>
      <c r="B8" s="10">
        <v>2303.9240096843673</v>
      </c>
      <c r="C8" s="7">
        <v>48745.424828996183</v>
      </c>
      <c r="D8" s="7">
        <v>0</v>
      </c>
      <c r="E8" s="7">
        <v>0</v>
      </c>
      <c r="F8" s="17">
        <f t="shared" si="0"/>
        <v>51049.348838680547</v>
      </c>
      <c r="H8" s="4" t="s">
        <v>64</v>
      </c>
      <c r="I8" s="13"/>
      <c r="K8" s="10"/>
      <c r="L8" s="7"/>
      <c r="M8" s="7"/>
      <c r="N8" s="7"/>
      <c r="O8" s="7"/>
      <c r="P8" s="7"/>
      <c r="Q8" s="7"/>
      <c r="R8" s="7"/>
      <c r="S8" s="7"/>
      <c r="T8" s="7"/>
      <c r="U8" s="17"/>
    </row>
    <row r="9" spans="1:21">
      <c r="A9" t="s">
        <v>3</v>
      </c>
      <c r="B9" s="10">
        <v>2246.8026850334982</v>
      </c>
      <c r="C9" s="7">
        <v>13147.081100847376</v>
      </c>
      <c r="D9" s="7">
        <v>0</v>
      </c>
      <c r="E9" s="7">
        <v>0</v>
      </c>
      <c r="F9" s="17">
        <f t="shared" si="0"/>
        <v>15393.883785880873</v>
      </c>
      <c r="H9" s="4"/>
      <c r="I9" s="13"/>
      <c r="K9" s="10">
        <v>36125</v>
      </c>
      <c r="L9" s="7">
        <v>0</v>
      </c>
      <c r="M9" s="7"/>
      <c r="N9" s="7">
        <v>0</v>
      </c>
      <c r="O9" s="7">
        <v>0</v>
      </c>
      <c r="P9" s="7"/>
      <c r="Q9" s="7">
        <v>0</v>
      </c>
      <c r="R9" s="7">
        <v>0</v>
      </c>
      <c r="S9" s="7"/>
      <c r="T9" s="7">
        <v>0</v>
      </c>
      <c r="U9" s="17">
        <v>0</v>
      </c>
    </row>
    <row r="10" spans="1:21">
      <c r="A10" t="s">
        <v>4</v>
      </c>
      <c r="B10" s="10">
        <v>30875.292615740578</v>
      </c>
      <c r="C10" s="7">
        <v>248426.14474738721</v>
      </c>
      <c r="D10" s="7">
        <v>0</v>
      </c>
      <c r="E10" s="7">
        <v>0</v>
      </c>
      <c r="F10" s="17">
        <f t="shared" si="0"/>
        <v>279301.43736312777</v>
      </c>
      <c r="H10" s="4" t="s">
        <v>65</v>
      </c>
      <c r="I10" s="14">
        <v>11499999</v>
      </c>
      <c r="K10" s="10">
        <v>205036</v>
      </c>
      <c r="L10" s="7">
        <v>0</v>
      </c>
      <c r="M10" s="7"/>
      <c r="N10" s="7">
        <v>314964</v>
      </c>
      <c r="O10" s="7">
        <v>0</v>
      </c>
      <c r="P10" s="7"/>
      <c r="Q10" s="7">
        <v>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8957.3813102697077</v>
      </c>
      <c r="C12" s="7">
        <v>163083.8060710165</v>
      </c>
      <c r="D12" s="7">
        <v>0</v>
      </c>
      <c r="E12" s="7">
        <v>0</v>
      </c>
      <c r="F12" s="17">
        <f t="shared" si="0"/>
        <v>172041.1873812862</v>
      </c>
      <c r="H12" s="4" t="s">
        <v>66</v>
      </c>
      <c r="I12" s="14"/>
      <c r="K12" s="10">
        <v>210000</v>
      </c>
      <c r="L12" s="7">
        <v>0</v>
      </c>
      <c r="M12" s="7"/>
      <c r="N12" s="7">
        <v>0</v>
      </c>
      <c r="O12" s="7">
        <v>0</v>
      </c>
      <c r="P12" s="7"/>
      <c r="Q12" s="7">
        <v>0</v>
      </c>
      <c r="R12" s="7">
        <v>0</v>
      </c>
      <c r="S12" s="7"/>
      <c r="T12" s="7">
        <v>0</v>
      </c>
      <c r="U12" s="17">
        <v>0</v>
      </c>
    </row>
    <row r="13" spans="1:21">
      <c r="A13" t="s">
        <v>7</v>
      </c>
      <c r="B13" s="10">
        <v>811.18452726037071</v>
      </c>
      <c r="C13" s="7">
        <v>29679.686477746029</v>
      </c>
      <c r="D13" s="7">
        <v>0</v>
      </c>
      <c r="E13" s="7">
        <v>0</v>
      </c>
      <c r="F13" s="17">
        <f t="shared" si="0"/>
        <v>30490.8710050064</v>
      </c>
      <c r="H13" s="4" t="s">
        <v>67</v>
      </c>
      <c r="I13" s="14">
        <v>11499999</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11289.515677843541</v>
      </c>
      <c r="C15" s="7">
        <v>271171.88137833477</v>
      </c>
      <c r="D15" s="7">
        <v>0</v>
      </c>
      <c r="E15" s="7">
        <v>0</v>
      </c>
      <c r="F15" s="17">
        <f t="shared" si="0"/>
        <v>282461.39705617831</v>
      </c>
      <c r="H15" s="4" t="s">
        <v>69</v>
      </c>
      <c r="I15" s="14">
        <v>2924222.7000000011</v>
      </c>
      <c r="K15" s="10"/>
      <c r="L15" s="7"/>
      <c r="M15" s="7"/>
      <c r="N15" s="7"/>
      <c r="O15" s="7"/>
      <c r="P15" s="7"/>
      <c r="Q15" s="7"/>
      <c r="R15" s="7"/>
      <c r="S15" s="7"/>
      <c r="T15" s="7"/>
      <c r="U15" s="17"/>
    </row>
    <row r="16" spans="1:21">
      <c r="A16" t="s">
        <v>10</v>
      </c>
      <c r="B16" s="10">
        <v>10081.063045195402</v>
      </c>
      <c r="C16" s="7">
        <v>15500.610647089146</v>
      </c>
      <c r="D16" s="7">
        <v>0</v>
      </c>
      <c r="E16" s="7">
        <v>0</v>
      </c>
      <c r="F16" s="17">
        <f t="shared" si="0"/>
        <v>25581.673692284548</v>
      </c>
      <c r="H16" s="4" t="s">
        <v>70</v>
      </c>
      <c r="I16" s="14">
        <v>0</v>
      </c>
      <c r="K16" s="10"/>
      <c r="L16" s="7"/>
      <c r="M16" s="7"/>
      <c r="N16" s="7"/>
      <c r="O16" s="7"/>
      <c r="P16" s="7"/>
      <c r="Q16" s="7"/>
      <c r="R16" s="7"/>
      <c r="S16" s="7"/>
      <c r="T16" s="7"/>
      <c r="U16" s="17"/>
    </row>
    <row r="17" spans="1:21">
      <c r="A17" t="s">
        <v>11</v>
      </c>
      <c r="B17" s="10">
        <v>660.9976344492618</v>
      </c>
      <c r="C17" s="7">
        <v>18231.803675249605</v>
      </c>
      <c r="D17" s="7">
        <v>0</v>
      </c>
      <c r="E17" s="7">
        <v>0</v>
      </c>
      <c r="F17" s="17">
        <f t="shared" si="0"/>
        <v>18892.801309698865</v>
      </c>
      <c r="H17" s="4"/>
      <c r="I17" s="14"/>
      <c r="K17" s="10">
        <v>77</v>
      </c>
      <c r="L17" s="7">
        <v>0</v>
      </c>
      <c r="M17" s="7"/>
      <c r="N17" s="7">
        <v>1692</v>
      </c>
      <c r="O17" s="7">
        <v>0</v>
      </c>
      <c r="P17" s="7"/>
      <c r="Q17" s="7">
        <v>73</v>
      </c>
      <c r="R17" s="7">
        <v>0</v>
      </c>
      <c r="S17" s="7"/>
      <c r="T17" s="7">
        <v>0</v>
      </c>
      <c r="U17" s="17">
        <v>0</v>
      </c>
    </row>
    <row r="18" spans="1:21">
      <c r="A18" t="s">
        <v>12</v>
      </c>
      <c r="B18" s="10">
        <v>346.33465675919587</v>
      </c>
      <c r="C18" s="7">
        <v>157974.54716479566</v>
      </c>
      <c r="D18" s="7">
        <v>0</v>
      </c>
      <c r="E18" s="7">
        <v>0</v>
      </c>
      <c r="F18" s="17">
        <f t="shared" si="0"/>
        <v>158320.88182155485</v>
      </c>
      <c r="H18" s="4" t="s">
        <v>71</v>
      </c>
      <c r="I18" s="14"/>
      <c r="K18" s="10"/>
      <c r="L18" s="7"/>
      <c r="M18" s="7"/>
      <c r="N18" s="7"/>
      <c r="O18" s="7"/>
      <c r="P18" s="7"/>
      <c r="Q18" s="7"/>
      <c r="R18" s="7"/>
      <c r="S18" s="7"/>
      <c r="T18" s="7"/>
      <c r="U18" s="17"/>
    </row>
    <row r="19" spans="1:21">
      <c r="A19" t="s">
        <v>13</v>
      </c>
      <c r="B19" s="10">
        <v>13014.761911589283</v>
      </c>
      <c r="C19" s="7">
        <v>629387.51682084217</v>
      </c>
      <c r="D19" s="7">
        <v>0</v>
      </c>
      <c r="E19" s="7">
        <v>0</v>
      </c>
      <c r="F19" s="17">
        <f t="shared" si="0"/>
        <v>642402.27873243147</v>
      </c>
      <c r="H19" s="4" t="s">
        <v>72</v>
      </c>
      <c r="I19" s="14">
        <v>0</v>
      </c>
      <c r="K19" s="10">
        <v>80000</v>
      </c>
      <c r="L19" s="7">
        <v>0</v>
      </c>
      <c r="M19" s="7"/>
      <c r="N19" s="7">
        <v>895000</v>
      </c>
      <c r="O19" s="7">
        <v>0</v>
      </c>
      <c r="P19" s="7"/>
      <c r="Q19" s="7">
        <v>5000</v>
      </c>
      <c r="R19" s="7">
        <v>0</v>
      </c>
      <c r="S19" s="7"/>
      <c r="T19" s="7">
        <v>35000</v>
      </c>
      <c r="U19" s="17">
        <v>0</v>
      </c>
    </row>
    <row r="20" spans="1:21">
      <c r="A20" t="s">
        <v>14</v>
      </c>
      <c r="B20" s="10">
        <v>6747.6540947625817</v>
      </c>
      <c r="C20" s="7">
        <v>1120338.4833365192</v>
      </c>
      <c r="D20" s="7">
        <v>0</v>
      </c>
      <c r="E20" s="7">
        <v>0</v>
      </c>
      <c r="F20" s="17">
        <f t="shared" si="0"/>
        <v>1127086.1374312819</v>
      </c>
      <c r="H20" s="4" t="s">
        <v>73</v>
      </c>
      <c r="I20" s="14">
        <v>11499999</v>
      </c>
      <c r="K20" s="10"/>
      <c r="L20" s="7"/>
      <c r="M20" s="7"/>
      <c r="N20" s="7"/>
      <c r="O20" s="7"/>
      <c r="P20" s="7"/>
      <c r="Q20" s="7"/>
      <c r="R20" s="7"/>
      <c r="S20" s="7"/>
      <c r="T20" s="7"/>
      <c r="U20" s="17"/>
    </row>
    <row r="21" spans="1:21">
      <c r="A21" t="s">
        <v>15</v>
      </c>
      <c r="B21" s="10">
        <v>1898.462657284442</v>
      </c>
      <c r="C21" s="7">
        <v>61113.893643283911</v>
      </c>
      <c r="D21" s="7">
        <v>0</v>
      </c>
      <c r="E21" s="7">
        <v>0</v>
      </c>
      <c r="F21" s="17">
        <f t="shared" si="0"/>
        <v>63012.356300568354</v>
      </c>
      <c r="H21" s="4" t="s">
        <v>74</v>
      </c>
      <c r="I21" s="14"/>
      <c r="K21" s="10"/>
      <c r="L21" s="7"/>
      <c r="M21" s="7"/>
      <c r="N21" s="7"/>
      <c r="O21" s="7"/>
      <c r="P21" s="7"/>
      <c r="Q21" s="7"/>
      <c r="R21" s="7"/>
      <c r="S21" s="7"/>
      <c r="T21" s="7"/>
      <c r="U21" s="17"/>
    </row>
    <row r="22" spans="1:21">
      <c r="A22" t="s">
        <v>16</v>
      </c>
      <c r="B22" s="10">
        <v>2004.6736510992221</v>
      </c>
      <c r="C22" s="7">
        <v>15510.102938704695</v>
      </c>
      <c r="D22" s="7">
        <v>0</v>
      </c>
      <c r="E22" s="7">
        <v>0</v>
      </c>
      <c r="F22" s="17">
        <f t="shared" si="0"/>
        <v>17514.776589803918</v>
      </c>
      <c r="H22" s="4" t="s">
        <v>75</v>
      </c>
      <c r="I22" s="14">
        <v>0</v>
      </c>
      <c r="K22" s="10"/>
      <c r="L22" s="7"/>
      <c r="M22" s="7"/>
      <c r="N22" s="7"/>
      <c r="O22" s="7"/>
      <c r="P22" s="7"/>
      <c r="Q22" s="7"/>
      <c r="R22" s="7"/>
      <c r="S22" s="7"/>
      <c r="T22" s="7"/>
      <c r="U22" s="17"/>
    </row>
    <row r="23" spans="1:21">
      <c r="A23" t="s">
        <v>17</v>
      </c>
      <c r="B23" s="10">
        <v>1479.7221004560731</v>
      </c>
      <c r="C23" s="7">
        <v>28876.040917640814</v>
      </c>
      <c r="D23" s="7">
        <v>0</v>
      </c>
      <c r="E23" s="7">
        <v>0</v>
      </c>
      <c r="F23" s="17">
        <f t="shared" si="0"/>
        <v>30355.763018096888</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1423.9268532005963</v>
      </c>
      <c r="C25" s="7">
        <v>15936.90949548249</v>
      </c>
      <c r="D25" s="7">
        <v>0</v>
      </c>
      <c r="E25" s="7">
        <v>0</v>
      </c>
      <c r="F25" s="17">
        <f t="shared" si="0"/>
        <v>17360.836348683086</v>
      </c>
      <c r="H25" s="4"/>
      <c r="I25" s="14"/>
      <c r="K25" s="10"/>
      <c r="L25" s="7"/>
      <c r="M25" s="7"/>
      <c r="N25" s="7"/>
      <c r="O25" s="7"/>
      <c r="P25" s="7"/>
      <c r="Q25" s="7"/>
      <c r="R25" s="7"/>
      <c r="S25" s="7"/>
      <c r="T25" s="7"/>
      <c r="U25" s="17"/>
    </row>
    <row r="26" spans="1:21">
      <c r="A26" t="s">
        <v>20</v>
      </c>
      <c r="B26" s="10">
        <v>12584.897422239728</v>
      </c>
      <c r="C26" s="7">
        <v>25549.616151963663</v>
      </c>
      <c r="D26" s="7">
        <v>0</v>
      </c>
      <c r="E26" s="7">
        <v>0</v>
      </c>
      <c r="F26" s="17">
        <f t="shared" si="0"/>
        <v>38134.513574203389</v>
      </c>
      <c r="H26" s="4" t="s">
        <v>78</v>
      </c>
      <c r="I26" s="14">
        <f>SUM(I10:I16)-SUM(I19:I24)</f>
        <v>14424221.700000003</v>
      </c>
      <c r="K26" s="10"/>
      <c r="L26" s="7"/>
      <c r="M26" s="7"/>
      <c r="N26" s="7"/>
      <c r="O26" s="7"/>
      <c r="P26" s="7"/>
      <c r="Q26" s="7"/>
      <c r="R26" s="7"/>
      <c r="S26" s="7"/>
      <c r="T26" s="7"/>
      <c r="U26" s="17"/>
    </row>
    <row r="27" spans="1:21">
      <c r="A27" t="s">
        <v>21</v>
      </c>
      <c r="B27" s="10">
        <v>10931.769826357742</v>
      </c>
      <c r="C27" s="7">
        <v>108016.17163151536</v>
      </c>
      <c r="D27" s="7">
        <v>0</v>
      </c>
      <c r="E27" s="7">
        <v>0</v>
      </c>
      <c r="F27" s="17">
        <f t="shared" si="0"/>
        <v>118947.94145787311</v>
      </c>
      <c r="H27" s="4" t="s">
        <v>79</v>
      </c>
      <c r="I27" s="14">
        <f>+F60</f>
        <v>14424221.699999997</v>
      </c>
      <c r="K27" s="10"/>
      <c r="L27" s="7"/>
      <c r="M27" s="7"/>
      <c r="N27" s="7"/>
      <c r="O27" s="7"/>
      <c r="P27" s="7"/>
      <c r="Q27" s="7"/>
      <c r="R27" s="7"/>
      <c r="S27" s="7"/>
      <c r="T27" s="7"/>
      <c r="U27" s="17"/>
    </row>
    <row r="28" spans="1:21">
      <c r="A28" t="s">
        <v>22</v>
      </c>
      <c r="B28" s="10">
        <v>9390.8126668580499</v>
      </c>
      <c r="C28" s="7">
        <v>123081.92932263673</v>
      </c>
      <c r="D28" s="7">
        <v>0</v>
      </c>
      <c r="E28" s="7">
        <v>0</v>
      </c>
      <c r="F28" s="17">
        <f t="shared" si="0"/>
        <v>132472.74198949477</v>
      </c>
      <c r="H28" s="23"/>
      <c r="I28" s="25"/>
      <c r="K28" s="10"/>
      <c r="L28" s="7"/>
      <c r="M28" s="7"/>
      <c r="N28" s="7"/>
      <c r="O28" s="7"/>
      <c r="P28" s="7"/>
      <c r="Q28" s="7"/>
      <c r="R28" s="7"/>
      <c r="S28" s="7"/>
      <c r="T28" s="7"/>
      <c r="U28" s="17"/>
    </row>
    <row r="29" spans="1:21">
      <c r="A29" t="s">
        <v>23</v>
      </c>
      <c r="B29" s="10">
        <v>8017.5700713564147</v>
      </c>
      <c r="C29" s="7">
        <v>1058543.5722197189</v>
      </c>
      <c r="D29" s="7">
        <v>0</v>
      </c>
      <c r="E29" s="7">
        <v>0</v>
      </c>
      <c r="F29" s="17">
        <f t="shared" si="0"/>
        <v>1066561.1422910753</v>
      </c>
      <c r="K29" s="10">
        <v>286000</v>
      </c>
      <c r="L29" s="7">
        <v>0</v>
      </c>
      <c r="M29" s="7"/>
      <c r="N29" s="7">
        <v>814000</v>
      </c>
      <c r="O29" s="7">
        <v>0</v>
      </c>
      <c r="P29" s="7"/>
      <c r="Q29" s="7">
        <v>0</v>
      </c>
      <c r="R29" s="7">
        <v>0</v>
      </c>
      <c r="S29" s="7"/>
      <c r="T29" s="7">
        <v>0</v>
      </c>
      <c r="U29" s="17">
        <v>0</v>
      </c>
    </row>
    <row r="30" spans="1:21">
      <c r="A30" t="s">
        <v>24</v>
      </c>
      <c r="B30" s="10">
        <v>1539.0749300681139</v>
      </c>
      <c r="C30" s="7">
        <v>9407.8034092724374</v>
      </c>
      <c r="D30" s="7">
        <v>0</v>
      </c>
      <c r="E30" s="7">
        <v>0</v>
      </c>
      <c r="F30" s="17">
        <f t="shared" si="0"/>
        <v>10946.878339340552</v>
      </c>
      <c r="K30" s="10"/>
      <c r="L30" s="7"/>
      <c r="M30" s="7"/>
      <c r="N30" s="7"/>
      <c r="O30" s="7"/>
      <c r="P30" s="7"/>
      <c r="Q30" s="7"/>
      <c r="R30" s="7"/>
      <c r="S30" s="7"/>
      <c r="T30" s="7"/>
      <c r="U30" s="17"/>
    </row>
    <row r="31" spans="1:21">
      <c r="A31" t="s">
        <v>25</v>
      </c>
      <c r="B31" s="10">
        <v>3492.9790848947855</v>
      </c>
      <c r="C31" s="7">
        <v>78002.3311432997</v>
      </c>
      <c r="D31" s="7">
        <v>0</v>
      </c>
      <c r="E31" s="7">
        <v>0</v>
      </c>
      <c r="F31" s="17">
        <f t="shared" si="0"/>
        <v>81495.310228194488</v>
      </c>
      <c r="K31" s="10"/>
      <c r="L31" s="7"/>
      <c r="M31" s="7"/>
      <c r="N31" s="7"/>
      <c r="O31" s="7"/>
      <c r="P31" s="7"/>
      <c r="Q31" s="7"/>
      <c r="R31" s="7"/>
      <c r="S31" s="7"/>
      <c r="T31" s="7"/>
      <c r="U31" s="17"/>
    </row>
    <row r="32" spans="1:21">
      <c r="A32" t="s">
        <v>26</v>
      </c>
      <c r="B32" s="10">
        <v>558.37868049176814</v>
      </c>
      <c r="C32" s="7">
        <v>27715.507541663581</v>
      </c>
      <c r="D32" s="7">
        <v>0</v>
      </c>
      <c r="E32" s="7">
        <v>0</v>
      </c>
      <c r="F32" s="17">
        <f t="shared" si="0"/>
        <v>28273.88622215535</v>
      </c>
      <c r="K32" s="10"/>
      <c r="L32" s="7"/>
      <c r="M32" s="7"/>
      <c r="N32" s="7"/>
      <c r="O32" s="7"/>
      <c r="P32" s="7"/>
      <c r="Q32" s="7"/>
      <c r="R32" s="7"/>
      <c r="S32" s="7"/>
      <c r="T32" s="7"/>
      <c r="U32" s="17"/>
    </row>
    <row r="33" spans="1:21">
      <c r="A33" t="s">
        <v>27</v>
      </c>
      <c r="B33" s="10">
        <v>798.17640508084378</v>
      </c>
      <c r="C33" s="7">
        <v>397453.5384487625</v>
      </c>
      <c r="D33" s="7">
        <v>0</v>
      </c>
      <c r="E33" s="7">
        <v>0</v>
      </c>
      <c r="F33" s="17">
        <f t="shared" si="0"/>
        <v>398251.71485384332</v>
      </c>
      <c r="K33" s="10"/>
      <c r="L33" s="7"/>
      <c r="M33" s="7"/>
      <c r="N33" s="7"/>
      <c r="O33" s="7"/>
      <c r="P33" s="7"/>
      <c r="Q33" s="7"/>
      <c r="R33" s="7"/>
      <c r="S33" s="7"/>
      <c r="T33" s="7"/>
      <c r="U33" s="17"/>
    </row>
    <row r="34" spans="1:21">
      <c r="A34" t="s">
        <v>28</v>
      </c>
      <c r="B34" s="10">
        <v>537.58820608592691</v>
      </c>
      <c r="C34" s="7">
        <v>87750.156303978161</v>
      </c>
      <c r="D34" s="7">
        <v>0</v>
      </c>
      <c r="E34" s="7">
        <v>0</v>
      </c>
      <c r="F34" s="17">
        <f t="shared" si="0"/>
        <v>88287.744510064091</v>
      </c>
      <c r="K34" s="10"/>
      <c r="L34" s="7"/>
      <c r="M34" s="7"/>
      <c r="N34" s="7"/>
      <c r="O34" s="7"/>
      <c r="P34" s="7"/>
      <c r="Q34" s="7"/>
      <c r="R34" s="7"/>
      <c r="S34" s="7"/>
      <c r="T34" s="7"/>
      <c r="U34" s="17"/>
    </row>
    <row r="35" spans="1:21">
      <c r="A35" t="s">
        <v>29</v>
      </c>
      <c r="B35" s="10">
        <v>3856.9412661174752</v>
      </c>
      <c r="C35" s="7">
        <v>258957.84626778855</v>
      </c>
      <c r="D35" s="7">
        <v>0</v>
      </c>
      <c r="E35" s="7">
        <v>0</v>
      </c>
      <c r="F35" s="17">
        <f t="shared" si="0"/>
        <v>262814.78753390606</v>
      </c>
      <c r="K35" s="10"/>
      <c r="L35" s="7"/>
      <c r="M35" s="7"/>
      <c r="N35" s="7"/>
      <c r="O35" s="7"/>
      <c r="P35" s="7"/>
      <c r="Q35" s="7"/>
      <c r="R35" s="7"/>
      <c r="S35" s="7"/>
      <c r="T35" s="7"/>
      <c r="U35" s="17"/>
    </row>
    <row r="36" spans="1:21">
      <c r="A36" t="s">
        <v>30</v>
      </c>
      <c r="B36" s="10">
        <v>12845.920890756383</v>
      </c>
      <c r="C36" s="7">
        <v>144909.14191388479</v>
      </c>
      <c r="D36" s="7">
        <v>0</v>
      </c>
      <c r="E36" s="7">
        <v>0</v>
      </c>
      <c r="F36" s="17">
        <f t="shared" si="0"/>
        <v>157755.06280464117</v>
      </c>
      <c r="K36" s="10"/>
      <c r="L36" s="7"/>
      <c r="M36" s="7"/>
      <c r="N36" s="7"/>
      <c r="O36" s="7"/>
      <c r="P36" s="7"/>
      <c r="Q36" s="7"/>
      <c r="R36" s="7"/>
      <c r="S36" s="7"/>
      <c r="T36" s="7"/>
      <c r="U36" s="17"/>
    </row>
    <row r="37" spans="1:21">
      <c r="A37" t="s">
        <v>31</v>
      </c>
      <c r="B37" s="10">
        <v>632.42397280675777</v>
      </c>
      <c r="C37" s="7">
        <v>271468.39606176608</v>
      </c>
      <c r="D37" s="7">
        <v>0</v>
      </c>
      <c r="E37" s="7">
        <v>0</v>
      </c>
      <c r="F37" s="17">
        <f t="shared" si="0"/>
        <v>272100.82003457285</v>
      </c>
      <c r="K37" s="10">
        <v>49965</v>
      </c>
      <c r="L37" s="7">
        <v>0</v>
      </c>
      <c r="M37" s="7"/>
      <c r="N37" s="7">
        <v>349994</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8648.5536991347344</v>
      </c>
      <c r="C39" s="7">
        <v>119119.09837780097</v>
      </c>
      <c r="D39" s="7">
        <v>0</v>
      </c>
      <c r="E39" s="7">
        <v>0</v>
      </c>
      <c r="F39" s="17">
        <f t="shared" si="1"/>
        <v>127767.6520769357</v>
      </c>
      <c r="K39" s="10">
        <v>12800</v>
      </c>
      <c r="L39" s="7">
        <v>0</v>
      </c>
      <c r="M39" s="7"/>
      <c r="N39" s="7">
        <v>147200</v>
      </c>
      <c r="O39" s="7">
        <v>0</v>
      </c>
      <c r="P39" s="7"/>
      <c r="Q39" s="7">
        <v>0</v>
      </c>
      <c r="R39" s="7">
        <v>0</v>
      </c>
      <c r="S39" s="7"/>
      <c r="T39" s="7">
        <v>0</v>
      </c>
      <c r="U39" s="17">
        <v>0</v>
      </c>
    </row>
    <row r="40" spans="1:21">
      <c r="A40" t="s">
        <v>34</v>
      </c>
      <c r="B40" s="10">
        <v>549.01174168772832</v>
      </c>
      <c r="C40" s="7">
        <v>20028.780945385242</v>
      </c>
      <c r="D40" s="7">
        <v>0</v>
      </c>
      <c r="E40" s="7">
        <v>0</v>
      </c>
      <c r="F40" s="17">
        <f t="shared" si="1"/>
        <v>20577.792687072972</v>
      </c>
      <c r="K40" s="10"/>
      <c r="L40" s="7"/>
      <c r="M40" s="7"/>
      <c r="N40" s="7"/>
      <c r="O40" s="7"/>
      <c r="P40" s="7"/>
      <c r="Q40" s="7"/>
      <c r="R40" s="7"/>
      <c r="S40" s="7"/>
      <c r="T40" s="7"/>
      <c r="U40" s="17"/>
    </row>
    <row r="41" spans="1:21">
      <c r="A41" t="s">
        <v>35</v>
      </c>
      <c r="B41" s="10">
        <v>14187.620757183586</v>
      </c>
      <c r="C41" s="7">
        <v>200140.57856811577</v>
      </c>
      <c r="D41" s="7">
        <v>0</v>
      </c>
      <c r="E41" s="7">
        <v>0</v>
      </c>
      <c r="F41" s="17">
        <f t="shared" si="1"/>
        <v>214328.19932529936</v>
      </c>
      <c r="K41" s="10"/>
      <c r="L41" s="7"/>
      <c r="M41" s="7"/>
      <c r="N41" s="7"/>
      <c r="O41" s="7"/>
      <c r="P41" s="7"/>
      <c r="Q41" s="7"/>
      <c r="R41" s="7"/>
      <c r="S41" s="7"/>
      <c r="T41" s="7"/>
      <c r="U41" s="17"/>
    </row>
    <row r="42" spans="1:21">
      <c r="A42" t="s">
        <v>36</v>
      </c>
      <c r="B42" s="10">
        <v>1016.43088728747</v>
      </c>
      <c r="C42" s="7">
        <v>28057.312513059966</v>
      </c>
      <c r="D42" s="7">
        <v>0</v>
      </c>
      <c r="E42" s="7">
        <v>0</v>
      </c>
      <c r="F42" s="17">
        <f t="shared" si="1"/>
        <v>29073.743400347437</v>
      </c>
      <c r="K42" s="10">
        <v>5500</v>
      </c>
      <c r="L42" s="7">
        <v>0</v>
      </c>
      <c r="M42" s="7"/>
      <c r="N42" s="7">
        <v>44500</v>
      </c>
      <c r="O42" s="7">
        <v>0</v>
      </c>
      <c r="P42" s="7"/>
      <c r="Q42" s="7">
        <v>0</v>
      </c>
      <c r="R42" s="7">
        <v>0</v>
      </c>
      <c r="S42" s="7"/>
      <c r="T42" s="7">
        <v>0</v>
      </c>
      <c r="U42" s="17">
        <v>0</v>
      </c>
    </row>
    <row r="43" spans="1:21">
      <c r="A43" t="s">
        <v>37</v>
      </c>
      <c r="B43" s="10">
        <v>2939.2345216559052</v>
      </c>
      <c r="C43" s="7">
        <v>56922.3997055332</v>
      </c>
      <c r="D43" s="7">
        <v>0</v>
      </c>
      <c r="E43" s="7">
        <v>0</v>
      </c>
      <c r="F43" s="17">
        <f t="shared" si="1"/>
        <v>59861.634227189104</v>
      </c>
      <c r="K43" s="10"/>
      <c r="L43" s="7"/>
      <c r="M43" s="7"/>
      <c r="N43" s="7"/>
      <c r="O43" s="7"/>
      <c r="P43" s="7"/>
      <c r="Q43" s="7"/>
      <c r="R43" s="7"/>
      <c r="S43" s="7"/>
      <c r="T43" s="7"/>
      <c r="U43" s="17"/>
    </row>
    <row r="44" spans="1:21">
      <c r="A44" t="s">
        <v>38</v>
      </c>
      <c r="B44" s="10">
        <v>13682.742334034721</v>
      </c>
      <c r="C44" s="7">
        <v>3791537.2588466741</v>
      </c>
      <c r="D44" s="7">
        <v>0</v>
      </c>
      <c r="E44" s="7">
        <v>0</v>
      </c>
      <c r="F44" s="17">
        <f t="shared" si="1"/>
        <v>3805220.0011807089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965.21538937751836</v>
      </c>
      <c r="C46" s="7">
        <v>209716.61432651643</v>
      </c>
      <c r="D46" s="7">
        <v>0</v>
      </c>
      <c r="E46" s="7">
        <v>0</v>
      </c>
      <c r="F46" s="17">
        <f t="shared" si="1"/>
        <v>210681.82971589395</v>
      </c>
      <c r="K46" s="10"/>
      <c r="L46" s="7"/>
      <c r="M46" s="7"/>
      <c r="N46" s="7"/>
      <c r="O46" s="7"/>
      <c r="P46" s="7"/>
      <c r="Q46" s="7"/>
      <c r="R46" s="7"/>
      <c r="S46" s="7"/>
      <c r="T46" s="7"/>
      <c r="U46" s="17"/>
    </row>
    <row r="47" spans="1:21">
      <c r="A47" t="s">
        <v>41</v>
      </c>
      <c r="B47" s="10">
        <v>3882.6523475204813</v>
      </c>
      <c r="C47" s="7">
        <v>666961.8675533433</v>
      </c>
      <c r="D47" s="7">
        <v>0</v>
      </c>
      <c r="E47" s="7">
        <v>0</v>
      </c>
      <c r="F47" s="17">
        <f t="shared" si="1"/>
        <v>670844.51990086376</v>
      </c>
      <c r="K47" s="10"/>
      <c r="L47" s="7"/>
      <c r="M47" s="7"/>
      <c r="N47" s="7"/>
      <c r="O47" s="7"/>
      <c r="P47" s="7"/>
      <c r="Q47" s="7"/>
      <c r="R47" s="7"/>
      <c r="S47" s="7"/>
      <c r="T47" s="7"/>
      <c r="U47" s="17"/>
    </row>
    <row r="48" spans="1:21">
      <c r="A48" t="s">
        <v>42</v>
      </c>
      <c r="B48" s="10">
        <v>135.92188693143692</v>
      </c>
      <c r="C48" s="7">
        <v>9167.9953690239163</v>
      </c>
      <c r="D48" s="7">
        <v>0</v>
      </c>
      <c r="E48" s="7">
        <v>0</v>
      </c>
      <c r="F48" s="17">
        <f t="shared" si="1"/>
        <v>9303.9172559553535</v>
      </c>
      <c r="K48" s="10"/>
      <c r="L48" s="7"/>
      <c r="M48" s="7"/>
      <c r="N48" s="7"/>
      <c r="O48" s="7"/>
      <c r="P48" s="7"/>
      <c r="Q48" s="7"/>
      <c r="R48" s="7"/>
      <c r="S48" s="7"/>
      <c r="T48" s="7"/>
      <c r="U48" s="17"/>
    </row>
    <row r="49" spans="1:21">
      <c r="A49" t="s">
        <v>43</v>
      </c>
      <c r="B49" s="10">
        <v>5301.0076655736175</v>
      </c>
      <c r="C49" s="7">
        <v>55521.375140640601</v>
      </c>
      <c r="D49" s="7">
        <v>0</v>
      </c>
      <c r="E49" s="7">
        <v>0</v>
      </c>
      <c r="F49" s="17">
        <f t="shared" si="1"/>
        <v>60822.38280621422</v>
      </c>
      <c r="K49" s="10"/>
      <c r="L49" s="7"/>
      <c r="M49" s="7"/>
      <c r="N49" s="7"/>
      <c r="O49" s="7"/>
      <c r="P49" s="7"/>
      <c r="Q49" s="7"/>
      <c r="R49" s="7"/>
      <c r="S49" s="7"/>
      <c r="T49" s="7"/>
      <c r="U49" s="17"/>
    </row>
    <row r="50" spans="1:21">
      <c r="A50" t="s">
        <v>44</v>
      </c>
      <c r="B50" s="10">
        <v>10053.110658507987</v>
      </c>
      <c r="C50" s="7">
        <v>129728.10635848093</v>
      </c>
      <c r="D50" s="7">
        <v>0</v>
      </c>
      <c r="E50" s="7">
        <v>0</v>
      </c>
      <c r="F50" s="17">
        <f t="shared" si="1"/>
        <v>139781.21701698893</v>
      </c>
      <c r="K50" s="10"/>
      <c r="L50" s="7"/>
      <c r="M50" s="7"/>
      <c r="N50" s="7"/>
      <c r="O50" s="7"/>
      <c r="P50" s="7"/>
      <c r="Q50" s="7"/>
      <c r="R50" s="7"/>
      <c r="S50" s="7"/>
      <c r="T50" s="7"/>
      <c r="U50" s="17"/>
    </row>
    <row r="51" spans="1:21">
      <c r="A51" t="s">
        <v>45</v>
      </c>
      <c r="B51" s="10">
        <v>481.12938724836044</v>
      </c>
      <c r="C51" s="7">
        <v>35606.546078031752</v>
      </c>
      <c r="D51" s="7">
        <v>0</v>
      </c>
      <c r="E51" s="7">
        <v>0</v>
      </c>
      <c r="F51" s="17">
        <f t="shared" si="1"/>
        <v>36087.67546528011</v>
      </c>
      <c r="K51" s="10">
        <v>0</v>
      </c>
      <c r="L51" s="7">
        <v>0</v>
      </c>
      <c r="M51" s="7"/>
      <c r="N51" s="7">
        <v>0</v>
      </c>
      <c r="O51" s="7">
        <v>0</v>
      </c>
      <c r="P51" s="7"/>
      <c r="Q51" s="7">
        <v>325000</v>
      </c>
      <c r="R51" s="7">
        <v>0</v>
      </c>
      <c r="S51" s="7"/>
      <c r="T51" s="7">
        <v>0</v>
      </c>
      <c r="U51" s="17">
        <v>0</v>
      </c>
    </row>
    <row r="52" spans="1:21">
      <c r="A52" t="s">
        <v>46</v>
      </c>
      <c r="B52" s="10">
        <v>2333.2983320669055</v>
      </c>
      <c r="C52" s="7">
        <v>26051.591397813474</v>
      </c>
      <c r="D52" s="7">
        <v>0</v>
      </c>
      <c r="E52" s="7">
        <v>0</v>
      </c>
      <c r="F52" s="17">
        <f t="shared" si="1"/>
        <v>28384.889729880379</v>
      </c>
      <c r="K52" s="10"/>
      <c r="L52" s="7"/>
      <c r="M52" s="7"/>
      <c r="N52" s="7"/>
      <c r="O52" s="7"/>
      <c r="P52" s="7"/>
      <c r="Q52" s="7"/>
      <c r="R52" s="7"/>
      <c r="S52" s="7"/>
      <c r="T52" s="7"/>
      <c r="U52" s="17"/>
    </row>
    <row r="53" spans="1:21">
      <c r="A53" t="s">
        <v>47</v>
      </c>
      <c r="B53" s="10">
        <v>37649.793859818288</v>
      </c>
      <c r="C53" s="7">
        <v>2300376.398373499</v>
      </c>
      <c r="D53" s="7">
        <v>0</v>
      </c>
      <c r="E53" s="7">
        <v>0</v>
      </c>
      <c r="F53" s="17">
        <f t="shared" si="1"/>
        <v>2338026.1922333175</v>
      </c>
      <c r="K53" s="10"/>
      <c r="L53" s="7"/>
      <c r="M53" s="7"/>
      <c r="N53" s="7"/>
      <c r="O53" s="7"/>
      <c r="P53" s="7"/>
      <c r="Q53" s="7"/>
      <c r="R53" s="7"/>
      <c r="S53" s="7"/>
      <c r="T53" s="7"/>
      <c r="U53" s="17"/>
    </row>
    <row r="54" spans="1:21">
      <c r="A54" t="s">
        <v>48</v>
      </c>
      <c r="B54" s="10">
        <v>2533.042870263168</v>
      </c>
      <c r="C54" s="7">
        <v>39206.424720853902</v>
      </c>
      <c r="D54" s="7">
        <v>0</v>
      </c>
      <c r="E54" s="7">
        <v>0</v>
      </c>
      <c r="F54" s="17">
        <f t="shared" si="1"/>
        <v>41739.467591117071</v>
      </c>
      <c r="K54" s="10"/>
      <c r="L54" s="7"/>
      <c r="M54" s="7"/>
      <c r="N54" s="7"/>
      <c r="O54" s="7"/>
      <c r="P54" s="7"/>
      <c r="Q54" s="7"/>
      <c r="R54" s="7"/>
      <c r="S54" s="7"/>
      <c r="T54" s="7"/>
      <c r="U54" s="17"/>
    </row>
    <row r="55" spans="1:21">
      <c r="A55" t="s">
        <v>49</v>
      </c>
      <c r="B55" s="10">
        <v>924.49454499209492</v>
      </c>
      <c r="C55" s="7">
        <v>47334.321560928714</v>
      </c>
      <c r="D55" s="7">
        <v>0</v>
      </c>
      <c r="E55" s="7">
        <v>0</v>
      </c>
      <c r="F55" s="17">
        <f t="shared" si="1"/>
        <v>48258.816105920807</v>
      </c>
      <c r="K55" s="10">
        <v>0</v>
      </c>
      <c r="L55" s="7">
        <v>0</v>
      </c>
      <c r="M55" s="7"/>
      <c r="N55" s="7">
        <v>75000</v>
      </c>
      <c r="O55" s="7">
        <v>0</v>
      </c>
      <c r="P55" s="7"/>
      <c r="Q55" s="7">
        <v>0</v>
      </c>
      <c r="R55" s="7">
        <v>0</v>
      </c>
      <c r="S55" s="7"/>
      <c r="T55" s="7">
        <v>0</v>
      </c>
      <c r="U55" s="17">
        <v>0</v>
      </c>
    </row>
    <row r="56" spans="1:21">
      <c r="A56" t="s">
        <v>50</v>
      </c>
      <c r="B56" s="10">
        <v>7207.7009585802898</v>
      </c>
      <c r="C56" s="7">
        <v>589084.32454438461</v>
      </c>
      <c r="D56" s="7">
        <v>0</v>
      </c>
      <c r="E56" s="7">
        <v>0</v>
      </c>
      <c r="F56" s="17">
        <f t="shared" si="1"/>
        <v>596292.02550296485</v>
      </c>
      <c r="K56" s="10"/>
      <c r="L56" s="7"/>
      <c r="M56" s="7"/>
      <c r="N56" s="7"/>
      <c r="O56" s="7"/>
      <c r="P56" s="7"/>
      <c r="Q56" s="7"/>
      <c r="R56" s="7"/>
      <c r="S56" s="7"/>
      <c r="T56" s="7"/>
      <c r="U56" s="17"/>
    </row>
    <row r="57" spans="1:21">
      <c r="A57" t="s">
        <v>51</v>
      </c>
      <c r="B57" s="10">
        <v>89.561519803195935</v>
      </c>
      <c r="C57" s="7">
        <v>13262.325059502338</v>
      </c>
      <c r="D57" s="7">
        <v>0</v>
      </c>
      <c r="E57" s="7">
        <v>0</v>
      </c>
      <c r="F57" s="17">
        <f t="shared" si="1"/>
        <v>13351.886579305534</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274417.48801646056</v>
      </c>
      <c r="C60" s="7">
        <f>SUM(C6:C58)</f>
        <v>14149804.211983541</v>
      </c>
      <c r="D60" s="7">
        <f>SUM(D6:D58)</f>
        <v>0</v>
      </c>
      <c r="E60" s="7">
        <f>SUM(E6:E58)</f>
        <v>0</v>
      </c>
      <c r="F60" s="17">
        <f>SUM(F6:F58)</f>
        <v>14424221.699999997</v>
      </c>
      <c r="K60" s="10">
        <f>SUM(K6:K58)</f>
        <v>889508</v>
      </c>
      <c r="L60" s="7">
        <f>SUM(L6:L58)</f>
        <v>30</v>
      </c>
      <c r="M60" s="7"/>
      <c r="N60" s="7">
        <f>SUM(N6:N58)</f>
        <v>2648350</v>
      </c>
      <c r="O60" s="7">
        <f>SUM(O6:O58)</f>
        <v>20</v>
      </c>
      <c r="P60" s="7"/>
      <c r="Q60" s="7">
        <f>SUM(Q6:Q58)</f>
        <v>330078</v>
      </c>
      <c r="R60" s="7">
        <f>SUM(R6:R58)</f>
        <v>0</v>
      </c>
      <c r="S60" s="7"/>
      <c r="T60" s="7">
        <f>SUM(T6:T58)</f>
        <v>35000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Italic"Fidelity Bankers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323.43479498198542</v>
      </c>
      <c r="C8" s="7">
        <v>0</v>
      </c>
      <c r="D8" s="7">
        <v>26876.598058505951</v>
      </c>
      <c r="E8" s="7">
        <v>0</v>
      </c>
      <c r="F8" s="17">
        <f t="shared" si="0"/>
        <v>27200.032853487937</v>
      </c>
      <c r="H8" s="4" t="s">
        <v>64</v>
      </c>
      <c r="I8" s="13"/>
      <c r="K8" s="10"/>
      <c r="L8" s="7"/>
      <c r="M8" s="7"/>
      <c r="N8" s="7"/>
      <c r="O8" s="7"/>
      <c r="P8" s="7"/>
      <c r="Q8" s="7"/>
      <c r="R8" s="7"/>
      <c r="S8" s="7"/>
      <c r="T8" s="7"/>
      <c r="U8" s="17"/>
    </row>
    <row r="9" spans="1:21">
      <c r="A9" t="s">
        <v>3</v>
      </c>
      <c r="B9" s="10">
        <v>21.332427286679483</v>
      </c>
      <c r="C9" s="7">
        <v>0</v>
      </c>
      <c r="D9" s="7">
        <v>1772.6697395941062</v>
      </c>
      <c r="E9" s="7">
        <v>0</v>
      </c>
      <c r="F9" s="17">
        <f t="shared" si="0"/>
        <v>1794.0021668807856</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0.61833122570085453</v>
      </c>
      <c r="C11" s="7">
        <v>0</v>
      </c>
      <c r="D11" s="7">
        <v>51.381731582437851</v>
      </c>
      <c r="E11" s="7">
        <v>0</v>
      </c>
      <c r="F11" s="17">
        <f t="shared" si="0"/>
        <v>52.000062808138708</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273213.33</v>
      </c>
      <c r="K15" s="10"/>
      <c r="L15" s="7"/>
      <c r="M15" s="7"/>
      <c r="N15" s="7"/>
      <c r="O15" s="7"/>
      <c r="P15" s="7"/>
      <c r="Q15" s="7"/>
      <c r="R15" s="7"/>
      <c r="S15" s="7"/>
      <c r="T15" s="7"/>
      <c r="U15" s="17"/>
    </row>
    <row r="16" spans="1:21">
      <c r="A16" t="s">
        <v>10</v>
      </c>
      <c r="B16" s="10">
        <v>0.13080083620595001</v>
      </c>
      <c r="C16" s="7">
        <v>0</v>
      </c>
      <c r="D16" s="7">
        <v>10.869212450131085</v>
      </c>
      <c r="E16" s="7">
        <v>0</v>
      </c>
      <c r="F16" s="17">
        <f t="shared" si="0"/>
        <v>11.000013286337035</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278.10635974406893</v>
      </c>
      <c r="C19" s="7">
        <v>0</v>
      </c>
      <c r="D19" s="7">
        <v>23109.92188942416</v>
      </c>
      <c r="E19" s="7">
        <v>0</v>
      </c>
      <c r="F19" s="17">
        <f t="shared" si="0"/>
        <v>23388.02824916823</v>
      </c>
      <c r="H19" s="4" t="s">
        <v>72</v>
      </c>
      <c r="I19" s="14">
        <v>0</v>
      </c>
      <c r="K19" s="10"/>
      <c r="L19" s="7"/>
      <c r="M19" s="7"/>
      <c r="N19" s="7"/>
      <c r="O19" s="7"/>
      <c r="P19" s="7"/>
      <c r="Q19" s="7"/>
      <c r="R19" s="7"/>
      <c r="S19" s="7"/>
      <c r="T19" s="7"/>
      <c r="U19" s="17"/>
    </row>
    <row r="20" spans="1:21">
      <c r="A20" t="s">
        <v>14</v>
      </c>
      <c r="B20" s="10">
        <v>452.23794568951735</v>
      </c>
      <c r="C20" s="7">
        <v>0</v>
      </c>
      <c r="D20" s="7">
        <v>37579.807991216861</v>
      </c>
      <c r="E20" s="7">
        <v>0</v>
      </c>
      <c r="F20" s="17">
        <f t="shared" si="0"/>
        <v>38032.045936906376</v>
      </c>
      <c r="H20" s="4" t="s">
        <v>73</v>
      </c>
      <c r="I20" s="14">
        <v>0</v>
      </c>
      <c r="K20" s="10"/>
      <c r="L20" s="7"/>
      <c r="M20" s="7"/>
      <c r="N20" s="7"/>
      <c r="O20" s="7"/>
      <c r="P20" s="7"/>
      <c r="Q20" s="7"/>
      <c r="R20" s="7"/>
      <c r="S20" s="7"/>
      <c r="T20" s="7"/>
      <c r="U20" s="17"/>
    </row>
    <row r="21" spans="1:21">
      <c r="A21" t="s">
        <v>15</v>
      </c>
      <c r="B21" s="10">
        <v>72.796610841165986</v>
      </c>
      <c r="C21" s="7">
        <v>0</v>
      </c>
      <c r="D21" s="7">
        <v>6049.2107836093182</v>
      </c>
      <c r="E21" s="7">
        <v>0</v>
      </c>
      <c r="F21" s="17">
        <f t="shared" si="0"/>
        <v>6122.0073944504838</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0.17836477664447725</v>
      </c>
      <c r="C23" s="7">
        <v>0</v>
      </c>
      <c r="D23" s="7">
        <v>14.821653341087842</v>
      </c>
      <c r="E23" s="7">
        <v>0</v>
      </c>
      <c r="F23" s="17">
        <f t="shared" si="0"/>
        <v>15.000018117732319</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1.1890985109631819E-2</v>
      </c>
      <c r="C26" s="7">
        <v>0</v>
      </c>
      <c r="D26" s="7">
        <v>0.98811022273918958</v>
      </c>
      <c r="E26" s="7">
        <v>0</v>
      </c>
      <c r="F26" s="17">
        <f t="shared" si="0"/>
        <v>1.0000012078488214</v>
      </c>
      <c r="H26" s="4" t="s">
        <v>78</v>
      </c>
      <c r="I26" s="14">
        <f>SUM(I10:I16)-SUM(I19:I24)</f>
        <v>273213.33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273213.32999999996</v>
      </c>
      <c r="K27" s="10"/>
      <c r="L27" s="7"/>
      <c r="M27" s="7"/>
      <c r="N27" s="7"/>
      <c r="O27" s="7"/>
      <c r="P27" s="7"/>
      <c r="Q27" s="7"/>
      <c r="R27" s="7"/>
      <c r="S27" s="7"/>
      <c r="T27" s="7"/>
      <c r="U27" s="17"/>
    </row>
    <row r="28" spans="1:21">
      <c r="A28" t="s">
        <v>22</v>
      </c>
      <c r="B28" s="10">
        <v>827.66012757081296</v>
      </c>
      <c r="C28" s="7">
        <v>0</v>
      </c>
      <c r="D28" s="7">
        <v>68776.423943538539</v>
      </c>
      <c r="E28" s="7">
        <v>0</v>
      </c>
      <c r="F28" s="17">
        <f t="shared" si="0"/>
        <v>69604.084071109348</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334.46962916372377</v>
      </c>
      <c r="C31" s="7">
        <v>0</v>
      </c>
      <c r="D31" s="7">
        <v>27793.564345207924</v>
      </c>
      <c r="E31" s="7">
        <v>0</v>
      </c>
      <c r="F31" s="17">
        <f t="shared" si="0"/>
        <v>28128.033974371647</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234.47833537682985</v>
      </c>
      <c r="C33" s="7">
        <v>0</v>
      </c>
      <c r="D33" s="7">
        <v>19484.54548219408</v>
      </c>
      <c r="E33" s="7">
        <v>0</v>
      </c>
      <c r="F33" s="17">
        <f t="shared" si="0"/>
        <v>19719.023817570909</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0.23781970219263635</v>
      </c>
      <c r="C39" s="7">
        <v>0</v>
      </c>
      <c r="D39" s="7">
        <v>19.762204454783792</v>
      </c>
      <c r="E39" s="7">
        <v>0</v>
      </c>
      <c r="F39" s="17">
        <f t="shared" si="1"/>
        <v>20.000024156976426</v>
      </c>
      <c r="K39" s="10"/>
      <c r="L39" s="7"/>
      <c r="M39" s="7"/>
      <c r="N39" s="7"/>
      <c r="O39" s="7"/>
      <c r="P39" s="7"/>
      <c r="Q39" s="7"/>
      <c r="R39" s="7"/>
      <c r="S39" s="7"/>
      <c r="T39" s="7"/>
      <c r="U39" s="17"/>
    </row>
    <row r="40" spans="1:21">
      <c r="A40" t="s">
        <v>34</v>
      </c>
      <c r="B40" s="10">
        <v>2.3781970219263638E-2</v>
      </c>
      <c r="C40" s="7">
        <v>0</v>
      </c>
      <c r="D40" s="7">
        <v>1.9762204454783792</v>
      </c>
      <c r="E40" s="7">
        <v>0</v>
      </c>
      <c r="F40" s="17">
        <f t="shared" si="1"/>
        <v>2.0000024156976428</v>
      </c>
      <c r="K40" s="10"/>
      <c r="L40" s="7"/>
      <c r="M40" s="7"/>
      <c r="N40" s="7"/>
      <c r="O40" s="7"/>
      <c r="P40" s="7"/>
      <c r="Q40" s="7"/>
      <c r="R40" s="7"/>
      <c r="S40" s="7"/>
      <c r="T40" s="7"/>
      <c r="U40" s="17"/>
    </row>
    <row r="41" spans="1:21">
      <c r="A41" t="s">
        <v>35</v>
      </c>
      <c r="B41" s="10">
        <v>528.51861516780536</v>
      </c>
      <c r="C41" s="7">
        <v>0</v>
      </c>
      <c r="D41" s="7">
        <v>43918.53507008875</v>
      </c>
      <c r="E41" s="7">
        <v>0</v>
      </c>
      <c r="F41" s="17">
        <f t="shared" si="1"/>
        <v>44447.053685256556</v>
      </c>
      <c r="K41" s="10"/>
      <c r="L41" s="7"/>
      <c r="M41" s="7"/>
      <c r="N41" s="7"/>
      <c r="O41" s="7"/>
      <c r="P41" s="7"/>
      <c r="Q41" s="7"/>
      <c r="R41" s="7"/>
      <c r="S41" s="7"/>
      <c r="T41" s="7"/>
      <c r="U41" s="17"/>
    </row>
    <row r="42" spans="1:21">
      <c r="A42" t="s">
        <v>36</v>
      </c>
      <c r="B42" s="10">
        <v>22.069668363476652</v>
      </c>
      <c r="C42" s="7">
        <v>0</v>
      </c>
      <c r="D42" s="7">
        <v>1833.9325734039355</v>
      </c>
      <c r="E42" s="7">
        <v>0</v>
      </c>
      <c r="F42" s="17">
        <f t="shared" si="1"/>
        <v>1856.0022417674122</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5.9454925548159086E-2</v>
      </c>
      <c r="C44" s="7">
        <v>0</v>
      </c>
      <c r="D44" s="7">
        <v>4.9405511136959479</v>
      </c>
      <c r="E44" s="7">
        <v>0</v>
      </c>
      <c r="F44" s="17">
        <f t="shared" si="1"/>
        <v>5.0000060392441066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9.7981717303366178</v>
      </c>
      <c r="C47" s="7">
        <v>0</v>
      </c>
      <c r="D47" s="7">
        <v>814.20282353709206</v>
      </c>
      <c r="E47" s="7">
        <v>0</v>
      </c>
      <c r="F47" s="17">
        <f t="shared" si="1"/>
        <v>824.00099526742872</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12.28338761824967</v>
      </c>
      <c r="C49" s="7">
        <v>0</v>
      </c>
      <c r="D49" s="7">
        <v>1020.7178600895829</v>
      </c>
      <c r="E49" s="7">
        <v>0</v>
      </c>
      <c r="F49" s="17">
        <f t="shared" si="1"/>
        <v>1033.0012477078326</v>
      </c>
      <c r="K49" s="10"/>
      <c r="L49" s="7"/>
      <c r="M49" s="7"/>
      <c r="N49" s="7"/>
      <c r="O49" s="7"/>
      <c r="P49" s="7"/>
      <c r="Q49" s="7"/>
      <c r="R49" s="7"/>
      <c r="S49" s="7"/>
      <c r="T49" s="7"/>
      <c r="U49" s="17"/>
    </row>
    <row r="50" spans="1:21">
      <c r="A50" t="s">
        <v>44</v>
      </c>
      <c r="B50" s="10">
        <v>58.551210679827079</v>
      </c>
      <c r="C50" s="7">
        <v>0</v>
      </c>
      <c r="D50" s="7">
        <v>4865.4547367677696</v>
      </c>
      <c r="E50" s="7">
        <v>0</v>
      </c>
      <c r="F50" s="17">
        <f t="shared" si="1"/>
        <v>4924.0059474475966</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2.3781970219263638E-2</v>
      </c>
      <c r="C53" s="7">
        <v>0</v>
      </c>
      <c r="D53" s="7">
        <v>1.9762204454783792</v>
      </c>
      <c r="E53" s="7">
        <v>0</v>
      </c>
      <c r="F53" s="17">
        <f t="shared" si="1"/>
        <v>2.0000024156976428</v>
      </c>
      <c r="K53" s="10"/>
      <c r="L53" s="7"/>
      <c r="M53" s="7"/>
      <c r="N53" s="7"/>
      <c r="O53" s="7"/>
      <c r="P53" s="7"/>
      <c r="Q53" s="7"/>
      <c r="R53" s="7"/>
      <c r="S53" s="7"/>
      <c r="T53" s="7"/>
      <c r="U53" s="17"/>
    </row>
    <row r="54" spans="1:21">
      <c r="A54" t="s">
        <v>48</v>
      </c>
      <c r="B54" s="10">
        <v>0.24971068730226817</v>
      </c>
      <c r="C54" s="7">
        <v>0</v>
      </c>
      <c r="D54" s="7">
        <v>20.750314677522979</v>
      </c>
      <c r="E54" s="7">
        <v>0</v>
      </c>
      <c r="F54" s="17">
        <f t="shared" si="1"/>
        <v>21.000025364825248</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71.464820508887229</v>
      </c>
      <c r="C56" s="7">
        <v>0</v>
      </c>
      <c r="D56" s="7">
        <v>5938.5424386625291</v>
      </c>
      <c r="E56" s="7">
        <v>0</v>
      </c>
      <c r="F56" s="17">
        <f t="shared" si="1"/>
        <v>6010.0072591714161</v>
      </c>
      <c r="K56" s="10"/>
      <c r="L56" s="7"/>
      <c r="M56" s="7"/>
      <c r="N56" s="7"/>
      <c r="O56" s="7"/>
      <c r="P56" s="7"/>
      <c r="Q56" s="7"/>
      <c r="R56" s="7"/>
      <c r="S56" s="7"/>
      <c r="T56" s="7"/>
      <c r="U56" s="17"/>
    </row>
    <row r="57" spans="1:21">
      <c r="A57" t="s">
        <v>51</v>
      </c>
      <c r="B57" s="10">
        <v>3.5672955328895452E-2</v>
      </c>
      <c r="C57" s="7">
        <v>0</v>
      </c>
      <c r="D57" s="7">
        <v>2.9643306682175683</v>
      </c>
      <c r="E57" s="7">
        <v>0</v>
      </c>
      <c r="F57" s="17">
        <f t="shared" si="1"/>
        <v>3.0000036235464638</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3248.7717147578383</v>
      </c>
      <c r="C60" s="7">
        <f>SUM(C6:C58)</f>
        <v>0</v>
      </c>
      <c r="D60" s="7">
        <f>SUM(D6:D58)</f>
        <v>269964.55828524218</v>
      </c>
      <c r="E60" s="7">
        <f>SUM(E6:E58)</f>
        <v>0</v>
      </c>
      <c r="F60" s="17">
        <f>SUM(F6:F58)</f>
        <v>273213.32999999996</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Community Mutual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21136.593724651219</v>
      </c>
      <c r="C6" s="7">
        <v>38.404444942944743</v>
      </c>
      <c r="D6" s="7">
        <v>0</v>
      </c>
      <c r="E6" s="7">
        <v>0</v>
      </c>
      <c r="F6" s="17">
        <f t="shared" ref="F6:F37" si="0">SUM(B6:E6)</f>
        <v>21174.998169594164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12056.342353424632</v>
      </c>
      <c r="C8" s="7">
        <v>62.6565989867835</v>
      </c>
      <c r="D8" s="7">
        <v>0</v>
      </c>
      <c r="E8" s="7">
        <v>0</v>
      </c>
      <c r="F8" s="17">
        <f t="shared" si="0"/>
        <v>12118.998952411415</v>
      </c>
      <c r="H8" s="4" t="s">
        <v>64</v>
      </c>
      <c r="I8" s="13"/>
      <c r="K8" s="10"/>
      <c r="L8" s="7"/>
      <c r="M8" s="7"/>
      <c r="N8" s="7"/>
      <c r="O8" s="7"/>
      <c r="P8" s="7"/>
      <c r="Q8" s="7"/>
      <c r="R8" s="7"/>
      <c r="S8" s="7"/>
      <c r="T8" s="7"/>
      <c r="U8" s="17"/>
    </row>
    <row r="9" spans="1:21">
      <c r="A9" t="s">
        <v>3</v>
      </c>
      <c r="B9" s="10">
        <v>4646.5979589952531</v>
      </c>
      <c r="C9" s="7">
        <v>38.401636024754154</v>
      </c>
      <c r="D9" s="7">
        <v>0</v>
      </c>
      <c r="E9" s="7">
        <v>0</v>
      </c>
      <c r="F9" s="17">
        <f t="shared" si="0"/>
        <v>4684.9995950200073</v>
      </c>
      <c r="H9" s="4"/>
      <c r="I9" s="13"/>
      <c r="K9" s="10">
        <v>4523</v>
      </c>
      <c r="L9" s="7">
        <v>0</v>
      </c>
      <c r="M9" s="7"/>
      <c r="N9" s="7">
        <v>0</v>
      </c>
      <c r="O9" s="7">
        <v>0</v>
      </c>
      <c r="P9" s="7"/>
      <c r="Q9" s="7">
        <v>0</v>
      </c>
      <c r="R9" s="7">
        <v>0</v>
      </c>
      <c r="S9" s="7"/>
      <c r="T9" s="7">
        <v>0</v>
      </c>
      <c r="U9" s="17">
        <v>0</v>
      </c>
    </row>
    <row r="10" spans="1:21">
      <c r="A10" t="s">
        <v>4</v>
      </c>
      <c r="B10" s="10">
        <v>92842.282090074907</v>
      </c>
      <c r="C10" s="7">
        <v>3205.7096073598241</v>
      </c>
      <c r="D10" s="7">
        <v>0</v>
      </c>
      <c r="E10" s="7">
        <v>0</v>
      </c>
      <c r="F10" s="17">
        <f t="shared" si="0"/>
        <v>96047.991697434729</v>
      </c>
      <c r="H10" s="4" t="s">
        <v>65</v>
      </c>
      <c r="I10" s="14">
        <v>629575000</v>
      </c>
      <c r="K10" s="10"/>
      <c r="L10" s="7"/>
      <c r="M10" s="7"/>
      <c r="N10" s="7"/>
      <c r="O10" s="7"/>
      <c r="P10" s="7"/>
      <c r="Q10" s="7"/>
      <c r="R10" s="7"/>
      <c r="S10" s="7"/>
      <c r="T10" s="7"/>
      <c r="U10" s="17"/>
    </row>
    <row r="11" spans="1:21">
      <c r="A11" t="s">
        <v>5</v>
      </c>
      <c r="B11" s="10">
        <v>18135.112842006005</v>
      </c>
      <c r="C11" s="7">
        <v>2835.8853452222943</v>
      </c>
      <c r="D11" s="7">
        <v>0</v>
      </c>
      <c r="E11" s="7">
        <v>0</v>
      </c>
      <c r="F11" s="17">
        <f t="shared" si="0"/>
        <v>20970.998187228299</v>
      </c>
      <c r="H11" s="4"/>
      <c r="I11" s="14"/>
      <c r="K11" s="10"/>
      <c r="L11" s="7"/>
      <c r="M11" s="7"/>
      <c r="N11" s="7"/>
      <c r="O11" s="7"/>
      <c r="P11" s="7"/>
      <c r="Q11" s="7"/>
      <c r="R11" s="7"/>
      <c r="S11" s="7"/>
      <c r="T11" s="7"/>
      <c r="U11" s="17"/>
    </row>
    <row r="12" spans="1:21">
      <c r="A12" t="s">
        <v>6</v>
      </c>
      <c r="B12" s="10">
        <v>12481.719049365161</v>
      </c>
      <c r="C12" s="7">
        <v>121.27986120840643</v>
      </c>
      <c r="D12" s="7">
        <v>0</v>
      </c>
      <c r="E12" s="7">
        <v>0</v>
      </c>
      <c r="F12" s="17">
        <f t="shared" si="0"/>
        <v>12602.998910573568</v>
      </c>
      <c r="H12" s="4" t="s">
        <v>66</v>
      </c>
      <c r="I12" s="14"/>
      <c r="K12" s="10"/>
      <c r="L12" s="7"/>
      <c r="M12" s="7"/>
      <c r="N12" s="7"/>
      <c r="O12" s="7"/>
      <c r="P12" s="7"/>
      <c r="Q12" s="7"/>
      <c r="R12" s="7"/>
      <c r="S12" s="7"/>
      <c r="T12" s="7"/>
      <c r="U12" s="17"/>
    </row>
    <row r="13" spans="1:21">
      <c r="A13" t="s">
        <v>7</v>
      </c>
      <c r="B13" s="10">
        <v>10345.011667199975</v>
      </c>
      <c r="C13" s="7">
        <v>757.98737303634061</v>
      </c>
      <c r="D13" s="7">
        <v>0</v>
      </c>
      <c r="E13" s="7">
        <v>0</v>
      </c>
      <c r="F13" s="17">
        <f t="shared" si="0"/>
        <v>11102.999040236315</v>
      </c>
      <c r="H13" s="4" t="s">
        <v>67</v>
      </c>
      <c r="I13" s="14">
        <v>0</v>
      </c>
      <c r="K13" s="10"/>
      <c r="L13" s="7"/>
      <c r="M13" s="7"/>
      <c r="N13" s="7"/>
      <c r="O13" s="7"/>
      <c r="P13" s="7"/>
      <c r="Q13" s="7"/>
      <c r="R13" s="7"/>
      <c r="S13" s="7"/>
      <c r="T13" s="7"/>
      <c r="U13" s="17"/>
    </row>
    <row r="14" spans="1:21">
      <c r="A14" t="s">
        <v>8</v>
      </c>
      <c r="B14" s="10">
        <v>5248.8850693482136</v>
      </c>
      <c r="C14" s="7">
        <v>489.11443464854358</v>
      </c>
      <c r="D14" s="7">
        <v>0</v>
      </c>
      <c r="E14" s="7">
        <v>0</v>
      </c>
      <c r="F14" s="17">
        <f t="shared" si="0"/>
        <v>5737.9995039967571</v>
      </c>
      <c r="H14" s="4" t="s">
        <v>68</v>
      </c>
      <c r="I14" s="14">
        <v>0</v>
      </c>
      <c r="K14" s="10">
        <v>2326</v>
      </c>
      <c r="L14" s="7">
        <v>0</v>
      </c>
      <c r="M14" s="7"/>
      <c r="N14" s="7">
        <v>3076</v>
      </c>
      <c r="O14" s="7">
        <v>0</v>
      </c>
      <c r="P14" s="7"/>
      <c r="Q14" s="7">
        <v>0</v>
      </c>
      <c r="R14" s="7">
        <v>0</v>
      </c>
      <c r="S14" s="7"/>
      <c r="T14" s="7">
        <v>0</v>
      </c>
      <c r="U14" s="17">
        <v>0</v>
      </c>
    </row>
    <row r="15" spans="1:21">
      <c r="A15" t="s">
        <v>9</v>
      </c>
      <c r="B15" s="10">
        <v>86503.979687315339</v>
      </c>
      <c r="C15" s="7">
        <v>7511.0121858556395</v>
      </c>
      <c r="D15" s="7">
        <v>0</v>
      </c>
      <c r="E15" s="7">
        <v>0</v>
      </c>
      <c r="F15" s="17">
        <f t="shared" si="0"/>
        <v>94014.991873170977</v>
      </c>
      <c r="H15" s="4" t="s">
        <v>69</v>
      </c>
      <c r="I15" s="14">
        <v>1272531.8900000006</v>
      </c>
      <c r="K15" s="10"/>
      <c r="L15" s="7"/>
      <c r="M15" s="7"/>
      <c r="N15" s="7"/>
      <c r="O15" s="7"/>
      <c r="P15" s="7"/>
      <c r="Q15" s="7"/>
      <c r="R15" s="7"/>
      <c r="S15" s="7"/>
      <c r="T15" s="7"/>
      <c r="U15" s="17"/>
    </row>
    <row r="16" spans="1:21">
      <c r="A16" t="s">
        <v>10</v>
      </c>
      <c r="B16" s="10">
        <v>17433.450873972783</v>
      </c>
      <c r="C16" s="7">
        <v>477.01964130522634</v>
      </c>
      <c r="D16" s="7">
        <v>0</v>
      </c>
      <c r="E16" s="7">
        <v>1190.5278335965181</v>
      </c>
      <c r="F16" s="17">
        <f t="shared" si="0"/>
        <v>19100.998348874527</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442.99996170626758</v>
      </c>
      <c r="C18" s="7">
        <v>0</v>
      </c>
      <c r="D18" s="7">
        <v>0</v>
      </c>
      <c r="E18" s="7">
        <v>0</v>
      </c>
      <c r="F18" s="17">
        <f t="shared" si="0"/>
        <v>442.99996170626758</v>
      </c>
      <c r="H18" s="4" t="s">
        <v>71</v>
      </c>
      <c r="I18" s="14"/>
      <c r="K18" s="10"/>
      <c r="L18" s="7"/>
      <c r="M18" s="7"/>
      <c r="N18" s="7"/>
      <c r="O18" s="7"/>
      <c r="P18" s="7"/>
      <c r="Q18" s="7"/>
      <c r="R18" s="7"/>
      <c r="S18" s="7"/>
      <c r="T18" s="7"/>
      <c r="U18" s="17"/>
    </row>
    <row r="19" spans="1:21">
      <c r="A19" t="s">
        <v>13</v>
      </c>
      <c r="B19" s="10">
        <v>75461.80731965891</v>
      </c>
      <c r="C19" s="7">
        <v>6502.4008717882552</v>
      </c>
      <c r="D19" s="7">
        <v>0</v>
      </c>
      <c r="E19" s="7">
        <v>359.78469231529664</v>
      </c>
      <c r="F19" s="17">
        <f t="shared" si="0"/>
        <v>82323.992883762461</v>
      </c>
      <c r="H19" s="4" t="s">
        <v>72</v>
      </c>
      <c r="I19" s="14">
        <v>0</v>
      </c>
      <c r="K19" s="10"/>
      <c r="L19" s="7"/>
      <c r="M19" s="7"/>
      <c r="N19" s="7"/>
      <c r="O19" s="7"/>
      <c r="P19" s="7"/>
      <c r="Q19" s="7"/>
      <c r="R19" s="7"/>
      <c r="S19" s="7"/>
      <c r="T19" s="7"/>
      <c r="U19" s="17"/>
    </row>
    <row r="20" spans="1:21">
      <c r="A20" t="s">
        <v>14</v>
      </c>
      <c r="B20" s="10">
        <v>9874.221445146477</v>
      </c>
      <c r="C20" s="7">
        <v>1873.7775393348586</v>
      </c>
      <c r="D20" s="7">
        <v>0</v>
      </c>
      <c r="E20" s="7">
        <v>0</v>
      </c>
      <c r="F20" s="17">
        <f t="shared" si="0"/>
        <v>11747.998984481335</v>
      </c>
      <c r="H20" s="4" t="s">
        <v>73</v>
      </c>
      <c r="I20" s="14">
        <v>629575000</v>
      </c>
      <c r="K20" s="10"/>
      <c r="L20" s="7"/>
      <c r="M20" s="7"/>
      <c r="N20" s="7"/>
      <c r="O20" s="7"/>
      <c r="P20" s="7"/>
      <c r="Q20" s="7"/>
      <c r="R20" s="7"/>
      <c r="S20" s="7"/>
      <c r="T20" s="7"/>
      <c r="U20" s="17"/>
    </row>
    <row r="21" spans="1:21">
      <c r="A21" t="s">
        <v>15</v>
      </c>
      <c r="B21" s="10">
        <v>1413.1181984581476</v>
      </c>
      <c r="C21" s="7">
        <v>175.88166418577802</v>
      </c>
      <c r="D21" s="7">
        <v>0</v>
      </c>
      <c r="E21" s="7">
        <v>0</v>
      </c>
      <c r="F21" s="17">
        <f t="shared" si="0"/>
        <v>1588.9998626439256</v>
      </c>
      <c r="H21" s="4" t="s">
        <v>74</v>
      </c>
      <c r="I21" s="14"/>
      <c r="K21" s="10"/>
      <c r="L21" s="7"/>
      <c r="M21" s="7"/>
      <c r="N21" s="7"/>
      <c r="O21" s="7"/>
      <c r="P21" s="7"/>
      <c r="Q21" s="7"/>
      <c r="R21" s="7"/>
      <c r="S21" s="7"/>
      <c r="T21" s="7"/>
      <c r="U21" s="17"/>
    </row>
    <row r="22" spans="1:21">
      <c r="A22" t="s">
        <v>16</v>
      </c>
      <c r="B22" s="10">
        <v>4527.892704368991</v>
      </c>
      <c r="C22" s="7">
        <v>10.106903357966496</v>
      </c>
      <c r="D22" s="7">
        <v>0</v>
      </c>
      <c r="E22" s="7">
        <v>0</v>
      </c>
      <c r="F22" s="17">
        <f t="shared" si="0"/>
        <v>4537.999607726957</v>
      </c>
      <c r="H22" s="4" t="s">
        <v>75</v>
      </c>
      <c r="I22" s="14">
        <v>0</v>
      </c>
      <c r="K22" s="10"/>
      <c r="L22" s="7"/>
      <c r="M22" s="7"/>
      <c r="N22" s="7"/>
      <c r="O22" s="7"/>
      <c r="P22" s="7"/>
      <c r="Q22" s="7"/>
      <c r="R22" s="7"/>
      <c r="S22" s="7"/>
      <c r="T22" s="7"/>
      <c r="U22" s="17"/>
    </row>
    <row r="23" spans="1:21">
      <c r="A23" t="s">
        <v>17</v>
      </c>
      <c r="B23" s="10">
        <v>24447.263585463101</v>
      </c>
      <c r="C23" s="7">
        <v>3395.7340077369167</v>
      </c>
      <c r="D23" s="7">
        <v>0</v>
      </c>
      <c r="E23" s="7">
        <v>0</v>
      </c>
      <c r="F23" s="17">
        <f t="shared" si="0"/>
        <v>27842.997593200016</v>
      </c>
      <c r="H23" s="4" t="s">
        <v>76</v>
      </c>
      <c r="I23" s="14"/>
      <c r="K23" s="10"/>
      <c r="L23" s="7"/>
      <c r="M23" s="7"/>
      <c r="N23" s="7"/>
      <c r="O23" s="7"/>
      <c r="P23" s="7"/>
      <c r="Q23" s="7"/>
      <c r="R23" s="7"/>
      <c r="S23" s="7"/>
      <c r="T23" s="7"/>
      <c r="U23" s="17"/>
    </row>
    <row r="24" spans="1:21">
      <c r="A24" t="s">
        <v>18</v>
      </c>
      <c r="B24" s="10">
        <v>1941.9998321299583</v>
      </c>
      <c r="C24" s="7">
        <v>0</v>
      </c>
      <c r="D24" s="7">
        <v>0</v>
      </c>
      <c r="E24" s="7">
        <v>0</v>
      </c>
      <c r="F24" s="17">
        <f t="shared" si="0"/>
        <v>1941.9998321299583</v>
      </c>
      <c r="H24" s="4" t="s">
        <v>77</v>
      </c>
      <c r="I24" s="14">
        <v>0</v>
      </c>
      <c r="K24" s="10"/>
      <c r="L24" s="7"/>
      <c r="M24" s="7"/>
      <c r="N24" s="7"/>
      <c r="O24" s="7"/>
      <c r="P24" s="7"/>
      <c r="Q24" s="7"/>
      <c r="R24" s="7"/>
      <c r="S24" s="7"/>
      <c r="T24" s="7"/>
      <c r="U24" s="17"/>
    </row>
    <row r="25" spans="1:21">
      <c r="A25" t="s">
        <v>19</v>
      </c>
      <c r="B25" s="10">
        <v>6496.1447286941693</v>
      </c>
      <c r="C25" s="7">
        <v>5133.8542659873019</v>
      </c>
      <c r="D25" s="7">
        <v>0</v>
      </c>
      <c r="E25" s="7">
        <v>0</v>
      </c>
      <c r="F25" s="17">
        <f t="shared" si="0"/>
        <v>11629.998994681471</v>
      </c>
      <c r="H25" s="4"/>
      <c r="I25" s="14"/>
      <c r="K25" s="10"/>
      <c r="L25" s="7"/>
      <c r="M25" s="7"/>
      <c r="N25" s="7"/>
      <c r="O25" s="7"/>
      <c r="P25" s="7"/>
      <c r="Q25" s="7"/>
      <c r="R25" s="7"/>
      <c r="S25" s="7"/>
      <c r="T25" s="7"/>
      <c r="U25" s="17"/>
    </row>
    <row r="26" spans="1:21">
      <c r="A26" t="s">
        <v>20</v>
      </c>
      <c r="B26" s="10">
        <v>29964.736646293284</v>
      </c>
      <c r="C26" s="7">
        <v>691.26070374585515</v>
      </c>
      <c r="D26" s="7">
        <v>0</v>
      </c>
      <c r="E26" s="7">
        <v>0</v>
      </c>
      <c r="F26" s="17">
        <f t="shared" si="0"/>
        <v>30655.997350039139</v>
      </c>
      <c r="H26" s="4" t="s">
        <v>78</v>
      </c>
      <c r="I26" s="14">
        <f>SUM(I10:I16)-SUM(I19:I24)</f>
        <v>1272531.8899999857</v>
      </c>
      <c r="K26" s="10">
        <v>34200</v>
      </c>
      <c r="L26" s="7">
        <v>0</v>
      </c>
      <c r="M26" s="7"/>
      <c r="N26" s="7">
        <v>800</v>
      </c>
      <c r="O26" s="7">
        <v>0</v>
      </c>
      <c r="P26" s="7"/>
      <c r="Q26" s="7">
        <v>0</v>
      </c>
      <c r="R26" s="7">
        <v>0</v>
      </c>
      <c r="S26" s="7"/>
      <c r="T26" s="7">
        <v>0</v>
      </c>
      <c r="U26" s="17">
        <v>0</v>
      </c>
    </row>
    <row r="27" spans="1:21">
      <c r="A27" t="s">
        <v>21</v>
      </c>
      <c r="B27" s="10">
        <v>69425.981814182014</v>
      </c>
      <c r="C27" s="7">
        <v>2569.0119624381432</v>
      </c>
      <c r="D27" s="7">
        <v>0</v>
      </c>
      <c r="E27" s="7">
        <v>0</v>
      </c>
      <c r="F27" s="17">
        <f t="shared" si="0"/>
        <v>71994.993776620162</v>
      </c>
      <c r="H27" s="4" t="s">
        <v>79</v>
      </c>
      <c r="I27" s="14">
        <f>+F60</f>
        <v>1272531.8900000001</v>
      </c>
      <c r="K27" s="10"/>
      <c r="L27" s="7"/>
      <c r="M27" s="7"/>
      <c r="N27" s="7"/>
      <c r="O27" s="7"/>
      <c r="P27" s="7"/>
      <c r="Q27" s="7"/>
      <c r="R27" s="7"/>
      <c r="S27" s="7"/>
      <c r="T27" s="7"/>
      <c r="U27" s="17"/>
    </row>
    <row r="28" spans="1:21">
      <c r="A28" t="s">
        <v>22</v>
      </c>
      <c r="B28" s="10">
        <v>20006.57486846736</v>
      </c>
      <c r="C28" s="7">
        <v>1479.5729241986367</v>
      </c>
      <c r="D28" s="7">
        <v>0</v>
      </c>
      <c r="E28" s="7">
        <v>745.8502855591488</v>
      </c>
      <c r="F28" s="17">
        <f t="shared" si="0"/>
        <v>22231.998078225148</v>
      </c>
      <c r="H28" s="23"/>
      <c r="I28" s="25"/>
      <c r="K28" s="10"/>
      <c r="L28" s="7"/>
      <c r="M28" s="7"/>
      <c r="N28" s="7"/>
      <c r="O28" s="7"/>
      <c r="P28" s="7"/>
      <c r="Q28" s="7"/>
      <c r="R28" s="7"/>
      <c r="S28" s="7"/>
      <c r="T28" s="7"/>
      <c r="U28" s="17"/>
    </row>
    <row r="29" spans="1:21">
      <c r="A29" t="s">
        <v>23</v>
      </c>
      <c r="B29" s="10">
        <v>5192.2811493256295</v>
      </c>
      <c r="C29" s="7">
        <v>68.718395903881444</v>
      </c>
      <c r="D29" s="7">
        <v>0</v>
      </c>
      <c r="E29" s="7">
        <v>0</v>
      </c>
      <c r="F29" s="17">
        <f t="shared" si="0"/>
        <v>5260.9995452295107</v>
      </c>
      <c r="K29" s="10"/>
      <c r="L29" s="7"/>
      <c r="M29" s="7"/>
      <c r="N29" s="7"/>
      <c r="O29" s="7"/>
      <c r="P29" s="7"/>
      <c r="Q29" s="7"/>
      <c r="R29" s="7"/>
      <c r="S29" s="7"/>
      <c r="T29" s="7"/>
      <c r="U29" s="17"/>
    </row>
    <row r="30" spans="1:21">
      <c r="A30" t="s">
        <v>24</v>
      </c>
      <c r="B30" s="10">
        <v>1715.9998516658127</v>
      </c>
      <c r="C30" s="7">
        <v>0</v>
      </c>
      <c r="D30" s="7">
        <v>0</v>
      </c>
      <c r="E30" s="7">
        <v>0</v>
      </c>
      <c r="F30" s="17">
        <f t="shared" si="0"/>
        <v>1715.9998516658127</v>
      </c>
      <c r="K30" s="10"/>
      <c r="L30" s="7"/>
      <c r="M30" s="7"/>
      <c r="N30" s="7"/>
      <c r="O30" s="7"/>
      <c r="P30" s="7"/>
      <c r="Q30" s="7"/>
      <c r="R30" s="7"/>
      <c r="S30" s="7"/>
      <c r="T30" s="7"/>
      <c r="U30" s="17"/>
    </row>
    <row r="31" spans="1:21">
      <c r="A31" t="s">
        <v>25</v>
      </c>
      <c r="B31" s="10">
        <v>7442.1755034736361</v>
      </c>
      <c r="C31" s="7">
        <v>268.82382997338226</v>
      </c>
      <c r="D31" s="7">
        <v>0</v>
      </c>
      <c r="E31" s="7">
        <v>0</v>
      </c>
      <c r="F31" s="17">
        <f t="shared" si="0"/>
        <v>7710.9993334470182</v>
      </c>
      <c r="K31" s="10"/>
      <c r="L31" s="7"/>
      <c r="M31" s="7"/>
      <c r="N31" s="7"/>
      <c r="O31" s="7"/>
      <c r="P31" s="7"/>
      <c r="Q31" s="7"/>
      <c r="R31" s="7"/>
      <c r="S31" s="7"/>
      <c r="T31" s="7"/>
      <c r="U31" s="17"/>
    </row>
    <row r="32" spans="1:21">
      <c r="A32" t="s">
        <v>26</v>
      </c>
      <c r="B32" s="10">
        <v>581.99994969085265</v>
      </c>
      <c r="C32" s="7">
        <v>0</v>
      </c>
      <c r="D32" s="7">
        <v>0</v>
      </c>
      <c r="E32" s="7">
        <v>0</v>
      </c>
      <c r="F32" s="17">
        <f t="shared" si="0"/>
        <v>581.99994969085265</v>
      </c>
      <c r="K32" s="10"/>
      <c r="L32" s="7"/>
      <c r="M32" s="7"/>
      <c r="N32" s="7"/>
      <c r="O32" s="7"/>
      <c r="P32" s="7"/>
      <c r="Q32" s="7"/>
      <c r="R32" s="7"/>
      <c r="S32" s="7"/>
      <c r="T32" s="7"/>
      <c r="U32" s="17"/>
    </row>
    <row r="33" spans="1:21">
      <c r="A33" t="s">
        <v>27</v>
      </c>
      <c r="B33" s="10">
        <v>1380.9998806238275</v>
      </c>
      <c r="C33" s="7">
        <v>0</v>
      </c>
      <c r="D33" s="7">
        <v>0</v>
      </c>
      <c r="E33" s="7">
        <v>0</v>
      </c>
      <c r="F33" s="17">
        <f t="shared" si="0"/>
        <v>1380.9998806238275</v>
      </c>
      <c r="K33" s="10"/>
      <c r="L33" s="7"/>
      <c r="M33" s="7"/>
      <c r="N33" s="7"/>
      <c r="O33" s="7"/>
      <c r="P33" s="7"/>
      <c r="Q33" s="7"/>
      <c r="R33" s="7"/>
      <c r="S33" s="7"/>
      <c r="T33" s="7"/>
      <c r="U33" s="17"/>
    </row>
    <row r="34" spans="1:21">
      <c r="A34" t="s">
        <v>28</v>
      </c>
      <c r="B34" s="10">
        <v>1891.99983645205</v>
      </c>
      <c r="C34" s="7">
        <v>0</v>
      </c>
      <c r="D34" s="7">
        <v>0</v>
      </c>
      <c r="E34" s="7">
        <v>0</v>
      </c>
      <c r="F34" s="17">
        <f t="shared" si="0"/>
        <v>1891.99983645205</v>
      </c>
      <c r="K34" s="10"/>
      <c r="L34" s="7"/>
      <c r="M34" s="7"/>
      <c r="N34" s="7"/>
      <c r="O34" s="7"/>
      <c r="P34" s="7"/>
      <c r="Q34" s="7"/>
      <c r="R34" s="7"/>
      <c r="S34" s="7"/>
      <c r="T34" s="7"/>
      <c r="U34" s="17"/>
    </row>
    <row r="35" spans="1:21">
      <c r="A35" t="s">
        <v>29</v>
      </c>
      <c r="B35" s="10">
        <v>9380.991660858941</v>
      </c>
      <c r="C35" s="7">
        <v>285.0075035942923</v>
      </c>
      <c r="D35" s="7">
        <v>0</v>
      </c>
      <c r="E35" s="7">
        <v>0</v>
      </c>
      <c r="F35" s="17">
        <f t="shared" si="0"/>
        <v>9665.9991644532329</v>
      </c>
      <c r="K35" s="10"/>
      <c r="L35" s="7"/>
      <c r="M35" s="7"/>
      <c r="N35" s="7"/>
      <c r="O35" s="7"/>
      <c r="P35" s="7"/>
      <c r="Q35" s="7"/>
      <c r="R35" s="7"/>
      <c r="S35" s="7"/>
      <c r="T35" s="7"/>
      <c r="U35" s="17"/>
    </row>
    <row r="36" spans="1:21">
      <c r="A36" t="s">
        <v>30</v>
      </c>
      <c r="B36" s="10">
        <v>75983.049558405735</v>
      </c>
      <c r="C36" s="7">
        <v>4972.2893677824568</v>
      </c>
      <c r="D36" s="7">
        <v>0</v>
      </c>
      <c r="E36" s="7">
        <v>2629.6538485711285</v>
      </c>
      <c r="F36" s="17">
        <f t="shared" si="0"/>
        <v>83584.992774759332</v>
      </c>
      <c r="K36" s="10"/>
      <c r="L36" s="7"/>
      <c r="M36" s="7"/>
      <c r="N36" s="7"/>
      <c r="O36" s="7"/>
      <c r="P36" s="7"/>
      <c r="Q36" s="7"/>
      <c r="R36" s="7"/>
      <c r="S36" s="7"/>
      <c r="T36" s="7"/>
      <c r="U36" s="17"/>
    </row>
    <row r="37" spans="1:21">
      <c r="A37" t="s">
        <v>31</v>
      </c>
      <c r="B37" s="10">
        <v>1092.9999055190756</v>
      </c>
      <c r="C37" s="7">
        <v>0</v>
      </c>
      <c r="D37" s="7">
        <v>0</v>
      </c>
      <c r="E37" s="7">
        <v>0</v>
      </c>
      <c r="F37" s="17">
        <f t="shared" si="0"/>
        <v>1092.9999055190756</v>
      </c>
      <c r="K37" s="10"/>
      <c r="L37" s="7"/>
      <c r="M37" s="7"/>
      <c r="N37" s="7"/>
      <c r="O37" s="7"/>
      <c r="P37" s="7"/>
      <c r="Q37" s="7"/>
      <c r="R37" s="7"/>
      <c r="S37" s="7"/>
      <c r="T37" s="7"/>
      <c r="U37" s="17"/>
    </row>
    <row r="38" spans="1:21">
      <c r="A38" t="s">
        <v>32</v>
      </c>
      <c r="B38" s="10">
        <v>65879.023868176271</v>
      </c>
      <c r="C38" s="7">
        <v>8216.4339589524279</v>
      </c>
      <c r="D38" s="7">
        <v>0</v>
      </c>
      <c r="E38" s="7">
        <v>2617.5355416588918</v>
      </c>
      <c r="F38" s="17">
        <f t="shared" ref="F38:F58" si="1">SUM(B38:E38)</f>
        <v>76712.993368787589</v>
      </c>
      <c r="K38" s="10"/>
      <c r="L38" s="7"/>
      <c r="M38" s="7"/>
      <c r="N38" s="7"/>
      <c r="O38" s="7"/>
      <c r="P38" s="7"/>
      <c r="Q38" s="7"/>
      <c r="R38" s="7"/>
      <c r="S38" s="7"/>
      <c r="T38" s="7"/>
      <c r="U38" s="17"/>
    </row>
    <row r="39" spans="1:21">
      <c r="A39" t="s">
        <v>33</v>
      </c>
      <c r="B39" s="10">
        <v>27957.943258694548</v>
      </c>
      <c r="C39" s="7">
        <v>24420.754081228133</v>
      </c>
      <c r="D39" s="7">
        <v>0</v>
      </c>
      <c r="E39" s="7">
        <v>3357.2978421552666</v>
      </c>
      <c r="F39" s="17">
        <f t="shared" si="1"/>
        <v>55735.995182077953</v>
      </c>
      <c r="K39" s="10"/>
      <c r="L39" s="7"/>
      <c r="M39" s="7"/>
      <c r="N39" s="7"/>
      <c r="O39" s="7"/>
      <c r="P39" s="7"/>
      <c r="Q39" s="7"/>
      <c r="R39" s="7"/>
      <c r="S39" s="7"/>
      <c r="T39" s="7"/>
      <c r="U39" s="17"/>
    </row>
    <row r="40" spans="1:21">
      <c r="A40" t="s">
        <v>34</v>
      </c>
      <c r="B40" s="10">
        <v>147.99998720660855</v>
      </c>
      <c r="C40" s="7">
        <v>0</v>
      </c>
      <c r="D40" s="7">
        <v>0</v>
      </c>
      <c r="E40" s="7">
        <v>0</v>
      </c>
      <c r="F40" s="17">
        <f t="shared" si="1"/>
        <v>147.99998720660855</v>
      </c>
      <c r="K40" s="10"/>
      <c r="L40" s="7"/>
      <c r="M40" s="7"/>
      <c r="N40" s="7"/>
      <c r="O40" s="7"/>
      <c r="P40" s="7"/>
      <c r="Q40" s="7"/>
      <c r="R40" s="7"/>
      <c r="S40" s="7"/>
      <c r="T40" s="7"/>
      <c r="U40" s="17"/>
    </row>
    <row r="41" spans="1:21">
      <c r="A41" t="s">
        <v>35</v>
      </c>
      <c r="B41" s="10">
        <v>39416.680314543606</v>
      </c>
      <c r="C41" s="7">
        <v>428.50808813308271</v>
      </c>
      <c r="D41" s="7">
        <v>0</v>
      </c>
      <c r="E41" s="7">
        <v>3688.8078341645091</v>
      </c>
      <c r="F41" s="17">
        <f t="shared" si="1"/>
        <v>43533.996236841194</v>
      </c>
      <c r="K41" s="10"/>
      <c r="L41" s="7"/>
      <c r="M41" s="7"/>
      <c r="N41" s="7"/>
      <c r="O41" s="7"/>
      <c r="P41" s="7"/>
      <c r="Q41" s="7"/>
      <c r="R41" s="7"/>
      <c r="S41" s="7"/>
      <c r="T41" s="7"/>
      <c r="U41" s="17"/>
    </row>
    <row r="42" spans="1:21">
      <c r="A42" t="s">
        <v>36</v>
      </c>
      <c r="B42" s="10">
        <v>3193.9352892925381</v>
      </c>
      <c r="C42" s="7">
        <v>6.0644340935934258</v>
      </c>
      <c r="D42" s="7">
        <v>0</v>
      </c>
      <c r="E42" s="7">
        <v>0</v>
      </c>
      <c r="F42" s="17">
        <f t="shared" si="1"/>
        <v>3199.9997233861313</v>
      </c>
      <c r="K42" s="10"/>
      <c r="L42" s="7"/>
      <c r="M42" s="7"/>
      <c r="N42" s="7"/>
      <c r="O42" s="7"/>
      <c r="P42" s="7"/>
      <c r="Q42" s="7"/>
      <c r="R42" s="7"/>
      <c r="S42" s="7"/>
      <c r="T42" s="7"/>
      <c r="U42" s="17"/>
    </row>
    <row r="43" spans="1:21">
      <c r="A43" t="s">
        <v>37</v>
      </c>
      <c r="B43" s="10">
        <v>3508.9996966756048</v>
      </c>
      <c r="C43" s="7">
        <v>0</v>
      </c>
      <c r="D43" s="7">
        <v>0</v>
      </c>
      <c r="E43" s="7">
        <v>0</v>
      </c>
      <c r="F43" s="17">
        <f t="shared" si="1"/>
        <v>3508.9996966756048</v>
      </c>
      <c r="K43" s="10"/>
      <c r="L43" s="7"/>
      <c r="M43" s="7"/>
      <c r="N43" s="7"/>
      <c r="O43" s="7"/>
      <c r="P43" s="7"/>
      <c r="Q43" s="7"/>
      <c r="R43" s="7"/>
      <c r="S43" s="7"/>
      <c r="T43" s="7"/>
      <c r="U43" s="17"/>
    </row>
    <row r="44" spans="1:21">
      <c r="A44" t="s">
        <v>38</v>
      </c>
      <c r="B44" s="10">
        <v>213840.32797404777</v>
      </c>
      <c r="C44" s="7">
        <v>22073.879427626263</v>
      </c>
      <c r="D44" s="7">
        <v>0</v>
      </c>
      <c r="E44" s="7">
        <v>13400.77104708013</v>
      </c>
      <c r="F44" s="17">
        <f t="shared" si="1"/>
        <v>249314.97844875418</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9436.8191758817429</v>
      </c>
      <c r="C46" s="7">
        <v>208.17999038676797</v>
      </c>
      <c r="D46" s="7">
        <v>0</v>
      </c>
      <c r="E46" s="7">
        <v>0</v>
      </c>
      <c r="F46" s="17">
        <f t="shared" si="1"/>
        <v>9644.9991662685115</v>
      </c>
      <c r="K46" s="10"/>
      <c r="L46" s="7"/>
      <c r="M46" s="7"/>
      <c r="N46" s="7"/>
      <c r="O46" s="7"/>
      <c r="P46" s="7"/>
      <c r="Q46" s="7"/>
      <c r="R46" s="7"/>
      <c r="S46" s="7"/>
      <c r="T46" s="7"/>
      <c r="U46" s="17"/>
    </row>
    <row r="47" spans="1:21">
      <c r="A47" t="s">
        <v>41</v>
      </c>
      <c r="B47" s="10">
        <v>14199.112024941671</v>
      </c>
      <c r="C47" s="7">
        <v>274.88672389922664</v>
      </c>
      <c r="D47" s="7">
        <v>0</v>
      </c>
      <c r="E47" s="7">
        <v>0</v>
      </c>
      <c r="F47" s="17">
        <f t="shared" si="1"/>
        <v>14473.998748840897</v>
      </c>
      <c r="K47" s="10"/>
      <c r="L47" s="7"/>
      <c r="M47" s="7"/>
      <c r="N47" s="7"/>
      <c r="O47" s="7"/>
      <c r="P47" s="7"/>
      <c r="Q47" s="7"/>
      <c r="R47" s="7"/>
      <c r="S47" s="7"/>
      <c r="T47" s="7"/>
      <c r="U47" s="17"/>
    </row>
    <row r="48" spans="1:21">
      <c r="A48" t="s">
        <v>42</v>
      </c>
      <c r="B48" s="10">
        <v>171.99998513200455</v>
      </c>
      <c r="C48" s="7">
        <v>0</v>
      </c>
      <c r="D48" s="7">
        <v>0</v>
      </c>
      <c r="E48" s="7">
        <v>0</v>
      </c>
      <c r="F48" s="17">
        <f t="shared" si="1"/>
        <v>171.99998513200455</v>
      </c>
      <c r="K48" s="10"/>
      <c r="L48" s="7"/>
      <c r="M48" s="7"/>
      <c r="N48" s="7"/>
      <c r="O48" s="7"/>
      <c r="P48" s="7"/>
      <c r="Q48" s="7"/>
      <c r="R48" s="7"/>
      <c r="S48" s="7"/>
      <c r="T48" s="7"/>
      <c r="U48" s="17"/>
    </row>
    <row r="49" spans="1:21">
      <c r="A49" t="s">
        <v>43</v>
      </c>
      <c r="B49" s="10">
        <v>55550.221202908106</v>
      </c>
      <c r="C49" s="7">
        <v>10532.773084756182</v>
      </c>
      <c r="D49" s="7">
        <v>0</v>
      </c>
      <c r="E49" s="7">
        <v>0</v>
      </c>
      <c r="F49" s="17">
        <f t="shared" si="1"/>
        <v>66082.994287664289</v>
      </c>
      <c r="K49" s="10"/>
      <c r="L49" s="7"/>
      <c r="M49" s="7"/>
      <c r="N49" s="7"/>
      <c r="O49" s="7"/>
      <c r="P49" s="7"/>
      <c r="Q49" s="7"/>
      <c r="R49" s="7"/>
      <c r="S49" s="7"/>
      <c r="T49" s="7"/>
      <c r="U49" s="17"/>
    </row>
    <row r="50" spans="1:21">
      <c r="A50" t="s">
        <v>44</v>
      </c>
      <c r="B50" s="10">
        <v>22309.080047577791</v>
      </c>
      <c r="C50" s="7">
        <v>276.91800004694727</v>
      </c>
      <c r="D50" s="7">
        <v>0</v>
      </c>
      <c r="E50" s="7">
        <v>0</v>
      </c>
      <c r="F50" s="17">
        <f t="shared" si="1"/>
        <v>22585.998047624737</v>
      </c>
      <c r="K50" s="10"/>
      <c r="L50" s="7"/>
      <c r="M50" s="7"/>
      <c r="N50" s="7"/>
      <c r="O50" s="7"/>
      <c r="P50" s="7"/>
      <c r="Q50" s="7"/>
      <c r="R50" s="7"/>
      <c r="S50" s="7"/>
      <c r="T50" s="7"/>
      <c r="U50" s="17"/>
    </row>
    <row r="51" spans="1:21">
      <c r="A51" t="s">
        <v>45</v>
      </c>
      <c r="B51" s="10">
        <v>717.99993793476324</v>
      </c>
      <c r="C51" s="7">
        <v>0</v>
      </c>
      <c r="D51" s="7">
        <v>0</v>
      </c>
      <c r="E51" s="7">
        <v>0</v>
      </c>
      <c r="F51" s="17">
        <f t="shared" si="1"/>
        <v>717.99993793476324</v>
      </c>
      <c r="K51" s="10"/>
      <c r="L51" s="7"/>
      <c r="M51" s="7"/>
      <c r="N51" s="7"/>
      <c r="O51" s="7"/>
      <c r="P51" s="7"/>
      <c r="Q51" s="7"/>
      <c r="R51" s="7"/>
      <c r="S51" s="7"/>
      <c r="T51" s="7"/>
      <c r="U51" s="17"/>
    </row>
    <row r="52" spans="1:21">
      <c r="A52" t="s">
        <v>46</v>
      </c>
      <c r="B52" s="10">
        <v>1420.999877166154</v>
      </c>
      <c r="C52" s="7">
        <v>0</v>
      </c>
      <c r="D52" s="7">
        <v>0</v>
      </c>
      <c r="E52" s="7">
        <v>0</v>
      </c>
      <c r="F52" s="17">
        <f t="shared" si="1"/>
        <v>1420.999877166154</v>
      </c>
      <c r="K52" s="10"/>
      <c r="L52" s="7"/>
      <c r="M52" s="7"/>
      <c r="N52" s="7"/>
      <c r="O52" s="7"/>
      <c r="P52" s="7"/>
      <c r="Q52" s="7"/>
      <c r="R52" s="7"/>
      <c r="S52" s="7"/>
      <c r="T52" s="7"/>
      <c r="U52" s="17"/>
    </row>
    <row r="53" spans="1:21">
      <c r="A53" t="s">
        <v>47</v>
      </c>
      <c r="B53" s="10">
        <v>25027.404325718846</v>
      </c>
      <c r="C53" s="7">
        <v>1386.5933910065523</v>
      </c>
      <c r="D53" s="7">
        <v>0</v>
      </c>
      <c r="E53" s="7">
        <v>0</v>
      </c>
      <c r="F53" s="17">
        <f t="shared" si="1"/>
        <v>26413.997716725396</v>
      </c>
      <c r="K53" s="10"/>
      <c r="L53" s="7"/>
      <c r="M53" s="7"/>
      <c r="N53" s="7"/>
      <c r="O53" s="7"/>
      <c r="P53" s="7"/>
      <c r="Q53" s="7"/>
      <c r="R53" s="7"/>
      <c r="S53" s="7"/>
      <c r="T53" s="7"/>
      <c r="U53" s="17"/>
    </row>
    <row r="54" spans="1:21">
      <c r="A54" t="s">
        <v>48</v>
      </c>
      <c r="B54" s="10">
        <v>10807.64828886871</v>
      </c>
      <c r="C54" s="7">
        <v>2981.3505191848412</v>
      </c>
      <c r="D54" s="7">
        <v>0</v>
      </c>
      <c r="E54" s="7">
        <v>0</v>
      </c>
      <c r="F54" s="17">
        <f t="shared" si="1"/>
        <v>13788.998808053551</v>
      </c>
      <c r="K54" s="10"/>
      <c r="L54" s="7"/>
      <c r="M54" s="7"/>
      <c r="N54" s="7"/>
      <c r="O54" s="7"/>
      <c r="P54" s="7"/>
      <c r="Q54" s="7"/>
      <c r="R54" s="7"/>
      <c r="S54" s="7"/>
      <c r="T54" s="7"/>
      <c r="U54" s="17"/>
    </row>
    <row r="55" spans="1:21">
      <c r="A55" t="s">
        <v>49</v>
      </c>
      <c r="B55" s="10">
        <v>3279.9997164707847</v>
      </c>
      <c r="C55" s="7">
        <v>0</v>
      </c>
      <c r="D55" s="7">
        <v>0</v>
      </c>
      <c r="E55" s="7">
        <v>0</v>
      </c>
      <c r="F55" s="17">
        <f t="shared" si="1"/>
        <v>3279.9997164707847</v>
      </c>
      <c r="K55" s="10"/>
      <c r="L55" s="7"/>
      <c r="M55" s="7"/>
      <c r="N55" s="7"/>
      <c r="O55" s="7"/>
      <c r="P55" s="7"/>
      <c r="Q55" s="7"/>
      <c r="R55" s="7"/>
      <c r="S55" s="7"/>
      <c r="T55" s="7"/>
      <c r="U55" s="17"/>
    </row>
    <row r="56" spans="1:21">
      <c r="A56" t="s">
        <v>50</v>
      </c>
      <c r="B56" s="10">
        <v>4361.4936651476091</v>
      </c>
      <c r="C56" s="7">
        <v>48.50595364390297</v>
      </c>
      <c r="D56" s="7">
        <v>0</v>
      </c>
      <c r="E56" s="7">
        <v>0</v>
      </c>
      <c r="F56" s="17">
        <f t="shared" si="1"/>
        <v>4409.9996187915121</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1130722.9023533231</v>
      </c>
      <c r="C60" s="7">
        <f>SUM(C6:C58)</f>
        <v>113818.75872157639</v>
      </c>
      <c r="D60" s="7">
        <f>SUM(D6:D58)</f>
        <v>0</v>
      </c>
      <c r="E60" s="7">
        <f>SUM(E6:E58)</f>
        <v>27990.228925100892</v>
      </c>
      <c r="F60" s="17">
        <f>SUM(F6:F58)</f>
        <v>1272531.8900000001</v>
      </c>
      <c r="K60" s="10">
        <f>SUM(K6:K58)</f>
        <v>41049</v>
      </c>
      <c r="L60" s="7">
        <f>SUM(L6:L58)</f>
        <v>0</v>
      </c>
      <c r="M60" s="7"/>
      <c r="N60" s="7">
        <f>SUM(N6:N58)</f>
        <v>3876</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Italic"Fidelity Mutual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531.9101341604769</v>
      </c>
      <c r="C6" s="7">
        <v>33.603007407413344</v>
      </c>
      <c r="D6" s="7">
        <v>0</v>
      </c>
      <c r="E6" s="7">
        <v>0</v>
      </c>
      <c r="F6" s="17">
        <f t="shared" ref="F6:F37" si="0">SUM(B6:E6)</f>
        <v>565.51314156789022</v>
      </c>
      <c r="K6" s="10"/>
      <c r="L6" s="7"/>
      <c r="M6" s="7"/>
      <c r="N6" s="7"/>
      <c r="O6" s="7"/>
      <c r="P6" s="7"/>
      <c r="Q6" s="7"/>
      <c r="R6" s="7"/>
      <c r="S6" s="7"/>
      <c r="T6" s="7"/>
      <c r="U6" s="17"/>
    </row>
    <row r="7" spans="1:21">
      <c r="A7" t="s">
        <v>1</v>
      </c>
      <c r="B7" s="10">
        <v>64.178967367377652</v>
      </c>
      <c r="C7" s="7">
        <v>9.332426604706086</v>
      </c>
      <c r="D7" s="7">
        <v>0</v>
      </c>
      <c r="E7" s="7">
        <v>0</v>
      </c>
      <c r="F7" s="17">
        <f t="shared" si="0"/>
        <v>73.511393972083738</v>
      </c>
      <c r="H7" s="22"/>
      <c r="I7" s="24"/>
      <c r="K7" s="10">
        <v>337</v>
      </c>
      <c r="L7" s="7">
        <v>4800</v>
      </c>
      <c r="M7" s="7"/>
      <c r="N7" s="7">
        <v>40</v>
      </c>
      <c r="O7" s="7">
        <v>0</v>
      </c>
      <c r="P7" s="7"/>
      <c r="Q7" s="7">
        <v>10</v>
      </c>
      <c r="R7" s="7">
        <v>0</v>
      </c>
      <c r="S7" s="7"/>
      <c r="T7" s="7">
        <v>0</v>
      </c>
      <c r="U7" s="17">
        <v>0</v>
      </c>
    </row>
    <row r="8" spans="1:21">
      <c r="A8" t="s">
        <v>2</v>
      </c>
      <c r="B8" s="10">
        <v>2157.813047691865</v>
      </c>
      <c r="C8" s="7">
        <v>144.68744367145473</v>
      </c>
      <c r="D8" s="7">
        <v>0</v>
      </c>
      <c r="E8" s="7">
        <v>0</v>
      </c>
      <c r="F8" s="17">
        <f t="shared" si="0"/>
        <v>2302.5004913633197</v>
      </c>
      <c r="H8" s="4" t="s">
        <v>64</v>
      </c>
      <c r="I8" s="13"/>
      <c r="K8" s="10"/>
      <c r="L8" s="7"/>
      <c r="M8" s="7"/>
      <c r="N8" s="7"/>
      <c r="O8" s="7"/>
      <c r="P8" s="7"/>
      <c r="Q8" s="7"/>
      <c r="R8" s="7"/>
      <c r="S8" s="7"/>
      <c r="T8" s="7"/>
      <c r="U8" s="17"/>
    </row>
    <row r="9" spans="1:21">
      <c r="A9" t="s">
        <v>3</v>
      </c>
      <c r="B9" s="10">
        <v>441.61474941439747</v>
      </c>
      <c r="C9" s="7">
        <v>10.33463200720125</v>
      </c>
      <c r="D9" s="7">
        <v>0</v>
      </c>
      <c r="E9" s="7">
        <v>0</v>
      </c>
      <c r="F9" s="17">
        <f t="shared" si="0"/>
        <v>451.94938142159873</v>
      </c>
      <c r="H9" s="4"/>
      <c r="I9" s="13"/>
      <c r="K9" s="10">
        <v>5587</v>
      </c>
      <c r="L9" s="7">
        <v>0</v>
      </c>
      <c r="M9" s="7"/>
      <c r="N9" s="7">
        <v>0</v>
      </c>
      <c r="O9" s="7">
        <v>0</v>
      </c>
      <c r="P9" s="7"/>
      <c r="Q9" s="7">
        <v>0</v>
      </c>
      <c r="R9" s="7">
        <v>0</v>
      </c>
      <c r="S9" s="7"/>
      <c r="T9" s="7">
        <v>0</v>
      </c>
      <c r="U9" s="17">
        <v>0</v>
      </c>
    </row>
    <row r="10" spans="1:21">
      <c r="A10" t="s">
        <v>4</v>
      </c>
      <c r="B10" s="10">
        <v>6521.2985458814073</v>
      </c>
      <c r="C10" s="7">
        <v>789.87042955700963</v>
      </c>
      <c r="D10" s="7">
        <v>0</v>
      </c>
      <c r="E10" s="7">
        <v>0</v>
      </c>
      <c r="F10" s="17">
        <f t="shared" si="0"/>
        <v>7311.168975438417</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484.40110202720507</v>
      </c>
      <c r="C12" s="7">
        <v>98.431453193612015</v>
      </c>
      <c r="D12" s="7">
        <v>0</v>
      </c>
      <c r="E12" s="7">
        <v>0</v>
      </c>
      <c r="F12" s="17">
        <f t="shared" si="0"/>
        <v>582.83255522081708</v>
      </c>
      <c r="H12" s="4" t="s">
        <v>66</v>
      </c>
      <c r="I12" s="14"/>
      <c r="K12" s="10">
        <v>106000</v>
      </c>
      <c r="L12" s="7">
        <v>0</v>
      </c>
      <c r="M12" s="7"/>
      <c r="N12" s="7">
        <v>210000</v>
      </c>
      <c r="O12" s="7">
        <v>0</v>
      </c>
      <c r="P12" s="7"/>
      <c r="Q12" s="7">
        <v>0</v>
      </c>
      <c r="R12" s="7">
        <v>0</v>
      </c>
      <c r="S12" s="7"/>
      <c r="T12" s="7">
        <v>0</v>
      </c>
      <c r="U12" s="17">
        <v>0</v>
      </c>
    </row>
    <row r="13" spans="1:21">
      <c r="A13" t="s">
        <v>7</v>
      </c>
      <c r="B13" s="10">
        <v>141.52599454296558</v>
      </c>
      <c r="C13" s="7">
        <v>32.84106424960936</v>
      </c>
      <c r="D13" s="7">
        <v>0</v>
      </c>
      <c r="E13" s="7">
        <v>0</v>
      </c>
      <c r="F13" s="17">
        <f t="shared" si="0"/>
        <v>174.36705879257494</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5577.2091820195419</v>
      </c>
      <c r="C15" s="7">
        <v>744.81245862087872</v>
      </c>
      <c r="D15" s="7">
        <v>0</v>
      </c>
      <c r="E15" s="7">
        <v>0</v>
      </c>
      <c r="F15" s="17">
        <f t="shared" si="0"/>
        <v>6322.0216406404206</v>
      </c>
      <c r="H15" s="4" t="s">
        <v>69</v>
      </c>
      <c r="I15" s="14">
        <v>386898.54999999964</v>
      </c>
      <c r="K15" s="10"/>
      <c r="L15" s="7"/>
      <c r="M15" s="7"/>
      <c r="N15" s="7"/>
      <c r="O15" s="7"/>
      <c r="P15" s="7"/>
      <c r="Q15" s="7"/>
      <c r="R15" s="7"/>
      <c r="S15" s="7"/>
      <c r="T15" s="7"/>
      <c r="U15" s="17"/>
    </row>
    <row r="16" spans="1:21">
      <c r="A16" t="s">
        <v>10</v>
      </c>
      <c r="B16" s="10">
        <v>657.79161510075664</v>
      </c>
      <c r="C16" s="7">
        <v>43.144098790286534</v>
      </c>
      <c r="D16" s="7">
        <v>0</v>
      </c>
      <c r="E16" s="7">
        <v>0</v>
      </c>
      <c r="F16" s="17">
        <f t="shared" si="0"/>
        <v>700.93571389104318</v>
      </c>
      <c r="H16" s="4" t="s">
        <v>70</v>
      </c>
      <c r="I16" s="14">
        <v>0</v>
      </c>
      <c r="K16" s="10"/>
      <c r="L16" s="7"/>
      <c r="M16" s="7"/>
      <c r="N16" s="7"/>
      <c r="O16" s="7"/>
      <c r="P16" s="7"/>
      <c r="Q16" s="7"/>
      <c r="R16" s="7"/>
      <c r="S16" s="7"/>
      <c r="T16" s="7"/>
      <c r="U16" s="17"/>
    </row>
    <row r="17" spans="1:21">
      <c r="A17" t="s">
        <v>11</v>
      </c>
      <c r="B17" s="10">
        <v>325.05630905179578</v>
      </c>
      <c r="C17" s="7">
        <v>62.784114559955015</v>
      </c>
      <c r="D17" s="7">
        <v>0</v>
      </c>
      <c r="E17" s="7">
        <v>0</v>
      </c>
      <c r="F17" s="17">
        <f t="shared" si="0"/>
        <v>387.84042361175079</v>
      </c>
      <c r="H17" s="4"/>
      <c r="I17" s="14"/>
      <c r="K17" s="10">
        <v>0</v>
      </c>
      <c r="L17" s="7">
        <v>12871</v>
      </c>
      <c r="M17" s="7"/>
      <c r="N17" s="7">
        <v>0</v>
      </c>
      <c r="O17" s="7">
        <v>2463</v>
      </c>
      <c r="P17" s="7"/>
      <c r="Q17" s="7">
        <v>0</v>
      </c>
      <c r="R17" s="7">
        <v>0</v>
      </c>
      <c r="S17" s="7"/>
      <c r="T17" s="7">
        <v>0</v>
      </c>
      <c r="U17" s="17">
        <v>0</v>
      </c>
    </row>
    <row r="18" spans="1:21">
      <c r="A18" t="s">
        <v>12</v>
      </c>
      <c r="B18" s="10">
        <v>227.73232116915983</v>
      </c>
      <c r="C18" s="7">
        <v>9.6897555808695586</v>
      </c>
      <c r="D18" s="7">
        <v>0</v>
      </c>
      <c r="E18" s="7">
        <v>0</v>
      </c>
      <c r="F18" s="17">
        <f t="shared" si="0"/>
        <v>237.42207675002939</v>
      </c>
      <c r="H18" s="4" t="s">
        <v>71</v>
      </c>
      <c r="I18" s="14"/>
      <c r="K18" s="10"/>
      <c r="L18" s="7"/>
      <c r="M18" s="7"/>
      <c r="N18" s="7"/>
      <c r="O18" s="7"/>
      <c r="P18" s="7"/>
      <c r="Q18" s="7"/>
      <c r="R18" s="7"/>
      <c r="S18" s="7"/>
      <c r="T18" s="7"/>
      <c r="U18" s="17"/>
    </row>
    <row r="19" spans="1:21">
      <c r="A19" t="s">
        <v>13</v>
      </c>
      <c r="B19" s="10">
        <v>2022.8878971351969</v>
      </c>
      <c r="C19" s="7">
        <v>107.47927479591965</v>
      </c>
      <c r="D19" s="7">
        <v>0</v>
      </c>
      <c r="E19" s="7">
        <v>0</v>
      </c>
      <c r="F19" s="17">
        <f t="shared" si="0"/>
        <v>2130.3671719311164</v>
      </c>
      <c r="H19" s="4" t="s">
        <v>72</v>
      </c>
      <c r="I19" s="14">
        <v>0</v>
      </c>
      <c r="K19" s="10"/>
      <c r="L19" s="7"/>
      <c r="M19" s="7"/>
      <c r="N19" s="7"/>
      <c r="O19" s="7"/>
      <c r="P19" s="7"/>
      <c r="Q19" s="7"/>
      <c r="R19" s="7"/>
      <c r="S19" s="7"/>
      <c r="T19" s="7"/>
      <c r="U19" s="17"/>
    </row>
    <row r="20" spans="1:21">
      <c r="A20" t="s">
        <v>14</v>
      </c>
      <c r="B20" s="10">
        <v>1266.3873325244958</v>
      </c>
      <c r="C20" s="7">
        <v>94.126069919821816</v>
      </c>
      <c r="D20" s="7">
        <v>0</v>
      </c>
      <c r="E20" s="7">
        <v>0</v>
      </c>
      <c r="F20" s="17">
        <f t="shared" si="0"/>
        <v>1360.5134024443178</v>
      </c>
      <c r="H20" s="4" t="s">
        <v>73</v>
      </c>
      <c r="I20" s="14">
        <v>0</v>
      </c>
      <c r="K20" s="10"/>
      <c r="L20" s="7"/>
      <c r="M20" s="7"/>
      <c r="N20" s="7"/>
      <c r="O20" s="7"/>
      <c r="P20" s="7"/>
      <c r="Q20" s="7"/>
      <c r="R20" s="7"/>
      <c r="S20" s="7"/>
      <c r="T20" s="7"/>
      <c r="U20" s="17"/>
    </row>
    <row r="21" spans="1:21">
      <c r="A21" t="s">
        <v>15</v>
      </c>
      <c r="B21" s="10">
        <v>1611.0920188464352</v>
      </c>
      <c r="C21" s="7">
        <v>131.59654903011312</v>
      </c>
      <c r="D21" s="7">
        <v>0</v>
      </c>
      <c r="E21" s="7">
        <v>0</v>
      </c>
      <c r="F21" s="17">
        <f t="shared" si="0"/>
        <v>1742.6885678765484</v>
      </c>
      <c r="H21" s="4" t="s">
        <v>74</v>
      </c>
      <c r="I21" s="14"/>
      <c r="K21" s="10"/>
      <c r="L21" s="7"/>
      <c r="M21" s="7"/>
      <c r="N21" s="7"/>
      <c r="O21" s="7"/>
      <c r="P21" s="7"/>
      <c r="Q21" s="7"/>
      <c r="R21" s="7"/>
      <c r="S21" s="7"/>
      <c r="T21" s="7"/>
      <c r="U21" s="17"/>
    </row>
    <row r="22" spans="1:21">
      <c r="A22" t="s">
        <v>16</v>
      </c>
      <c r="B22" s="10">
        <v>307.23665634386452</v>
      </c>
      <c r="C22" s="7">
        <v>32.346744390220266</v>
      </c>
      <c r="D22" s="7">
        <v>0</v>
      </c>
      <c r="E22" s="7">
        <v>0</v>
      </c>
      <c r="F22" s="17">
        <f t="shared" si="0"/>
        <v>339.58340073408476</v>
      </c>
      <c r="H22" s="4" t="s">
        <v>75</v>
      </c>
      <c r="I22" s="14">
        <v>0</v>
      </c>
      <c r="K22" s="10"/>
      <c r="L22" s="7"/>
      <c r="M22" s="7"/>
      <c r="N22" s="7"/>
      <c r="O22" s="7"/>
      <c r="P22" s="7"/>
      <c r="Q22" s="7"/>
      <c r="R22" s="7"/>
      <c r="S22" s="7"/>
      <c r="T22" s="7"/>
      <c r="U22" s="17"/>
    </row>
    <row r="23" spans="1:21">
      <c r="A23" t="s">
        <v>17</v>
      </c>
      <c r="B23" s="10">
        <v>928.02038539601745</v>
      </c>
      <c r="C23" s="7">
        <v>79.201520988416291</v>
      </c>
      <c r="D23" s="7">
        <v>0</v>
      </c>
      <c r="E23" s="7">
        <v>0</v>
      </c>
      <c r="F23" s="17">
        <f t="shared" si="0"/>
        <v>1007.2219063844337</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333632.99999999994</v>
      </c>
      <c r="K24" s="10"/>
      <c r="L24" s="7"/>
      <c r="M24" s="7"/>
      <c r="N24" s="7"/>
      <c r="O24" s="7"/>
      <c r="P24" s="7"/>
      <c r="Q24" s="7"/>
      <c r="R24" s="7"/>
      <c r="S24" s="7"/>
      <c r="T24" s="7"/>
      <c r="U24" s="17"/>
    </row>
    <row r="25" spans="1:21">
      <c r="A25" t="s">
        <v>19</v>
      </c>
      <c r="B25" s="10">
        <v>392.34212910922497</v>
      </c>
      <c r="C25" s="7">
        <v>53.852094378862546</v>
      </c>
      <c r="D25" s="7">
        <v>0</v>
      </c>
      <c r="E25" s="7">
        <v>0</v>
      </c>
      <c r="F25" s="17">
        <f t="shared" si="0"/>
        <v>446.19422348808752</v>
      </c>
      <c r="H25" s="4"/>
      <c r="I25" s="14"/>
      <c r="K25" s="10"/>
      <c r="L25" s="7"/>
      <c r="M25" s="7"/>
      <c r="N25" s="7"/>
      <c r="O25" s="7"/>
      <c r="P25" s="7"/>
      <c r="Q25" s="7"/>
      <c r="R25" s="7"/>
      <c r="S25" s="7"/>
      <c r="T25" s="7"/>
      <c r="U25" s="17"/>
    </row>
    <row r="26" spans="1:21">
      <c r="A26" t="s">
        <v>20</v>
      </c>
      <c r="B26" s="10">
        <v>823.00191284307857</v>
      </c>
      <c r="C26" s="7">
        <v>74.051792312619</v>
      </c>
      <c r="D26" s="7">
        <v>0</v>
      </c>
      <c r="E26" s="7">
        <v>0</v>
      </c>
      <c r="F26" s="17">
        <f t="shared" si="0"/>
        <v>897.05370515569757</v>
      </c>
      <c r="H26" s="4" t="s">
        <v>78</v>
      </c>
      <c r="I26" s="14">
        <f>SUM(I10:I16)-SUM(I19:I24)</f>
        <v>53265.549999999697</v>
      </c>
      <c r="K26" s="10"/>
      <c r="L26" s="7"/>
      <c r="M26" s="7"/>
      <c r="N26" s="7"/>
      <c r="O26" s="7"/>
      <c r="P26" s="7"/>
      <c r="Q26" s="7"/>
      <c r="R26" s="7"/>
      <c r="S26" s="7"/>
      <c r="T26" s="7"/>
      <c r="U26" s="17"/>
    </row>
    <row r="27" spans="1:21">
      <c r="A27" t="s">
        <v>21</v>
      </c>
      <c r="B27" s="10">
        <v>1928.2683357614569</v>
      </c>
      <c r="C27" s="7">
        <v>179.09618438641519</v>
      </c>
      <c r="D27" s="7">
        <v>0</v>
      </c>
      <c r="E27" s="7">
        <v>0</v>
      </c>
      <c r="F27" s="17">
        <f t="shared" si="0"/>
        <v>2107.3645201478721</v>
      </c>
      <c r="H27" s="4" t="s">
        <v>79</v>
      </c>
      <c r="I27" s="14">
        <f>+F60</f>
        <v>53265.549999999996</v>
      </c>
      <c r="K27" s="10"/>
      <c r="L27" s="7"/>
      <c r="M27" s="7"/>
      <c r="N27" s="7"/>
      <c r="O27" s="7"/>
      <c r="P27" s="7"/>
      <c r="Q27" s="7"/>
      <c r="R27" s="7"/>
      <c r="S27" s="7"/>
      <c r="T27" s="7"/>
      <c r="U27" s="17"/>
    </row>
    <row r="28" spans="1:21">
      <c r="A28" t="s">
        <v>22</v>
      </c>
      <c r="B28" s="10">
        <v>892.24246811286139</v>
      </c>
      <c r="C28" s="7">
        <v>63.380796328746783</v>
      </c>
      <c r="D28" s="7">
        <v>0</v>
      </c>
      <c r="E28" s="7">
        <v>0</v>
      </c>
      <c r="F28" s="17">
        <f t="shared" si="0"/>
        <v>955.62326444160817</v>
      </c>
      <c r="H28" s="23"/>
      <c r="I28" s="25"/>
      <c r="K28" s="10"/>
      <c r="L28" s="7"/>
      <c r="M28" s="7"/>
      <c r="N28" s="7"/>
      <c r="O28" s="7"/>
      <c r="P28" s="7"/>
      <c r="Q28" s="7"/>
      <c r="R28" s="7"/>
      <c r="S28" s="7"/>
      <c r="T28" s="7"/>
      <c r="U28" s="17"/>
    </row>
    <row r="29" spans="1:21">
      <c r="A29" t="s">
        <v>23</v>
      </c>
      <c r="B29" s="10">
        <v>582.01230330642602</v>
      </c>
      <c r="C29" s="7">
        <v>69.666387706952833</v>
      </c>
      <c r="D29" s="7">
        <v>0</v>
      </c>
      <c r="E29" s="7">
        <v>0</v>
      </c>
      <c r="F29" s="17">
        <f t="shared" si="0"/>
        <v>651.67869101337885</v>
      </c>
      <c r="K29" s="10"/>
      <c r="L29" s="7"/>
      <c r="M29" s="7"/>
      <c r="N29" s="7"/>
      <c r="O29" s="7"/>
      <c r="P29" s="7"/>
      <c r="Q29" s="7"/>
      <c r="R29" s="7"/>
      <c r="S29" s="7"/>
      <c r="T29" s="7"/>
      <c r="U29" s="17"/>
    </row>
    <row r="30" spans="1:21">
      <c r="A30" t="s">
        <v>24</v>
      </c>
      <c r="B30" s="10">
        <v>149.18460750134841</v>
      </c>
      <c r="C30" s="7">
        <v>0</v>
      </c>
      <c r="D30" s="7">
        <v>0</v>
      </c>
      <c r="E30" s="7">
        <v>0</v>
      </c>
      <c r="F30" s="17">
        <f t="shared" si="0"/>
        <v>149.18460750134841</v>
      </c>
      <c r="K30" s="10"/>
      <c r="L30" s="7"/>
      <c r="M30" s="7"/>
      <c r="N30" s="7"/>
      <c r="O30" s="7"/>
      <c r="P30" s="7"/>
      <c r="Q30" s="7"/>
      <c r="R30" s="7"/>
      <c r="S30" s="7"/>
      <c r="T30" s="7"/>
      <c r="U30" s="17"/>
    </row>
    <row r="31" spans="1:21">
      <c r="A31" t="s">
        <v>25</v>
      </c>
      <c r="B31" s="10">
        <v>717.88516680442353</v>
      </c>
      <c r="C31" s="7">
        <v>221.7782830002152</v>
      </c>
      <c r="D31" s="7">
        <v>0</v>
      </c>
      <c r="E31" s="7">
        <v>0</v>
      </c>
      <c r="F31" s="17">
        <f t="shared" si="0"/>
        <v>939.66344980463873</v>
      </c>
      <c r="K31" s="10"/>
      <c r="L31" s="7"/>
      <c r="M31" s="7"/>
      <c r="N31" s="7"/>
      <c r="O31" s="7"/>
      <c r="P31" s="7"/>
      <c r="Q31" s="7"/>
      <c r="R31" s="7"/>
      <c r="S31" s="7"/>
      <c r="T31" s="7"/>
      <c r="U31" s="17"/>
    </row>
    <row r="32" spans="1:21">
      <c r="A32" t="s">
        <v>26</v>
      </c>
      <c r="B32" s="10">
        <v>115.88739926065284</v>
      </c>
      <c r="C32" s="7">
        <v>0</v>
      </c>
      <c r="D32" s="7">
        <v>0</v>
      </c>
      <c r="E32" s="7">
        <v>0</v>
      </c>
      <c r="F32" s="17">
        <f t="shared" si="0"/>
        <v>115.88739926065284</v>
      </c>
      <c r="K32" s="10">
        <v>300000</v>
      </c>
      <c r="L32" s="7">
        <v>0</v>
      </c>
      <c r="M32" s="7"/>
      <c r="N32" s="7">
        <v>0</v>
      </c>
      <c r="O32" s="7">
        <v>0</v>
      </c>
      <c r="P32" s="7"/>
      <c r="Q32" s="7">
        <v>0</v>
      </c>
      <c r="R32" s="7">
        <v>0</v>
      </c>
      <c r="S32" s="7"/>
      <c r="T32" s="7">
        <v>0</v>
      </c>
      <c r="U32" s="17">
        <v>0</v>
      </c>
    </row>
    <row r="33" spans="1:21">
      <c r="A33" t="s">
        <v>27</v>
      </c>
      <c r="B33" s="10">
        <v>508.45289700632566</v>
      </c>
      <c r="C33" s="7">
        <v>14.6842392729952</v>
      </c>
      <c r="D33" s="7">
        <v>0</v>
      </c>
      <c r="E33" s="7">
        <v>0</v>
      </c>
      <c r="F33" s="17">
        <f t="shared" si="0"/>
        <v>523.13713627932088</v>
      </c>
      <c r="K33" s="10"/>
      <c r="L33" s="7"/>
      <c r="M33" s="7"/>
      <c r="N33" s="7"/>
      <c r="O33" s="7"/>
      <c r="P33" s="7"/>
      <c r="Q33" s="7"/>
      <c r="R33" s="7"/>
      <c r="S33" s="7"/>
      <c r="T33" s="7"/>
      <c r="U33" s="17"/>
    </row>
    <row r="34" spans="1:21">
      <c r="A34" t="s">
        <v>28</v>
      </c>
      <c r="B34" s="10">
        <v>624.52830261208646</v>
      </c>
      <c r="C34" s="7">
        <v>8.6691551911841671</v>
      </c>
      <c r="D34" s="7">
        <v>0</v>
      </c>
      <c r="E34" s="7">
        <v>0</v>
      </c>
      <c r="F34" s="17">
        <f t="shared" si="0"/>
        <v>633.19745780327059</v>
      </c>
      <c r="K34" s="10"/>
      <c r="L34" s="7"/>
      <c r="M34" s="7"/>
      <c r="N34" s="7"/>
      <c r="O34" s="7"/>
      <c r="P34" s="7"/>
      <c r="Q34" s="7"/>
      <c r="R34" s="7"/>
      <c r="S34" s="7"/>
      <c r="T34" s="7"/>
      <c r="U34" s="17"/>
    </row>
    <row r="35" spans="1:21">
      <c r="A35" t="s">
        <v>29</v>
      </c>
      <c r="B35" s="10">
        <v>395.17950087790541</v>
      </c>
      <c r="C35" s="7">
        <v>22.382772549008138</v>
      </c>
      <c r="D35" s="7">
        <v>0</v>
      </c>
      <c r="E35" s="7">
        <v>0</v>
      </c>
      <c r="F35" s="17">
        <f t="shared" si="0"/>
        <v>417.56227342691352</v>
      </c>
      <c r="K35" s="10"/>
      <c r="L35" s="7"/>
      <c r="M35" s="7"/>
      <c r="N35" s="7"/>
      <c r="O35" s="7"/>
      <c r="P35" s="7"/>
      <c r="Q35" s="7"/>
      <c r="R35" s="7"/>
      <c r="S35" s="7"/>
      <c r="T35" s="7"/>
      <c r="U35" s="17"/>
    </row>
    <row r="36" spans="1:21">
      <c r="A36" t="s">
        <v>30</v>
      </c>
      <c r="B36" s="10">
        <v>2944.1087468509177</v>
      </c>
      <c r="C36" s="7">
        <v>163.61464204308868</v>
      </c>
      <c r="D36" s="7">
        <v>0</v>
      </c>
      <c r="E36" s="7">
        <v>0</v>
      </c>
      <c r="F36" s="17">
        <f t="shared" si="0"/>
        <v>3107.7233888940063</v>
      </c>
      <c r="K36" s="10"/>
      <c r="L36" s="7"/>
      <c r="M36" s="7"/>
      <c r="N36" s="7"/>
      <c r="O36" s="7"/>
      <c r="P36" s="7"/>
      <c r="Q36" s="7"/>
      <c r="R36" s="7"/>
      <c r="S36" s="7"/>
      <c r="T36" s="7"/>
      <c r="U36" s="17"/>
    </row>
    <row r="37" spans="1:21">
      <c r="A37" t="s">
        <v>31</v>
      </c>
      <c r="B37" s="10">
        <v>392.09176509916824</v>
      </c>
      <c r="C37" s="7">
        <v>40.448302915513779</v>
      </c>
      <c r="D37" s="7">
        <v>0</v>
      </c>
      <c r="E37" s="7">
        <v>0</v>
      </c>
      <c r="F37" s="17">
        <f t="shared" si="0"/>
        <v>432.54006801468199</v>
      </c>
      <c r="K37" s="10">
        <v>200000</v>
      </c>
      <c r="L37" s="7">
        <v>0</v>
      </c>
      <c r="M37" s="7"/>
      <c r="N37" s="7">
        <v>502555</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723.26887778089986</v>
      </c>
      <c r="C39" s="7">
        <v>80.84614004499764</v>
      </c>
      <c r="D39" s="7">
        <v>0</v>
      </c>
      <c r="E39" s="7">
        <v>0</v>
      </c>
      <c r="F39" s="17">
        <f t="shared" si="1"/>
        <v>804.11501782589744</v>
      </c>
      <c r="K39" s="10"/>
      <c r="L39" s="7"/>
      <c r="M39" s="7"/>
      <c r="N39" s="7"/>
      <c r="O39" s="7"/>
      <c r="P39" s="7"/>
      <c r="Q39" s="7"/>
      <c r="R39" s="7"/>
      <c r="S39" s="7"/>
      <c r="T39" s="7"/>
      <c r="U39" s="17"/>
    </row>
    <row r="40" spans="1:21">
      <c r="A40" t="s">
        <v>34</v>
      </c>
      <c r="B40" s="10">
        <v>252.38189138699954</v>
      </c>
      <c r="C40" s="7">
        <v>0</v>
      </c>
      <c r="D40" s="7">
        <v>0</v>
      </c>
      <c r="E40" s="7">
        <v>0</v>
      </c>
      <c r="F40" s="17">
        <f t="shared" si="1"/>
        <v>252.38189138699954</v>
      </c>
      <c r="K40" s="10"/>
      <c r="L40" s="7"/>
      <c r="M40" s="7"/>
      <c r="N40" s="7"/>
      <c r="O40" s="7"/>
      <c r="P40" s="7"/>
      <c r="Q40" s="7"/>
      <c r="R40" s="7"/>
      <c r="S40" s="7"/>
      <c r="T40" s="7"/>
      <c r="U40" s="17"/>
    </row>
    <row r="41" spans="1:21">
      <c r="A41" t="s">
        <v>35</v>
      </c>
      <c r="B41" s="10">
        <v>1569.8776969737828</v>
      </c>
      <c r="C41" s="7">
        <v>69.415807558336155</v>
      </c>
      <c r="D41" s="7">
        <v>0</v>
      </c>
      <c r="E41" s="7">
        <v>0</v>
      </c>
      <c r="F41" s="17">
        <f t="shared" si="1"/>
        <v>1639.293504532119</v>
      </c>
      <c r="K41" s="10"/>
      <c r="L41" s="7"/>
      <c r="M41" s="7"/>
      <c r="N41" s="7"/>
      <c r="O41" s="7"/>
      <c r="P41" s="7"/>
      <c r="Q41" s="7"/>
      <c r="R41" s="7"/>
      <c r="S41" s="7"/>
      <c r="T41" s="7"/>
      <c r="U41" s="17"/>
    </row>
    <row r="42" spans="1:21">
      <c r="A42" t="s">
        <v>36</v>
      </c>
      <c r="B42" s="10">
        <v>595.63672040039046</v>
      </c>
      <c r="C42" s="7">
        <v>16.935664586387603</v>
      </c>
      <c r="D42" s="7">
        <v>0</v>
      </c>
      <c r="E42" s="7">
        <v>0</v>
      </c>
      <c r="F42" s="17">
        <f t="shared" si="1"/>
        <v>612.57238498677805</v>
      </c>
      <c r="K42" s="10"/>
      <c r="L42" s="7"/>
      <c r="M42" s="7"/>
      <c r="N42" s="7"/>
      <c r="O42" s="7"/>
      <c r="P42" s="7"/>
      <c r="Q42" s="7"/>
      <c r="R42" s="7"/>
      <c r="S42" s="7"/>
      <c r="T42" s="7"/>
      <c r="U42" s="17"/>
    </row>
    <row r="43" spans="1:21">
      <c r="A43" t="s">
        <v>37</v>
      </c>
      <c r="B43" s="10">
        <v>424.43823477894921</v>
      </c>
      <c r="C43" s="7">
        <v>75.696249717123806</v>
      </c>
      <c r="D43" s="7">
        <v>0</v>
      </c>
      <c r="E43" s="7">
        <v>0</v>
      </c>
      <c r="F43" s="17">
        <f t="shared" si="1"/>
        <v>500.13448449607301</v>
      </c>
      <c r="K43" s="10"/>
      <c r="L43" s="7"/>
      <c r="M43" s="7"/>
      <c r="N43" s="7"/>
      <c r="O43" s="7"/>
      <c r="P43" s="7"/>
      <c r="Q43" s="7"/>
      <c r="R43" s="7"/>
      <c r="S43" s="7"/>
      <c r="T43" s="7"/>
      <c r="U43" s="17"/>
    </row>
    <row r="44" spans="1:21">
      <c r="A44" t="s">
        <v>38</v>
      </c>
      <c r="B44" s="10">
        <v>2510.2859785744768</v>
      </c>
      <c r="C44" s="7">
        <v>106.43566272371993</v>
      </c>
      <c r="D44" s="7">
        <v>0</v>
      </c>
      <c r="E44" s="7">
        <v>0</v>
      </c>
      <c r="F44" s="17">
        <f t="shared" si="1"/>
        <v>2616.7216412981966</v>
      </c>
      <c r="K44" s="10"/>
      <c r="L44" s="7"/>
      <c r="M44" s="7"/>
      <c r="N44" s="7"/>
      <c r="O44" s="7"/>
      <c r="P44" s="7"/>
      <c r="Q44" s="7"/>
      <c r="R44" s="7"/>
      <c r="S44" s="7"/>
      <c r="T44" s="7"/>
      <c r="U44" s="17"/>
    </row>
    <row r="45" spans="1:21">
      <c r="A45" t="s">
        <v>39</v>
      </c>
      <c r="B45" s="10">
        <v>37.944486469419729</v>
      </c>
      <c r="C45" s="7">
        <v>0</v>
      </c>
      <c r="D45" s="7">
        <v>0</v>
      </c>
      <c r="E45" s="7">
        <v>0</v>
      </c>
      <c r="F45" s="17">
        <f t="shared" si="1"/>
        <v>37.944486469419729</v>
      </c>
      <c r="K45" s="10"/>
      <c r="L45" s="7"/>
      <c r="M45" s="7"/>
      <c r="N45" s="7"/>
      <c r="O45" s="7"/>
      <c r="P45" s="7"/>
      <c r="Q45" s="7"/>
      <c r="R45" s="7"/>
      <c r="S45" s="7"/>
      <c r="T45" s="7"/>
      <c r="U45" s="17"/>
    </row>
    <row r="46" spans="1:21">
      <c r="A46" t="s">
        <v>40</v>
      </c>
      <c r="B46" s="10">
        <v>141.64053266453061</v>
      </c>
      <c r="C46" s="7">
        <v>18.910551097457557</v>
      </c>
      <c r="D46" s="7">
        <v>0</v>
      </c>
      <c r="E46" s="7">
        <v>0</v>
      </c>
      <c r="F46" s="17">
        <f t="shared" si="1"/>
        <v>160.55108376198817</v>
      </c>
      <c r="K46" s="10"/>
      <c r="L46" s="7"/>
      <c r="M46" s="7"/>
      <c r="N46" s="7"/>
      <c r="O46" s="7"/>
      <c r="P46" s="7"/>
      <c r="Q46" s="7"/>
      <c r="R46" s="7"/>
      <c r="S46" s="7"/>
      <c r="T46" s="7"/>
      <c r="U46" s="17"/>
    </row>
    <row r="47" spans="1:21">
      <c r="A47" t="s">
        <v>41</v>
      </c>
      <c r="B47" s="10">
        <v>360.07145734603455</v>
      </c>
      <c r="C47" s="7">
        <v>24.175627889385197</v>
      </c>
      <c r="D47" s="7">
        <v>0</v>
      </c>
      <c r="E47" s="7">
        <v>0</v>
      </c>
      <c r="F47" s="17">
        <f t="shared" si="1"/>
        <v>384.24708523541972</v>
      </c>
      <c r="K47" s="10"/>
      <c r="L47" s="7"/>
      <c r="M47" s="7"/>
      <c r="N47" s="7"/>
      <c r="O47" s="7"/>
      <c r="P47" s="7"/>
      <c r="Q47" s="7"/>
      <c r="R47" s="7"/>
      <c r="S47" s="7"/>
      <c r="T47" s="7"/>
      <c r="U47" s="17"/>
    </row>
    <row r="48" spans="1:21">
      <c r="A48" t="s">
        <v>42</v>
      </c>
      <c r="B48" s="10">
        <v>289.17471568373321</v>
      </c>
      <c r="C48" s="7">
        <v>2.3314616806651411</v>
      </c>
      <c r="D48" s="7">
        <v>0</v>
      </c>
      <c r="E48" s="7">
        <v>0</v>
      </c>
      <c r="F48" s="17">
        <f t="shared" si="1"/>
        <v>291.50617736439835</v>
      </c>
      <c r="K48" s="10"/>
      <c r="L48" s="7"/>
      <c r="M48" s="7"/>
      <c r="N48" s="7"/>
      <c r="O48" s="7"/>
      <c r="P48" s="7"/>
      <c r="Q48" s="7"/>
      <c r="R48" s="7"/>
      <c r="S48" s="7"/>
      <c r="T48" s="7"/>
      <c r="U48" s="17"/>
    </row>
    <row r="49" spans="1:21">
      <c r="A49" t="s">
        <v>43</v>
      </c>
      <c r="B49" s="10">
        <v>616.75092552990554</v>
      </c>
      <c r="C49" s="7">
        <v>14.212792912993194</v>
      </c>
      <c r="D49" s="7">
        <v>0</v>
      </c>
      <c r="E49" s="7">
        <v>0</v>
      </c>
      <c r="F49" s="17">
        <f t="shared" si="1"/>
        <v>630.96371844289877</v>
      </c>
      <c r="K49" s="10"/>
      <c r="L49" s="7"/>
      <c r="M49" s="7"/>
      <c r="N49" s="7"/>
      <c r="O49" s="7"/>
      <c r="P49" s="7"/>
      <c r="Q49" s="7"/>
      <c r="R49" s="7"/>
      <c r="S49" s="7"/>
      <c r="T49" s="7"/>
      <c r="U49" s="17"/>
    </row>
    <row r="50" spans="1:21">
      <c r="A50" t="s">
        <v>44</v>
      </c>
      <c r="B50" s="10">
        <v>3178.9347083207394</v>
      </c>
      <c r="C50" s="7">
        <v>274.14521919165873</v>
      </c>
      <c r="D50" s="7">
        <v>0</v>
      </c>
      <c r="E50" s="7">
        <v>0</v>
      </c>
      <c r="F50" s="17">
        <f t="shared" si="1"/>
        <v>3453.0799275123982</v>
      </c>
      <c r="K50" s="10"/>
      <c r="L50" s="7"/>
      <c r="M50" s="7"/>
      <c r="N50" s="7"/>
      <c r="O50" s="7"/>
      <c r="P50" s="7"/>
      <c r="Q50" s="7"/>
      <c r="R50" s="7"/>
      <c r="S50" s="7"/>
      <c r="T50" s="7"/>
      <c r="U50" s="17"/>
    </row>
    <row r="51" spans="1:21">
      <c r="A51" t="s">
        <v>45</v>
      </c>
      <c r="B51" s="10">
        <v>903.19079198499549</v>
      </c>
      <c r="C51" s="7">
        <v>27.160121411396972</v>
      </c>
      <c r="D51" s="7">
        <v>0</v>
      </c>
      <c r="E51" s="7">
        <v>0</v>
      </c>
      <c r="F51" s="17">
        <f t="shared" si="1"/>
        <v>930.35091339639246</v>
      </c>
      <c r="K51" s="10"/>
      <c r="L51" s="7"/>
      <c r="M51" s="7"/>
      <c r="N51" s="7"/>
      <c r="O51" s="7"/>
      <c r="P51" s="7"/>
      <c r="Q51" s="7"/>
      <c r="R51" s="7"/>
      <c r="S51" s="7"/>
      <c r="T51" s="7"/>
      <c r="U51" s="17"/>
    </row>
    <row r="52" spans="1:21">
      <c r="A52" t="s">
        <v>46</v>
      </c>
      <c r="B52" s="10">
        <v>92.813438212882943</v>
      </c>
      <c r="C52" s="7">
        <v>5.8983870012251529</v>
      </c>
      <c r="D52" s="7">
        <v>0</v>
      </c>
      <c r="E52" s="7">
        <v>0</v>
      </c>
      <c r="F52" s="17">
        <f t="shared" si="1"/>
        <v>98.711825214108103</v>
      </c>
      <c r="K52" s="10"/>
      <c r="L52" s="7"/>
      <c r="M52" s="7"/>
      <c r="N52" s="7"/>
      <c r="O52" s="7"/>
      <c r="P52" s="7"/>
      <c r="Q52" s="7"/>
      <c r="R52" s="7"/>
      <c r="S52" s="7"/>
      <c r="T52" s="7"/>
      <c r="U52" s="17"/>
    </row>
    <row r="53" spans="1:21">
      <c r="A53" t="s">
        <v>47</v>
      </c>
      <c r="B53" s="10">
        <v>758.33540042012464</v>
      </c>
      <c r="C53" s="7">
        <v>67.67438948423279</v>
      </c>
      <c r="D53" s="7">
        <v>0</v>
      </c>
      <c r="E53" s="7">
        <v>0</v>
      </c>
      <c r="F53" s="17">
        <f t="shared" si="1"/>
        <v>826.00978990435738</v>
      </c>
      <c r="K53" s="10"/>
      <c r="L53" s="7"/>
      <c r="M53" s="7"/>
      <c r="N53" s="7"/>
      <c r="O53" s="7"/>
      <c r="P53" s="7"/>
      <c r="Q53" s="7"/>
      <c r="R53" s="7"/>
      <c r="S53" s="7"/>
      <c r="T53" s="7"/>
      <c r="U53" s="17"/>
    </row>
    <row r="54" spans="1:21">
      <c r="A54" t="s">
        <v>48</v>
      </c>
      <c r="B54" s="10">
        <v>798.29577359093673</v>
      </c>
      <c r="C54" s="7">
        <v>292.64218346903931</v>
      </c>
      <c r="D54" s="7">
        <v>0</v>
      </c>
      <c r="E54" s="7">
        <v>0</v>
      </c>
      <c r="F54" s="17">
        <f t="shared" si="1"/>
        <v>1090.937957059976</v>
      </c>
      <c r="K54" s="10"/>
      <c r="L54" s="7"/>
      <c r="M54" s="7"/>
      <c r="N54" s="7"/>
      <c r="O54" s="7"/>
      <c r="P54" s="7"/>
      <c r="Q54" s="7"/>
      <c r="R54" s="7"/>
      <c r="S54" s="7"/>
      <c r="T54" s="7"/>
      <c r="U54" s="17"/>
    </row>
    <row r="55" spans="1:21">
      <c r="A55" t="s">
        <v>49</v>
      </c>
      <c r="B55" s="10">
        <v>277.05390109847417</v>
      </c>
      <c r="C55" s="7">
        <v>15.470256216721964</v>
      </c>
      <c r="D55" s="7">
        <v>0</v>
      </c>
      <c r="E55" s="7">
        <v>0</v>
      </c>
      <c r="F55" s="17">
        <f t="shared" si="1"/>
        <v>292.52415731519613</v>
      </c>
      <c r="K55" s="10"/>
      <c r="L55" s="7"/>
      <c r="M55" s="7"/>
      <c r="N55" s="7"/>
      <c r="O55" s="7"/>
      <c r="P55" s="7"/>
      <c r="Q55" s="7"/>
      <c r="R55" s="7"/>
      <c r="S55" s="7"/>
      <c r="T55" s="7"/>
      <c r="U55" s="17"/>
    </row>
    <row r="56" spans="1:21">
      <c r="A56" t="s">
        <v>50</v>
      </c>
      <c r="B56" s="10">
        <v>1345.3903090133481</v>
      </c>
      <c r="C56" s="7">
        <v>98.965003762098377</v>
      </c>
      <c r="D56" s="7">
        <v>0</v>
      </c>
      <c r="E56" s="7">
        <v>0</v>
      </c>
      <c r="F56" s="17">
        <f t="shared" si="1"/>
        <v>1444.3553127754465</v>
      </c>
      <c r="K56" s="10"/>
      <c r="L56" s="7"/>
      <c r="M56" s="7"/>
      <c r="N56" s="7"/>
      <c r="O56" s="7"/>
      <c r="P56" s="7"/>
      <c r="Q56" s="7"/>
      <c r="R56" s="7"/>
      <c r="S56" s="7"/>
      <c r="T56" s="7"/>
      <c r="U56" s="17"/>
    </row>
    <row r="57" spans="1:21">
      <c r="A57" t="s">
        <v>51</v>
      </c>
      <c r="B57" s="10">
        <v>110.83979279365735</v>
      </c>
      <c r="C57" s="7">
        <v>21.061360956358811</v>
      </c>
      <c r="D57" s="7">
        <v>0</v>
      </c>
      <c r="E57" s="7">
        <v>0</v>
      </c>
      <c r="F57" s="17">
        <f t="shared" si="1"/>
        <v>131.90115375001616</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48717.667426843116</v>
      </c>
      <c r="C60" s="7">
        <f>SUM(C6:C58)</f>
        <v>4547.8825731568886</v>
      </c>
      <c r="D60" s="7">
        <f>SUM(D6:D58)</f>
        <v>0</v>
      </c>
      <c r="E60" s="7">
        <f>SUM(E6:E58)</f>
        <v>0</v>
      </c>
      <c r="F60" s="17">
        <f>SUM(F6:F58)</f>
        <v>53265.549999999996</v>
      </c>
      <c r="K60" s="10">
        <f>SUM(K6:K58)</f>
        <v>611924</v>
      </c>
      <c r="L60" s="7">
        <f>SUM(L6:L58)</f>
        <v>17671</v>
      </c>
      <c r="M60" s="7"/>
      <c r="N60" s="7">
        <f>SUM(N6:N58)</f>
        <v>712595</v>
      </c>
      <c r="O60" s="7">
        <f>SUM(O6:O58)</f>
        <v>2463</v>
      </c>
      <c r="P60" s="7"/>
      <c r="Q60" s="7">
        <f>SUM(Q6:Q58)</f>
        <v>10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Capital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38190.686725173844</v>
      </c>
      <c r="E6" s="7">
        <v>0</v>
      </c>
      <c r="F6" s="17">
        <f t="shared" ref="F6:F37" si="0">SUM(B6:E6)</f>
        <v>38190.686725173844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7193.9400362469605</v>
      </c>
      <c r="E8" s="7">
        <v>0</v>
      </c>
      <c r="F8" s="17">
        <f t="shared" si="0"/>
        <v>7193.9400362469605</v>
      </c>
      <c r="H8" s="4" t="s">
        <v>64</v>
      </c>
      <c r="I8" s="13"/>
      <c r="K8" s="10">
        <v>0</v>
      </c>
      <c r="L8" s="7">
        <v>0</v>
      </c>
      <c r="M8" s="7"/>
      <c r="N8" s="7">
        <v>0</v>
      </c>
      <c r="O8" s="7">
        <v>0</v>
      </c>
      <c r="P8" s="7"/>
      <c r="Q8" s="7">
        <v>0</v>
      </c>
      <c r="R8" s="7">
        <v>0</v>
      </c>
      <c r="S8" s="7"/>
      <c r="T8" s="7">
        <v>0</v>
      </c>
      <c r="U8" s="17">
        <v>0</v>
      </c>
    </row>
    <row r="9" spans="1:21">
      <c r="A9" t="s">
        <v>3</v>
      </c>
      <c r="B9" s="10">
        <v>0</v>
      </c>
      <c r="C9" s="7">
        <v>0</v>
      </c>
      <c r="D9" s="7">
        <v>281.37903936063185</v>
      </c>
      <c r="E9" s="7">
        <v>0</v>
      </c>
      <c r="F9" s="17">
        <f t="shared" si="0"/>
        <v>281.37903936063185</v>
      </c>
      <c r="H9" s="4"/>
      <c r="I9" s="13"/>
      <c r="K9" s="10">
        <v>8231</v>
      </c>
      <c r="L9" s="7">
        <v>0</v>
      </c>
      <c r="M9" s="7"/>
      <c r="N9" s="7">
        <v>0</v>
      </c>
      <c r="O9" s="7">
        <v>0</v>
      </c>
      <c r="P9" s="7"/>
      <c r="Q9" s="7">
        <v>3987</v>
      </c>
      <c r="R9" s="7">
        <v>0</v>
      </c>
      <c r="S9" s="7"/>
      <c r="T9" s="7">
        <v>0</v>
      </c>
      <c r="U9" s="17">
        <v>0</v>
      </c>
    </row>
    <row r="10" spans="1:21">
      <c r="A10" t="s">
        <v>4</v>
      </c>
      <c r="B10" s="10">
        <v>0</v>
      </c>
      <c r="C10" s="7">
        <v>0</v>
      </c>
      <c r="D10" s="7">
        <v>0</v>
      </c>
      <c r="E10" s="7">
        <v>0</v>
      </c>
      <c r="F10" s="17">
        <f t="shared" si="0"/>
        <v>0</v>
      </c>
      <c r="H10" s="4" t="s">
        <v>65</v>
      </c>
      <c r="I10" s="14">
        <v>1978001</v>
      </c>
      <c r="K10" s="10">
        <v>0</v>
      </c>
      <c r="L10" s="7">
        <v>0</v>
      </c>
      <c r="M10" s="7"/>
      <c r="N10" s="7">
        <v>0</v>
      </c>
      <c r="O10" s="7">
        <v>1700000</v>
      </c>
      <c r="P10" s="7"/>
      <c r="Q10" s="7">
        <v>0</v>
      </c>
      <c r="R10" s="7">
        <v>0</v>
      </c>
      <c r="S10" s="7"/>
      <c r="T10" s="7">
        <v>0</v>
      </c>
      <c r="U10" s="17">
        <v>0</v>
      </c>
    </row>
    <row r="11" spans="1:21">
      <c r="A11" t="s">
        <v>5</v>
      </c>
      <c r="B11" s="10">
        <v>0</v>
      </c>
      <c r="C11" s="7">
        <v>0</v>
      </c>
      <c r="D11" s="7">
        <v>1411.8458720057388</v>
      </c>
      <c r="E11" s="7">
        <v>0</v>
      </c>
      <c r="F11" s="17">
        <f t="shared" si="0"/>
        <v>1411.8458720057388</v>
      </c>
      <c r="H11" s="4"/>
      <c r="I11" s="14"/>
      <c r="K11" s="10">
        <v>0</v>
      </c>
      <c r="L11" s="7">
        <v>0</v>
      </c>
      <c r="M11" s="7"/>
      <c r="N11" s="7">
        <v>0</v>
      </c>
      <c r="O11" s="7">
        <v>0</v>
      </c>
      <c r="P11" s="7"/>
      <c r="Q11" s="7">
        <v>26200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798.64378542568011</v>
      </c>
      <c r="E13" s="7">
        <v>0</v>
      </c>
      <c r="F13" s="17">
        <f t="shared" si="0"/>
        <v>798.64378542568011</v>
      </c>
      <c r="H13" s="4" t="s">
        <v>67</v>
      </c>
      <c r="I13" s="14">
        <v>1978001</v>
      </c>
      <c r="K13" s="10">
        <v>0</v>
      </c>
      <c r="L13" s="7">
        <v>0</v>
      </c>
      <c r="M13" s="7"/>
      <c r="N13" s="7">
        <v>0</v>
      </c>
      <c r="O13" s="7">
        <v>0</v>
      </c>
      <c r="P13" s="7"/>
      <c r="Q13" s="7">
        <v>10000</v>
      </c>
      <c r="R13" s="7">
        <v>0</v>
      </c>
      <c r="S13" s="7"/>
      <c r="T13" s="7">
        <v>0</v>
      </c>
      <c r="U13" s="17">
        <v>0</v>
      </c>
    </row>
    <row r="14" spans="1:21">
      <c r="A14" t="s">
        <v>8</v>
      </c>
      <c r="B14" s="10">
        <v>0</v>
      </c>
      <c r="C14" s="7">
        <v>0</v>
      </c>
      <c r="D14" s="7">
        <v>0</v>
      </c>
      <c r="E14" s="7">
        <v>0</v>
      </c>
      <c r="F14" s="17">
        <f t="shared" si="0"/>
        <v>0</v>
      </c>
      <c r="H14" s="4" t="s">
        <v>68</v>
      </c>
      <c r="I14" s="14">
        <v>305426</v>
      </c>
      <c r="K14" s="10"/>
      <c r="L14" s="7"/>
      <c r="M14" s="7"/>
      <c r="N14" s="7"/>
      <c r="O14" s="7"/>
      <c r="P14" s="7"/>
      <c r="Q14" s="7"/>
      <c r="R14" s="7"/>
      <c r="S14" s="7"/>
      <c r="T14" s="7"/>
      <c r="U14" s="17"/>
    </row>
    <row r="15" spans="1:21">
      <c r="A15" t="s">
        <v>9</v>
      </c>
      <c r="B15" s="10">
        <v>0</v>
      </c>
      <c r="C15" s="7">
        <v>0</v>
      </c>
      <c r="D15" s="7">
        <v>112632.46341717965</v>
      </c>
      <c r="E15" s="7">
        <v>0</v>
      </c>
      <c r="F15" s="17">
        <f t="shared" si="0"/>
        <v>112632.46341717965</v>
      </c>
      <c r="H15" s="4" t="s">
        <v>69</v>
      </c>
      <c r="I15" s="14">
        <v>317525.36</v>
      </c>
      <c r="K15" s="10"/>
      <c r="L15" s="7"/>
      <c r="M15" s="7"/>
      <c r="N15" s="7"/>
      <c r="O15" s="7"/>
      <c r="P15" s="7"/>
      <c r="Q15" s="7"/>
      <c r="R15" s="7"/>
      <c r="S15" s="7"/>
      <c r="T15" s="7"/>
      <c r="U15" s="17"/>
    </row>
    <row r="16" spans="1:21">
      <c r="A16" t="s">
        <v>10</v>
      </c>
      <c r="B16" s="10">
        <v>0</v>
      </c>
      <c r="C16" s="7">
        <v>0</v>
      </c>
      <c r="D16" s="7">
        <v>20640.385760344827</v>
      </c>
      <c r="E16" s="7">
        <v>0</v>
      </c>
      <c r="F16" s="17">
        <f t="shared" si="0"/>
        <v>20640.385760344827</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3443.7069163114429</v>
      </c>
      <c r="E18" s="7">
        <v>0</v>
      </c>
      <c r="F18" s="17">
        <f t="shared" si="0"/>
        <v>3443.7069163114429</v>
      </c>
      <c r="H18" s="4" t="s">
        <v>71</v>
      </c>
      <c r="I18" s="14"/>
      <c r="K18" s="10">
        <v>0</v>
      </c>
      <c r="L18" s="7">
        <v>0</v>
      </c>
      <c r="M18" s="7"/>
      <c r="N18" s="7">
        <v>0</v>
      </c>
      <c r="O18" s="7">
        <v>0</v>
      </c>
      <c r="P18" s="7"/>
      <c r="Q18" s="7">
        <v>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8376.1640048117697</v>
      </c>
      <c r="E20" s="7">
        <v>0</v>
      </c>
      <c r="F20" s="17">
        <f t="shared" si="0"/>
        <v>8376.1640048117697</v>
      </c>
      <c r="H20" s="4" t="s">
        <v>73</v>
      </c>
      <c r="I20" s="14">
        <v>1978001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1158.1689615661726</v>
      </c>
      <c r="E23" s="7">
        <v>0</v>
      </c>
      <c r="F23" s="17">
        <f t="shared" si="0"/>
        <v>1158.1689615661726</v>
      </c>
      <c r="H23" s="4" t="s">
        <v>76</v>
      </c>
      <c r="I23" s="14"/>
      <c r="K23" s="10"/>
      <c r="L23" s="7"/>
      <c r="M23" s="7"/>
      <c r="N23" s="7"/>
      <c r="O23" s="7"/>
      <c r="P23" s="7"/>
      <c r="Q23" s="7"/>
      <c r="R23" s="7"/>
      <c r="S23" s="7"/>
      <c r="T23" s="7"/>
      <c r="U23" s="17"/>
    </row>
    <row r="24" spans="1:21">
      <c r="A24" t="s">
        <v>18</v>
      </c>
      <c r="B24" s="10">
        <v>0</v>
      </c>
      <c r="C24" s="7">
        <v>0</v>
      </c>
      <c r="D24" s="7">
        <v>14997.143875757407</v>
      </c>
      <c r="E24" s="7">
        <v>0</v>
      </c>
      <c r="F24" s="17">
        <f t="shared" si="0"/>
        <v>14997.143875757407</v>
      </c>
      <c r="H24" s="4" t="s">
        <v>77</v>
      </c>
      <c r="I24" s="14">
        <v>2373299</v>
      </c>
      <c r="K24" s="10">
        <v>0</v>
      </c>
      <c r="L24" s="7">
        <v>0</v>
      </c>
      <c r="M24" s="7"/>
      <c r="N24" s="7">
        <v>0</v>
      </c>
      <c r="O24" s="7">
        <v>0</v>
      </c>
      <c r="P24" s="7"/>
      <c r="Q24" s="7">
        <v>85000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-1320.8513848429352</v>
      </c>
      <c r="E26" s="7">
        <v>0</v>
      </c>
      <c r="F26" s="17">
        <f t="shared" si="0"/>
        <v>-1320.8513848429352</v>
      </c>
      <c r="H26" s="4" t="s">
        <v>78</v>
      </c>
      <c r="I26" s="14">
        <f>SUM(I10:I16)-SUM(I19:I24)</f>
        <v>227653.36000000034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227653.36000000019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2593.7001219446392</v>
      </c>
      <c r="E30" s="7">
        <v>0</v>
      </c>
      <c r="F30" s="17">
        <f t="shared" si="0"/>
        <v>2593.7001219446392</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897.19011810411303</v>
      </c>
      <c r="E32" s="7">
        <v>0</v>
      </c>
      <c r="F32" s="17">
        <f t="shared" si="0"/>
        <v>897.19011810411303</v>
      </c>
      <c r="K32" s="10"/>
      <c r="L32" s="7"/>
      <c r="M32" s="7"/>
      <c r="N32" s="7"/>
      <c r="O32" s="7"/>
      <c r="P32" s="7"/>
      <c r="Q32" s="7"/>
      <c r="R32" s="7"/>
      <c r="S32" s="7"/>
      <c r="T32" s="7"/>
      <c r="U32" s="17"/>
    </row>
    <row r="33" spans="1:21">
      <c r="A33" t="s">
        <v>27</v>
      </c>
      <c r="B33" s="10">
        <v>0</v>
      </c>
      <c r="C33" s="7">
        <v>0</v>
      </c>
      <c r="D33" s="7">
        <v>170</v>
      </c>
      <c r="E33" s="7">
        <v>0</v>
      </c>
      <c r="F33" s="17">
        <f t="shared" si="0"/>
        <v>170</v>
      </c>
      <c r="K33" s="10"/>
      <c r="L33" s="7"/>
      <c r="M33" s="7"/>
      <c r="N33" s="7"/>
      <c r="O33" s="7"/>
      <c r="P33" s="7"/>
      <c r="Q33" s="7"/>
      <c r="R33" s="7"/>
      <c r="S33" s="7"/>
      <c r="T33" s="7"/>
      <c r="U33" s="17"/>
    </row>
    <row r="34" spans="1:21">
      <c r="A34" t="s">
        <v>28</v>
      </c>
      <c r="B34" s="10">
        <v>0</v>
      </c>
      <c r="C34" s="7">
        <v>0</v>
      </c>
      <c r="D34" s="7">
        <v>460.72862893217507</v>
      </c>
      <c r="E34" s="7">
        <v>0</v>
      </c>
      <c r="F34" s="17">
        <f t="shared" si="0"/>
        <v>460.72862893217507</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2954.4313986180459</v>
      </c>
      <c r="E37" s="7">
        <v>0</v>
      </c>
      <c r="F37" s="17">
        <f t="shared" si="0"/>
        <v>2954.4313986180459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324.22260235319527</v>
      </c>
      <c r="E40" s="7">
        <v>0</v>
      </c>
      <c r="F40" s="17">
        <f t="shared" si="1"/>
        <v>324.22260235319527</v>
      </c>
      <c r="K40" s="10"/>
      <c r="L40" s="7"/>
      <c r="M40" s="7"/>
      <c r="N40" s="7"/>
      <c r="O40" s="7"/>
      <c r="P40" s="7"/>
      <c r="Q40" s="7"/>
      <c r="R40" s="7"/>
      <c r="S40" s="7"/>
      <c r="T40" s="7"/>
      <c r="U40" s="17"/>
    </row>
    <row r="41" spans="1:21">
      <c r="A41" t="s">
        <v>35</v>
      </c>
      <c r="B41" s="10">
        <v>0</v>
      </c>
      <c r="C41" s="7">
        <v>0</v>
      </c>
      <c r="D41" s="7">
        <v>1160.8266377622112</v>
      </c>
      <c r="E41" s="7">
        <v>0</v>
      </c>
      <c r="F41" s="17">
        <f t="shared" si="1"/>
        <v>1160.8266377622112</v>
      </c>
      <c r="K41" s="10"/>
      <c r="L41" s="7"/>
      <c r="M41" s="7"/>
      <c r="N41" s="7"/>
      <c r="O41" s="7"/>
      <c r="P41" s="7"/>
      <c r="Q41" s="7"/>
      <c r="R41" s="7"/>
      <c r="S41" s="7"/>
      <c r="T41" s="7"/>
      <c r="U41" s="17"/>
    </row>
    <row r="42" spans="1:21">
      <c r="A42" t="s">
        <v>36</v>
      </c>
      <c r="B42" s="10">
        <v>0</v>
      </c>
      <c r="C42" s="7">
        <v>0</v>
      </c>
      <c r="D42" s="7">
        <v>1000.9861092296414</v>
      </c>
      <c r="E42" s="7">
        <v>0</v>
      </c>
      <c r="F42" s="17">
        <f t="shared" si="1"/>
        <v>1000.9861092296414</v>
      </c>
      <c r="K42" s="10">
        <v>0</v>
      </c>
      <c r="L42" s="7">
        <v>0</v>
      </c>
      <c r="M42" s="7"/>
      <c r="N42" s="7">
        <v>0</v>
      </c>
      <c r="O42" s="7">
        <v>0</v>
      </c>
      <c r="P42" s="7"/>
      <c r="Q42" s="7">
        <v>0</v>
      </c>
      <c r="R42" s="7">
        <v>0</v>
      </c>
      <c r="S42" s="7"/>
      <c r="T42" s="7">
        <v>0</v>
      </c>
      <c r="U42" s="17">
        <v>0</v>
      </c>
    </row>
    <row r="43" spans="1:21">
      <c r="A43" t="s">
        <v>37</v>
      </c>
      <c r="B43" s="10">
        <v>0</v>
      </c>
      <c r="C43" s="7">
        <v>0</v>
      </c>
      <c r="D43" s="7">
        <v>1408.0347932622572</v>
      </c>
      <c r="E43" s="7">
        <v>0</v>
      </c>
      <c r="F43" s="17">
        <f t="shared" si="1"/>
        <v>1408.0347932622572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843.5499232212178</v>
      </c>
      <c r="E47" s="7">
        <v>0</v>
      </c>
      <c r="F47" s="17">
        <f t="shared" si="1"/>
        <v>843.5499232212178</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1228.7556003440623</v>
      </c>
      <c r="E49" s="7">
        <v>0</v>
      </c>
      <c r="F49" s="17">
        <f t="shared" si="1"/>
        <v>1228.7556003440623</v>
      </c>
      <c r="K49" s="10"/>
      <c r="L49" s="7"/>
      <c r="M49" s="7"/>
      <c r="N49" s="7"/>
      <c r="O49" s="7"/>
      <c r="P49" s="7"/>
      <c r="Q49" s="7"/>
      <c r="R49" s="7"/>
      <c r="S49" s="7"/>
      <c r="T49" s="7"/>
      <c r="U49" s="17"/>
    </row>
    <row r="50" spans="1:21">
      <c r="A50" t="s">
        <v>44</v>
      </c>
      <c r="B50" s="10">
        <v>0</v>
      </c>
      <c r="C50" s="7">
        <v>0</v>
      </c>
      <c r="D50" s="7">
        <v>6188.1650322953355</v>
      </c>
      <c r="E50" s="7">
        <v>0</v>
      </c>
      <c r="F50" s="17">
        <f t="shared" si="1"/>
        <v>6188.1650322953355</v>
      </c>
      <c r="K50" s="10">
        <v>0</v>
      </c>
      <c r="L50" s="7">
        <v>500000</v>
      </c>
      <c r="M50" s="7"/>
      <c r="N50" s="7">
        <v>0</v>
      </c>
      <c r="O50" s="7">
        <v>0</v>
      </c>
      <c r="P50" s="7"/>
      <c r="Q50" s="7">
        <v>67009</v>
      </c>
      <c r="R50" s="7">
        <v>116294</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v>0</v>
      </c>
      <c r="L53" s="7">
        <v>0</v>
      </c>
      <c r="M53" s="7"/>
      <c r="N53" s="7">
        <v>0</v>
      </c>
      <c r="O53" s="7">
        <v>0</v>
      </c>
      <c r="P53" s="7"/>
      <c r="Q53" s="7">
        <v>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619.09202459206335</v>
      </c>
      <c r="E57" s="7">
        <v>0</v>
      </c>
      <c r="F57" s="17">
        <f t="shared" si="1"/>
        <v>619.09202459206335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227653.36000000019</v>
      </c>
      <c r="E60" s="7">
        <f>SUM(E6:E58)</f>
        <v>0</v>
      </c>
      <c r="F60" s="17">
        <f>SUM(F6:F58)</f>
        <v>227653.36000000019</v>
      </c>
      <c r="K60" s="10">
        <f>SUM(K6:K58)</f>
        <v>8231</v>
      </c>
      <c r="L60" s="7">
        <f>SUM(L6:L58)</f>
        <v>500000</v>
      </c>
      <c r="M60" s="7"/>
      <c r="N60" s="7">
        <f>SUM(N6:N58)</f>
        <v>0</v>
      </c>
      <c r="O60" s="7">
        <f>SUM(O6:O58)</f>
        <v>1700000</v>
      </c>
      <c r="P60" s="7"/>
      <c r="Q60" s="7">
        <f>SUM(Q6:Q58)</f>
        <v>192196</v>
      </c>
      <c r="R60" s="7">
        <f>SUM(R6:R58)</f>
        <v>116294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11269.945490885642</v>
      </c>
      <c r="C6" s="7">
        <v>97795.43228332093</v>
      </c>
      <c r="D6" s="7">
        <v>0</v>
      </c>
      <c r="E6" s="7">
        <v>0</v>
      </c>
      <c r="F6" s="17">
        <f t="shared" ref="F6:F37" si="0">SUM(B6:E6)</f>
        <v>109065.37777420657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9865.8811753880873</v>
      </c>
      <c r="C8" s="7">
        <v>93538.506042677443</v>
      </c>
      <c r="D8" s="7">
        <v>0</v>
      </c>
      <c r="E8" s="7">
        <v>0</v>
      </c>
      <c r="F8" s="17">
        <f t="shared" si="0"/>
        <v>103404.38721806553</v>
      </c>
      <c r="H8" s="4" t="s">
        <v>64</v>
      </c>
      <c r="I8" s="13"/>
      <c r="K8" s="10"/>
      <c r="L8" s="7"/>
      <c r="M8" s="7"/>
      <c r="N8" s="7"/>
      <c r="O8" s="7"/>
      <c r="P8" s="7"/>
      <c r="Q8" s="7"/>
      <c r="R8" s="7"/>
      <c r="S8" s="7"/>
      <c r="T8" s="7"/>
      <c r="U8" s="17"/>
    </row>
    <row r="9" spans="1:21">
      <c r="A9" t="s">
        <v>3</v>
      </c>
      <c r="B9" s="10">
        <v>1026.5490630118875</v>
      </c>
      <c r="C9" s="7">
        <v>8799.0907407461782</v>
      </c>
      <c r="D9" s="7">
        <v>0</v>
      </c>
      <c r="E9" s="7">
        <v>0</v>
      </c>
      <c r="F9" s="17">
        <f t="shared" si="0"/>
        <v>9825.6398037580657</v>
      </c>
      <c r="H9" s="4"/>
      <c r="I9" s="13"/>
      <c r="K9" s="10">
        <v>1037480</v>
      </c>
      <c r="L9" s="7">
        <v>0</v>
      </c>
      <c r="M9" s="7"/>
      <c r="N9" s="7">
        <v>0</v>
      </c>
      <c r="O9" s="7">
        <v>0</v>
      </c>
      <c r="P9" s="7"/>
      <c r="Q9" s="7">
        <v>0</v>
      </c>
      <c r="R9" s="7">
        <v>0</v>
      </c>
      <c r="S9" s="7"/>
      <c r="T9" s="7">
        <v>0</v>
      </c>
      <c r="U9" s="17">
        <v>0</v>
      </c>
    </row>
    <row r="10" spans="1:21">
      <c r="A10" t="s">
        <v>4</v>
      </c>
      <c r="B10" s="10">
        <v>32247.8241283549</v>
      </c>
      <c r="C10" s="7">
        <v>404024.35497706104</v>
      </c>
      <c r="D10" s="7">
        <v>0</v>
      </c>
      <c r="E10" s="7">
        <v>0</v>
      </c>
      <c r="F10" s="17">
        <f t="shared" si="0"/>
        <v>436272.17910541594</v>
      </c>
      <c r="H10" s="4" t="s">
        <v>65</v>
      </c>
      <c r="I10" s="14">
        <v>83300829</v>
      </c>
      <c r="K10" s="10">
        <v>712800</v>
      </c>
      <c r="L10" s="7">
        <v>0</v>
      </c>
      <c r="M10" s="7"/>
      <c r="N10" s="7">
        <v>5287200</v>
      </c>
      <c r="O10" s="7">
        <v>0</v>
      </c>
      <c r="P10" s="7"/>
      <c r="Q10" s="7">
        <v>0</v>
      </c>
      <c r="R10" s="7">
        <v>0</v>
      </c>
      <c r="S10" s="7"/>
      <c r="T10" s="7">
        <v>0</v>
      </c>
      <c r="U10" s="17">
        <v>0</v>
      </c>
    </row>
    <row r="11" spans="1:21">
      <c r="A11" t="s">
        <v>5</v>
      </c>
      <c r="B11" s="10">
        <v>11086.359169940784</v>
      </c>
      <c r="C11" s="7">
        <v>135454.90491262288</v>
      </c>
      <c r="D11" s="7">
        <v>0</v>
      </c>
      <c r="E11" s="7">
        <v>0</v>
      </c>
      <c r="F11" s="17">
        <f t="shared" si="0"/>
        <v>146541.26408256366</v>
      </c>
      <c r="H11" s="4"/>
      <c r="I11" s="14"/>
      <c r="K11" s="10">
        <v>623455</v>
      </c>
      <c r="L11" s="7">
        <v>0</v>
      </c>
      <c r="M11" s="7"/>
      <c r="N11" s="7">
        <v>935184</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-10205.449581267581</v>
      </c>
      <c r="C13" s="7">
        <v>-24169.513310382303</v>
      </c>
      <c r="D13" s="7">
        <v>0</v>
      </c>
      <c r="E13" s="7">
        <v>0</v>
      </c>
      <c r="F13" s="17">
        <f t="shared" si="0"/>
        <v>-34374.962891649884</v>
      </c>
      <c r="H13" s="4" t="s">
        <v>67</v>
      </c>
      <c r="I13" s="14">
        <v>140795</v>
      </c>
      <c r="K13" s="10">
        <v>45000</v>
      </c>
      <c r="L13" s="7">
        <v>0</v>
      </c>
      <c r="M13" s="7"/>
      <c r="N13" s="7">
        <v>55000</v>
      </c>
      <c r="O13" s="7">
        <v>0</v>
      </c>
      <c r="P13" s="7"/>
      <c r="Q13" s="7">
        <v>0</v>
      </c>
      <c r="R13" s="7">
        <v>0</v>
      </c>
      <c r="S13" s="7"/>
      <c r="T13" s="7">
        <v>0</v>
      </c>
      <c r="U13" s="17">
        <v>0</v>
      </c>
    </row>
    <row r="14" spans="1:21">
      <c r="A14" t="s">
        <v>8</v>
      </c>
      <c r="B14" s="10">
        <v>5419.9902003130192</v>
      </c>
      <c r="C14" s="7">
        <v>45352.882924573205</v>
      </c>
      <c r="D14" s="7">
        <v>0</v>
      </c>
      <c r="E14" s="7">
        <v>0</v>
      </c>
      <c r="F14" s="17">
        <f t="shared" si="0"/>
        <v>50772.873124886224</v>
      </c>
      <c r="H14" s="4" t="s">
        <v>68</v>
      </c>
      <c r="I14" s="14">
        <v>1545709.0000000002</v>
      </c>
      <c r="K14" s="10">
        <v>121500</v>
      </c>
      <c r="L14" s="7">
        <v>74219</v>
      </c>
      <c r="M14" s="7"/>
      <c r="N14" s="7">
        <v>536500</v>
      </c>
      <c r="O14" s="7">
        <v>397781</v>
      </c>
      <c r="P14" s="7"/>
      <c r="Q14" s="7">
        <v>0</v>
      </c>
      <c r="R14" s="7">
        <v>0</v>
      </c>
      <c r="S14" s="7"/>
      <c r="T14" s="7">
        <v>0</v>
      </c>
      <c r="U14" s="17">
        <v>0</v>
      </c>
    </row>
    <row r="15" spans="1:21">
      <c r="A15" t="s">
        <v>9</v>
      </c>
      <c r="B15" s="10">
        <v>30128.989182327408</v>
      </c>
      <c r="C15" s="7">
        <v>314397.34128356166</v>
      </c>
      <c r="D15" s="7">
        <v>0</v>
      </c>
      <c r="E15" s="7">
        <v>0</v>
      </c>
      <c r="F15" s="17">
        <f t="shared" si="0"/>
        <v>344526.33046588907</v>
      </c>
      <c r="H15" s="4" t="s">
        <v>69</v>
      </c>
      <c r="I15" s="14">
        <v>2211838.5999631193</v>
      </c>
      <c r="K15" s="10"/>
      <c r="L15" s="7"/>
      <c r="M15" s="7"/>
      <c r="N15" s="7"/>
      <c r="O15" s="7"/>
      <c r="P15" s="7"/>
      <c r="Q15" s="7"/>
      <c r="R15" s="7"/>
      <c r="S15" s="7"/>
      <c r="T15" s="7"/>
      <c r="U15" s="17"/>
    </row>
    <row r="16" spans="1:21">
      <c r="A16" t="s">
        <v>10</v>
      </c>
      <c r="B16" s="10">
        <v>34009.674625993008</v>
      </c>
      <c r="C16" s="7">
        <v>274244.90344257466</v>
      </c>
      <c r="D16" s="7">
        <v>0</v>
      </c>
      <c r="E16" s="7">
        <v>0</v>
      </c>
      <c r="F16" s="17">
        <f t="shared" si="0"/>
        <v>308254.57806856767</v>
      </c>
      <c r="H16" s="4" t="s">
        <v>70</v>
      </c>
      <c r="I16" s="14">
        <v>0</v>
      </c>
      <c r="K16" s="10"/>
      <c r="L16" s="7"/>
      <c r="M16" s="7"/>
      <c r="N16" s="7"/>
      <c r="O16" s="7"/>
      <c r="P16" s="7"/>
      <c r="Q16" s="7"/>
      <c r="R16" s="7"/>
      <c r="S16" s="7"/>
      <c r="T16" s="7"/>
      <c r="U16" s="17"/>
    </row>
    <row r="17" spans="1:21">
      <c r="A17" t="s">
        <v>11</v>
      </c>
      <c r="B17" s="10">
        <v>-1995.8993259668059</v>
      </c>
      <c r="C17" s="7">
        <v>-19971.845725427847</v>
      </c>
      <c r="D17" s="7">
        <v>0</v>
      </c>
      <c r="E17" s="7">
        <v>0</v>
      </c>
      <c r="F17" s="17">
        <f t="shared" si="0"/>
        <v>-21967.745051394653</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5246.998886826972</v>
      </c>
      <c r="C19" s="7">
        <v>48896.664814407472</v>
      </c>
      <c r="D19" s="7">
        <v>0</v>
      </c>
      <c r="E19" s="7">
        <v>0</v>
      </c>
      <c r="F19" s="17">
        <f t="shared" si="0"/>
        <v>54143.663701234444</v>
      </c>
      <c r="H19" s="4" t="s">
        <v>72</v>
      </c>
      <c r="I19" s="14">
        <v>0</v>
      </c>
      <c r="K19" s="10">
        <v>500000</v>
      </c>
      <c r="L19" s="7">
        <v>150000</v>
      </c>
      <c r="M19" s="7"/>
      <c r="N19" s="7">
        <v>2300000</v>
      </c>
      <c r="O19" s="7">
        <v>1300000</v>
      </c>
      <c r="P19" s="7"/>
      <c r="Q19" s="7">
        <v>0</v>
      </c>
      <c r="R19" s="7">
        <v>0</v>
      </c>
      <c r="S19" s="7"/>
      <c r="T19" s="7">
        <v>0</v>
      </c>
      <c r="U19" s="17">
        <v>0</v>
      </c>
    </row>
    <row r="20" spans="1:21">
      <c r="A20" t="s">
        <v>14</v>
      </c>
      <c r="B20" s="10">
        <v>0</v>
      </c>
      <c r="C20" s="7">
        <v>0</v>
      </c>
      <c r="D20" s="7">
        <v>0</v>
      </c>
      <c r="E20" s="7">
        <v>0</v>
      </c>
      <c r="F20" s="17">
        <f t="shared" si="0"/>
        <v>0</v>
      </c>
      <c r="H20" s="4" t="s">
        <v>73</v>
      </c>
      <c r="I20" s="14">
        <v>-5957549.9999999991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3901.2401704221265</v>
      </c>
      <c r="C22" s="7">
        <v>43797.546996938996</v>
      </c>
      <c r="D22" s="7">
        <v>0</v>
      </c>
      <c r="E22" s="7">
        <v>0</v>
      </c>
      <c r="F22" s="17">
        <f t="shared" si="0"/>
        <v>47698.787167361123</v>
      </c>
      <c r="H22" s="4" t="s">
        <v>75</v>
      </c>
      <c r="I22" s="14">
        <v>20181741</v>
      </c>
      <c r="K22" s="10"/>
      <c r="L22" s="7"/>
      <c r="M22" s="7"/>
      <c r="N22" s="7"/>
      <c r="O22" s="7"/>
      <c r="P22" s="7"/>
      <c r="Q22" s="7"/>
      <c r="R22" s="7"/>
      <c r="S22" s="7"/>
      <c r="T22" s="7"/>
      <c r="U22" s="17"/>
    </row>
    <row r="23" spans="1:21">
      <c r="A23" t="s">
        <v>17</v>
      </c>
      <c r="B23" s="10">
        <v>5809.4291407193814</v>
      </c>
      <c r="C23" s="7">
        <v>32602.022080049093</v>
      </c>
      <c r="D23" s="7">
        <v>0</v>
      </c>
      <c r="E23" s="7">
        <v>0</v>
      </c>
      <c r="F23" s="17">
        <f t="shared" si="0"/>
        <v>38411.451220768475</v>
      </c>
      <c r="H23" s="4" t="s">
        <v>76</v>
      </c>
      <c r="I23" s="14"/>
      <c r="K23" s="10">
        <v>525000</v>
      </c>
      <c r="L23" s="7">
        <v>0</v>
      </c>
      <c r="M23" s="7"/>
      <c r="N23" s="7">
        <v>15000</v>
      </c>
      <c r="O23" s="7">
        <v>0</v>
      </c>
      <c r="P23" s="7"/>
      <c r="Q23" s="7">
        <v>0</v>
      </c>
      <c r="R23" s="7">
        <v>0</v>
      </c>
      <c r="S23" s="7"/>
      <c r="T23" s="7">
        <v>0</v>
      </c>
      <c r="U23" s="17">
        <v>0</v>
      </c>
    </row>
    <row r="24" spans="1:21">
      <c r="A24" t="s">
        <v>18</v>
      </c>
      <c r="B24" s="10">
        <v>-14186.148844527022</v>
      </c>
      <c r="C24" s="7">
        <v>-90761.256776022608</v>
      </c>
      <c r="D24" s="7">
        <v>0</v>
      </c>
      <c r="E24" s="7">
        <v>0</v>
      </c>
      <c r="F24" s="17">
        <f t="shared" si="0"/>
        <v>-104947.40562054963</v>
      </c>
      <c r="H24" s="4" t="s">
        <v>77</v>
      </c>
      <c r="I24" s="14">
        <v>70676597.209999993</v>
      </c>
      <c r="K24" s="10">
        <v>743240</v>
      </c>
      <c r="L24" s="7">
        <v>0</v>
      </c>
      <c r="M24" s="7"/>
      <c r="N24" s="7">
        <v>2760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22833.12764957553</v>
      </c>
      <c r="C26" s="7">
        <v>138444.48096907395</v>
      </c>
      <c r="D26" s="7">
        <v>0</v>
      </c>
      <c r="E26" s="7">
        <v>0</v>
      </c>
      <c r="F26" s="17">
        <f t="shared" si="0"/>
        <v>161277.60861864948</v>
      </c>
      <c r="H26" s="4" t="s">
        <v>78</v>
      </c>
      <c r="I26" s="14">
        <f>SUM(I10:I16)-SUM(I19:I24)</f>
        <v>2298383.3899631202</v>
      </c>
      <c r="K26" s="10">
        <v>1666605</v>
      </c>
      <c r="L26" s="7">
        <v>0</v>
      </c>
      <c r="M26" s="7"/>
      <c r="N26" s="7">
        <v>365840</v>
      </c>
      <c r="O26" s="7">
        <v>0</v>
      </c>
      <c r="P26" s="7"/>
      <c r="Q26" s="7">
        <v>0</v>
      </c>
      <c r="R26" s="7">
        <v>0</v>
      </c>
      <c r="S26" s="7"/>
      <c r="T26" s="7">
        <v>0</v>
      </c>
      <c r="U26" s="17">
        <v>0</v>
      </c>
    </row>
    <row r="27" spans="1:21">
      <c r="A27" t="s">
        <v>21</v>
      </c>
      <c r="B27" s="10">
        <v>0</v>
      </c>
      <c r="C27" s="7">
        <v>0</v>
      </c>
      <c r="D27" s="7">
        <v>0</v>
      </c>
      <c r="E27" s="7">
        <v>0</v>
      </c>
      <c r="F27" s="17">
        <f t="shared" si="0"/>
        <v>0</v>
      </c>
      <c r="H27" s="4" t="s">
        <v>79</v>
      </c>
      <c r="I27" s="14">
        <f>+F60</f>
        <v>2298383.3899631188</v>
      </c>
      <c r="K27" s="10"/>
      <c r="L27" s="7"/>
      <c r="M27" s="7"/>
      <c r="N27" s="7"/>
      <c r="O27" s="7"/>
      <c r="P27" s="7"/>
      <c r="Q27" s="7"/>
      <c r="R27" s="7"/>
      <c r="S27" s="7"/>
      <c r="T27" s="7"/>
      <c r="U27" s="17"/>
    </row>
    <row r="28" spans="1:21">
      <c r="A28" t="s">
        <v>22</v>
      </c>
      <c r="B28" s="10">
        <v>-11150.315197706426</v>
      </c>
      <c r="C28" s="7">
        <v>-85439.376949409023</v>
      </c>
      <c r="D28" s="7">
        <v>0</v>
      </c>
      <c r="E28" s="7">
        <v>0</v>
      </c>
      <c r="F28" s="17">
        <f t="shared" si="0"/>
        <v>-96589.692147115449</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-115613.02240698913</v>
      </c>
      <c r="C30" s="7">
        <v>-744440.5502887629</v>
      </c>
      <c r="D30" s="7">
        <v>0</v>
      </c>
      <c r="E30" s="7">
        <v>0</v>
      </c>
      <c r="F30" s="17">
        <f t="shared" si="0"/>
        <v>-860053.57269575202</v>
      </c>
      <c r="K30" s="10"/>
      <c r="L30" s="7"/>
      <c r="M30" s="7"/>
      <c r="N30" s="7"/>
      <c r="O30" s="7"/>
      <c r="P30" s="7"/>
      <c r="Q30" s="7"/>
      <c r="R30" s="7"/>
      <c r="S30" s="7"/>
      <c r="T30" s="7"/>
      <c r="U30" s="17"/>
    </row>
    <row r="31" spans="1:21">
      <c r="A31" t="s">
        <v>25</v>
      </c>
      <c r="B31" s="10">
        <v>14945.056003870995</v>
      </c>
      <c r="C31" s="7">
        <v>202757.12650761753</v>
      </c>
      <c r="D31" s="7">
        <v>0</v>
      </c>
      <c r="E31" s="7">
        <v>0</v>
      </c>
      <c r="F31" s="17">
        <f t="shared" si="0"/>
        <v>217702.18251148853</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815.21621152757143</v>
      </c>
      <c r="C33" s="7">
        <v>5094.8750038366416</v>
      </c>
      <c r="D33" s="7">
        <v>0</v>
      </c>
      <c r="E33" s="7">
        <v>0</v>
      </c>
      <c r="F33" s="17">
        <f t="shared" si="0"/>
        <v>5910.091215364213</v>
      </c>
      <c r="K33" s="10"/>
      <c r="L33" s="7"/>
      <c r="M33" s="7"/>
      <c r="N33" s="7"/>
      <c r="O33" s="7"/>
      <c r="P33" s="7"/>
      <c r="Q33" s="7"/>
      <c r="R33" s="7"/>
      <c r="S33" s="7"/>
      <c r="T33" s="7"/>
      <c r="U33" s="17"/>
    </row>
    <row r="34" spans="1:21">
      <c r="A34" t="s">
        <v>28</v>
      </c>
      <c r="B34" s="10">
        <v>1224.0389216862422</v>
      </c>
      <c r="C34" s="7">
        <v>16369.43518926145</v>
      </c>
      <c r="D34" s="7">
        <v>0</v>
      </c>
      <c r="E34" s="7">
        <v>0</v>
      </c>
      <c r="F34" s="17">
        <f t="shared" si="0"/>
        <v>17593.474110947693</v>
      </c>
      <c r="K34" s="10">
        <v>235000</v>
      </c>
      <c r="L34" s="7">
        <v>0</v>
      </c>
      <c r="M34" s="7"/>
      <c r="N34" s="7">
        <v>111000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35503.4277525957</v>
      </c>
      <c r="C37" s="7">
        <v>235626.55743755895</v>
      </c>
      <c r="D37" s="7">
        <v>0</v>
      </c>
      <c r="E37" s="7">
        <v>0</v>
      </c>
      <c r="F37" s="17">
        <f t="shared" si="0"/>
        <v>271129.98519015464</v>
      </c>
      <c r="K37" s="10">
        <v>64817</v>
      </c>
      <c r="L37" s="7">
        <v>0</v>
      </c>
      <c r="M37" s="7"/>
      <c r="N37" s="7">
        <v>239890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17954.070688673644</v>
      </c>
      <c r="C39" s="7">
        <v>189207.03101147339</v>
      </c>
      <c r="D39" s="7">
        <v>0</v>
      </c>
      <c r="E39" s="7">
        <v>0</v>
      </c>
      <c r="F39" s="17">
        <f t="shared" si="1"/>
        <v>207161.10170014703</v>
      </c>
      <c r="K39" s="10">
        <v>1029000</v>
      </c>
      <c r="L39" s="7">
        <v>855000</v>
      </c>
      <c r="M39" s="7"/>
      <c r="N39" s="7">
        <v>3871000</v>
      </c>
      <c r="O39" s="7">
        <v>3215000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9114.2136195795902</v>
      </c>
      <c r="C41" s="7">
        <v>36273.930979010882</v>
      </c>
      <c r="D41" s="7">
        <v>0</v>
      </c>
      <c r="E41" s="7">
        <v>0</v>
      </c>
      <c r="F41" s="17">
        <f t="shared" si="1"/>
        <v>45388.144598590472</v>
      </c>
      <c r="K41" s="10"/>
      <c r="L41" s="7"/>
      <c r="M41" s="7"/>
      <c r="N41" s="7"/>
      <c r="O41" s="7"/>
      <c r="P41" s="7"/>
      <c r="Q41" s="7"/>
      <c r="R41" s="7"/>
      <c r="S41" s="7"/>
      <c r="T41" s="7"/>
      <c r="U41" s="17"/>
    </row>
    <row r="42" spans="1:21">
      <c r="A42" t="s">
        <v>36</v>
      </c>
      <c r="B42" s="10">
        <v>-1281.0302146317263</v>
      </c>
      <c r="C42" s="7">
        <v>-10005.025714301504</v>
      </c>
      <c r="D42" s="7">
        <v>0</v>
      </c>
      <c r="E42" s="7">
        <v>0</v>
      </c>
      <c r="F42" s="17">
        <f t="shared" si="1"/>
        <v>-11286.05592893323</v>
      </c>
      <c r="K42" s="10">
        <v>1980000</v>
      </c>
      <c r="L42" s="7">
        <v>1445000</v>
      </c>
      <c r="M42" s="7"/>
      <c r="N42" s="7">
        <v>20000</v>
      </c>
      <c r="O42" s="7">
        <v>107500</v>
      </c>
      <c r="P42" s="7"/>
      <c r="Q42" s="7">
        <v>0</v>
      </c>
      <c r="R42" s="7">
        <v>0</v>
      </c>
      <c r="S42" s="7"/>
      <c r="T42" s="7">
        <v>0</v>
      </c>
      <c r="U42" s="17">
        <v>0</v>
      </c>
    </row>
    <row r="43" spans="1:21">
      <c r="A43" t="s">
        <v>37</v>
      </c>
      <c r="B43" s="10">
        <v>2706.032696113245</v>
      </c>
      <c r="C43" s="7">
        <v>20103.916015055991</v>
      </c>
      <c r="D43" s="7">
        <v>0</v>
      </c>
      <c r="E43" s="7">
        <v>0</v>
      </c>
      <c r="F43" s="17">
        <f t="shared" si="1"/>
        <v>22809.948711169236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4488.0471270614362</v>
      </c>
      <c r="C47" s="7">
        <v>35680.809490815969</v>
      </c>
      <c r="D47" s="7">
        <v>0</v>
      </c>
      <c r="E47" s="7">
        <v>0</v>
      </c>
      <c r="F47" s="17">
        <f t="shared" si="1"/>
        <v>40168.856617877405</v>
      </c>
      <c r="K47" s="10">
        <v>275000</v>
      </c>
      <c r="L47" s="7">
        <v>0</v>
      </c>
      <c r="M47" s="7"/>
      <c r="N47" s="7">
        <v>1925000</v>
      </c>
      <c r="O47" s="7">
        <v>0</v>
      </c>
      <c r="P47" s="7"/>
      <c r="Q47" s="7">
        <v>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5907.3724146765599</v>
      </c>
      <c r="C49" s="7">
        <v>66730.902483775048</v>
      </c>
      <c r="D49" s="7">
        <v>0</v>
      </c>
      <c r="E49" s="7">
        <v>0</v>
      </c>
      <c r="F49" s="17">
        <f t="shared" si="1"/>
        <v>72638.274898451607</v>
      </c>
      <c r="K49" s="10"/>
      <c r="L49" s="7"/>
      <c r="M49" s="7"/>
      <c r="N49" s="7"/>
      <c r="O49" s="7"/>
      <c r="P49" s="7"/>
      <c r="Q49" s="7"/>
      <c r="R49" s="7"/>
      <c r="S49" s="7"/>
      <c r="T49" s="7"/>
      <c r="U49" s="17"/>
    </row>
    <row r="50" spans="1:21">
      <c r="A50" t="s">
        <v>44</v>
      </c>
      <c r="B50" s="10">
        <v>42598.888277753606</v>
      </c>
      <c r="C50" s="7">
        <v>474311.78996273689</v>
      </c>
      <c r="D50" s="7">
        <v>0</v>
      </c>
      <c r="E50" s="7">
        <v>0</v>
      </c>
      <c r="F50" s="17">
        <f t="shared" si="1"/>
        <v>516910.6782404905</v>
      </c>
      <c r="K50" s="10">
        <v>7101306</v>
      </c>
      <c r="L50" s="7">
        <v>4000000</v>
      </c>
      <c r="M50" s="7"/>
      <c r="N50" s="7">
        <v>0</v>
      </c>
      <c r="O50" s="7">
        <v>0</v>
      </c>
      <c r="P50" s="7"/>
      <c r="Q50" s="7">
        <v>0</v>
      </c>
      <c r="R50" s="7">
        <v>0</v>
      </c>
      <c r="S50" s="7"/>
      <c r="T50" s="7">
        <v>0</v>
      </c>
      <c r="U50" s="17">
        <v>0</v>
      </c>
    </row>
    <row r="51" spans="1:21">
      <c r="A51" t="s">
        <v>45</v>
      </c>
      <c r="B51" s="10">
        <v>-6823.5572889981559</v>
      </c>
      <c r="C51" s="7">
        <v>-35269.876215700453</v>
      </c>
      <c r="D51" s="7">
        <v>0</v>
      </c>
      <c r="E51" s="7">
        <v>0</v>
      </c>
      <c r="F51" s="17">
        <f t="shared" si="1"/>
        <v>-42093.433504698609</v>
      </c>
      <c r="K51" s="10">
        <v>78950</v>
      </c>
      <c r="L51" s="7">
        <v>0</v>
      </c>
      <c r="M51" s="7"/>
      <c r="N51" s="7">
        <v>136050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22685.156581920746</v>
      </c>
      <c r="C53" s="7">
        <v>171472.32043957105</v>
      </c>
      <c r="D53" s="7">
        <v>0</v>
      </c>
      <c r="E53" s="7">
        <v>0</v>
      </c>
      <c r="F53" s="17">
        <f t="shared" si="1"/>
        <v>194157.4770214918</v>
      </c>
      <c r="K53" s="10">
        <v>595000</v>
      </c>
      <c r="L53" s="7">
        <v>0</v>
      </c>
      <c r="M53" s="7"/>
      <c r="N53" s="7">
        <v>3125000</v>
      </c>
      <c r="O53" s="7">
        <v>0</v>
      </c>
      <c r="P53" s="7"/>
      <c r="Q53" s="7">
        <v>0</v>
      </c>
      <c r="R53" s="7">
        <v>0</v>
      </c>
      <c r="S53" s="7"/>
      <c r="T53" s="7">
        <v>0</v>
      </c>
      <c r="U53" s="17">
        <v>0</v>
      </c>
    </row>
    <row r="54" spans="1:21">
      <c r="A54" t="s">
        <v>48</v>
      </c>
      <c r="B54" s="10">
        <v>4832.6466935625358</v>
      </c>
      <c r="C54" s="7">
        <v>43099.255942110554</v>
      </c>
      <c r="D54" s="7">
        <v>0</v>
      </c>
      <c r="E54" s="7">
        <v>0</v>
      </c>
      <c r="F54" s="17">
        <f t="shared" si="1"/>
        <v>47931.90263567309</v>
      </c>
      <c r="K54" s="10">
        <v>936000</v>
      </c>
      <c r="L54" s="7">
        <v>0</v>
      </c>
      <c r="M54" s="7"/>
      <c r="N54" s="7">
        <v>0</v>
      </c>
      <c r="O54" s="7">
        <v>0</v>
      </c>
      <c r="P54" s="7"/>
      <c r="Q54" s="7">
        <v>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174364.75301269378</v>
      </c>
      <c r="C60" s="7">
        <f>SUM(C6:C58)</f>
        <v>2124018.6369504253</v>
      </c>
      <c r="D60" s="7">
        <f>SUM(D6:D58)</f>
        <v>0</v>
      </c>
      <c r="E60" s="7">
        <f>SUM(E6:E58)</f>
        <v>0</v>
      </c>
      <c r="F60" s="17">
        <f>SUM(F6:F58)</f>
        <v>2298383.3899631188</v>
      </c>
      <c r="K60" s="10">
        <f>SUM(K6:K58)</f>
        <v>18270153</v>
      </c>
      <c r="L60" s="7">
        <f>SUM(L6:L58)</f>
        <v>6524219</v>
      </c>
      <c r="M60" s="7"/>
      <c r="N60" s="7">
        <f>SUM(N6:N58)</f>
        <v>18925424</v>
      </c>
      <c r="O60" s="7">
        <f>SUM(O6:O58)</f>
        <v>5020281</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National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14683.722951169329</v>
      </c>
      <c r="C6" s="7">
        <v>1280.7291602540281</v>
      </c>
      <c r="D6" s="7">
        <v>0</v>
      </c>
      <c r="E6" s="7">
        <v>0</v>
      </c>
      <c r="F6" s="17">
        <f t="shared" ref="F6:F37" si="0">SUM(B6:E6)</f>
        <v>15964.452111423358</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8896.2034755237437</v>
      </c>
      <c r="C9" s="7">
        <v>8530.2560781002048</v>
      </c>
      <c r="D9" s="7">
        <v>0</v>
      </c>
      <c r="E9" s="7">
        <v>0</v>
      </c>
      <c r="F9" s="17">
        <f t="shared" si="0"/>
        <v>17426.45955362395</v>
      </c>
      <c r="H9" s="4"/>
      <c r="I9" s="13"/>
      <c r="K9" s="10">
        <v>56916</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48277445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167439.99999999997</v>
      </c>
      <c r="K14" s="10"/>
      <c r="L14" s="7"/>
      <c r="M14" s="7"/>
      <c r="N14" s="7"/>
      <c r="O14" s="7"/>
      <c r="P14" s="7"/>
      <c r="Q14" s="7"/>
      <c r="R14" s="7"/>
      <c r="S14" s="7"/>
      <c r="T14" s="7"/>
      <c r="U14" s="17"/>
    </row>
    <row r="15" spans="1:21">
      <c r="A15" t="s">
        <v>9</v>
      </c>
      <c r="B15" s="10">
        <v>855.55265623958257</v>
      </c>
      <c r="C15" s="7">
        <v>249.96314909804642</v>
      </c>
      <c r="D15" s="7">
        <v>0</v>
      </c>
      <c r="E15" s="7">
        <v>0</v>
      </c>
      <c r="F15" s="17">
        <f t="shared" si="0"/>
        <v>1105.515805337629</v>
      </c>
      <c r="H15" s="4" t="s">
        <v>69</v>
      </c>
      <c r="I15" s="14">
        <v>1817494.1258880426</v>
      </c>
      <c r="K15" s="10"/>
      <c r="L15" s="7"/>
      <c r="M15" s="7"/>
      <c r="N15" s="7"/>
      <c r="O15" s="7"/>
      <c r="P15" s="7"/>
      <c r="Q15" s="7"/>
      <c r="R15" s="7"/>
      <c r="S15" s="7"/>
      <c r="T15" s="7"/>
      <c r="U15" s="17"/>
    </row>
    <row r="16" spans="1:21">
      <c r="A16" t="s">
        <v>10</v>
      </c>
      <c r="B16" s="10">
        <v>-2669.7834724243221</v>
      </c>
      <c r="C16" s="7">
        <v>-1083.1339444217101</v>
      </c>
      <c r="D16" s="7">
        <v>0</v>
      </c>
      <c r="E16" s="7">
        <v>0</v>
      </c>
      <c r="F16" s="17">
        <f t="shared" si="0"/>
        <v>-3752.9174168460322</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-25647.75982142736</v>
      </c>
      <c r="C19" s="7">
        <v>-13813.14103742798</v>
      </c>
      <c r="D19" s="7">
        <v>0</v>
      </c>
      <c r="E19" s="7">
        <v>0</v>
      </c>
      <c r="F19" s="17">
        <f t="shared" si="0"/>
        <v>-39460.900858855341</v>
      </c>
      <c r="H19" s="4" t="s">
        <v>72</v>
      </c>
      <c r="I19" s="14">
        <v>32999999</v>
      </c>
      <c r="K19" s="10">
        <v>325000</v>
      </c>
      <c r="L19" s="7">
        <v>0</v>
      </c>
      <c r="M19" s="7"/>
      <c r="N19" s="7">
        <v>0</v>
      </c>
      <c r="O19" s="7">
        <v>0</v>
      </c>
      <c r="P19" s="7"/>
      <c r="Q19" s="7">
        <v>0</v>
      </c>
      <c r="R19" s="7">
        <v>0</v>
      </c>
      <c r="S19" s="7"/>
      <c r="T19" s="7">
        <v>0</v>
      </c>
      <c r="U19" s="17">
        <v>0</v>
      </c>
    </row>
    <row r="20" spans="1:21">
      <c r="A20" t="s">
        <v>14</v>
      </c>
      <c r="B20" s="10">
        <v>0</v>
      </c>
      <c r="C20" s="7">
        <v>0</v>
      </c>
      <c r="D20" s="7">
        <v>0</v>
      </c>
      <c r="E20" s="7">
        <v>0</v>
      </c>
      <c r="F20" s="17">
        <f t="shared" si="0"/>
        <v>0</v>
      </c>
      <c r="H20" s="4" t="s">
        <v>73</v>
      </c>
      <c r="I20" s="14">
        <v>-236724.9999999998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4411447</v>
      </c>
      <c r="K22" s="10"/>
      <c r="L22" s="7"/>
      <c r="M22" s="7"/>
      <c r="N22" s="7"/>
      <c r="O22" s="7"/>
      <c r="P22" s="7"/>
      <c r="Q22" s="7"/>
      <c r="R22" s="7"/>
      <c r="S22" s="7"/>
      <c r="T22" s="7"/>
      <c r="U22" s="17"/>
    </row>
    <row r="23" spans="1:21">
      <c r="A23" t="s">
        <v>17</v>
      </c>
      <c r="B23" s="10">
        <v>18753.78766673035</v>
      </c>
      <c r="C23" s="7">
        <v>3485.4515291858261</v>
      </c>
      <c r="D23" s="7">
        <v>0</v>
      </c>
      <c r="E23" s="7">
        <v>0</v>
      </c>
      <c r="F23" s="17">
        <f t="shared" si="0"/>
        <v>22239.239195916176</v>
      </c>
      <c r="H23" s="4" t="s">
        <v>76</v>
      </c>
      <c r="I23" s="14"/>
      <c r="K23" s="10">
        <v>440000</v>
      </c>
      <c r="L23" s="7">
        <v>486166</v>
      </c>
      <c r="M23" s="7"/>
      <c r="N23" s="7">
        <v>80000</v>
      </c>
      <c r="O23" s="7">
        <v>15036</v>
      </c>
      <c r="P23" s="7"/>
      <c r="Q23" s="7">
        <v>0</v>
      </c>
      <c r="R23" s="7">
        <v>0</v>
      </c>
      <c r="S23" s="7"/>
      <c r="T23" s="7">
        <v>0</v>
      </c>
      <c r="U23" s="17">
        <v>0</v>
      </c>
    </row>
    <row r="24" spans="1:21">
      <c r="A24" t="s">
        <v>18</v>
      </c>
      <c r="B24" s="10">
        <v>-9323.2391030120889</v>
      </c>
      <c r="C24" s="7">
        <v>-2756.2529895605994</v>
      </c>
      <c r="D24" s="7">
        <v>0</v>
      </c>
      <c r="E24" s="7">
        <v>0</v>
      </c>
      <c r="F24" s="17">
        <f t="shared" si="0"/>
        <v>-12079.492092572687</v>
      </c>
      <c r="H24" s="4" t="s">
        <v>77</v>
      </c>
      <c r="I24" s="14">
        <v>12696835.254612444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390822.87127559632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390822.8712755997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-42259.218084981869</v>
      </c>
      <c r="C30" s="7">
        <v>-43935.006032443824</v>
      </c>
      <c r="D30" s="7">
        <v>0</v>
      </c>
      <c r="E30" s="7">
        <v>0</v>
      </c>
      <c r="F30" s="17">
        <f t="shared" si="0"/>
        <v>-86194.224117425692</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29446.919853079482</v>
      </c>
      <c r="C39" s="7">
        <v>10422.833934270529</v>
      </c>
      <c r="D39" s="7">
        <v>0</v>
      </c>
      <c r="E39" s="7">
        <v>0</v>
      </c>
      <c r="F39" s="17">
        <f t="shared" si="1"/>
        <v>39869.753787350011</v>
      </c>
      <c r="K39" s="10">
        <v>0</v>
      </c>
      <c r="L39" s="7">
        <v>284000</v>
      </c>
      <c r="M39" s="7"/>
      <c r="N39" s="7">
        <v>0</v>
      </c>
      <c r="O39" s="7">
        <v>116000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-25868.998929649926</v>
      </c>
      <c r="C42" s="7">
        <v>-12466.744105342121</v>
      </c>
      <c r="D42" s="7">
        <v>0</v>
      </c>
      <c r="E42" s="7">
        <v>0</v>
      </c>
      <c r="F42" s="17">
        <f t="shared" si="1"/>
        <v>-38335.743034992047</v>
      </c>
      <c r="K42" s="10">
        <v>46000</v>
      </c>
      <c r="L42" s="7">
        <v>0</v>
      </c>
      <c r="M42" s="7"/>
      <c r="N42" s="7">
        <v>4000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7112.7976081885663</v>
      </c>
      <c r="C47" s="7">
        <v>3049.1044868384956</v>
      </c>
      <c r="D47" s="7">
        <v>0</v>
      </c>
      <c r="E47" s="7">
        <v>0</v>
      </c>
      <c r="F47" s="17">
        <f t="shared" si="1"/>
        <v>10161.902095027062</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308212.62833814695</v>
      </c>
      <c r="C49" s="7">
        <v>99459.105066005606</v>
      </c>
      <c r="D49" s="7">
        <v>0</v>
      </c>
      <c r="E49" s="7">
        <v>0</v>
      </c>
      <c r="F49" s="17">
        <f t="shared" si="1"/>
        <v>407671.73340415256</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21415.534798739478</v>
      </c>
      <c r="C53" s="7">
        <v>6057.0253647840291</v>
      </c>
      <c r="D53" s="7">
        <v>0</v>
      </c>
      <c r="E53" s="7">
        <v>0</v>
      </c>
      <c r="F53" s="17">
        <f t="shared" si="1"/>
        <v>27472.560163523507</v>
      </c>
      <c r="K53" s="10">
        <v>375000</v>
      </c>
      <c r="L53" s="7">
        <v>0</v>
      </c>
      <c r="M53" s="7"/>
      <c r="N53" s="7">
        <v>5000</v>
      </c>
      <c r="O53" s="7">
        <v>0</v>
      </c>
      <c r="P53" s="7"/>
      <c r="Q53" s="7">
        <v>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16334.838142924535</v>
      </c>
      <c r="C55" s="7">
        <v>12399.694537012692</v>
      </c>
      <c r="D55" s="7">
        <v>0</v>
      </c>
      <c r="E55" s="7">
        <v>0</v>
      </c>
      <c r="F55" s="17">
        <f t="shared" si="1"/>
        <v>28734.532679937227</v>
      </c>
      <c r="K55" s="10">
        <v>0</v>
      </c>
      <c r="L55" s="7">
        <v>0</v>
      </c>
      <c r="M55" s="7"/>
      <c r="N55" s="7">
        <v>0</v>
      </c>
      <c r="O55" s="7">
        <v>0</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319942.98607924645</v>
      </c>
      <c r="C60" s="7">
        <f>SUM(C6:C58)</f>
        <v>70879.885196353222</v>
      </c>
      <c r="D60" s="7">
        <f>SUM(D6:D58)</f>
        <v>0</v>
      </c>
      <c r="E60" s="7">
        <f>SUM(E6:E58)</f>
        <v>0</v>
      </c>
      <c r="F60" s="17">
        <f>SUM(F6:F58)</f>
        <v>390822.8712755997</v>
      </c>
      <c r="K60" s="10">
        <f>SUM(K6:K58)</f>
        <v>1242916</v>
      </c>
      <c r="L60" s="7">
        <f>SUM(L6:L58)</f>
        <v>770166</v>
      </c>
      <c r="M60" s="7"/>
      <c r="N60" s="7">
        <f>SUM(N6:N58)</f>
        <v>89000</v>
      </c>
      <c r="O60" s="7">
        <f>SUM(O6:O58)</f>
        <v>131036</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Italic"Franklin American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299364.2888975633</v>
      </c>
      <c r="C6" s="7">
        <v>0</v>
      </c>
      <c r="D6" s="7">
        <v>0</v>
      </c>
      <c r="E6" s="7">
        <v>0</v>
      </c>
      <c r="F6" s="17">
        <f t="shared" ref="F6:F37" si="0">SUM(B6:E6)</f>
        <v>299364.2888975633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23027.542029238219</v>
      </c>
      <c r="C8" s="7">
        <v>0</v>
      </c>
      <c r="D8" s="7">
        <v>0</v>
      </c>
      <c r="E8" s="7">
        <v>0</v>
      </c>
      <c r="F8" s="17">
        <f t="shared" si="0"/>
        <v>23027.542029238219</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17074665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18066</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406240</v>
      </c>
      <c r="K14" s="10"/>
      <c r="L14" s="7"/>
      <c r="M14" s="7"/>
      <c r="N14" s="7"/>
      <c r="O14" s="7"/>
      <c r="P14" s="7"/>
      <c r="Q14" s="7"/>
      <c r="R14" s="7"/>
      <c r="S14" s="7"/>
      <c r="T14" s="7"/>
      <c r="U14" s="17"/>
    </row>
    <row r="15" spans="1:21">
      <c r="A15" t="s">
        <v>9</v>
      </c>
      <c r="B15" s="10">
        <v>55716.363182450848</v>
      </c>
      <c r="C15" s="7">
        <v>0</v>
      </c>
      <c r="D15" s="7">
        <v>0</v>
      </c>
      <c r="E15" s="7">
        <v>0</v>
      </c>
      <c r="F15" s="17">
        <f t="shared" si="0"/>
        <v>55716.363182450848</v>
      </c>
      <c r="H15" s="4" t="s">
        <v>69</v>
      </c>
      <c r="I15" s="14">
        <v>633451.5678425401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-1329839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711825</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870205.17926742916</v>
      </c>
      <c r="C24" s="7">
        <v>48402.471538964157</v>
      </c>
      <c r="D24" s="7">
        <v>0</v>
      </c>
      <c r="E24" s="7">
        <v>0</v>
      </c>
      <c r="F24" s="17">
        <f t="shared" si="0"/>
        <v>918607.65080639336</v>
      </c>
      <c r="H24" s="4" t="s">
        <v>77</v>
      </c>
      <c r="I24" s="14">
        <v>5879011.3100000005</v>
      </c>
      <c r="K24" s="10">
        <v>959087</v>
      </c>
      <c r="L24" s="7">
        <v>0</v>
      </c>
      <c r="M24" s="7"/>
      <c r="N24" s="7">
        <v>402992</v>
      </c>
      <c r="O24" s="7">
        <v>0</v>
      </c>
      <c r="P24" s="7"/>
      <c r="Q24" s="7">
        <v>52921</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12871425.257842539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12871425.257842539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8285356.1755305724</v>
      </c>
      <c r="C30" s="7">
        <v>2990308.6040625125</v>
      </c>
      <c r="D30" s="7">
        <v>0</v>
      </c>
      <c r="E30" s="7">
        <v>0</v>
      </c>
      <c r="F30" s="17">
        <f t="shared" si="0"/>
        <v>11275664.779593084</v>
      </c>
      <c r="K30" s="10">
        <v>4320000</v>
      </c>
      <c r="L30" s="7">
        <v>0</v>
      </c>
      <c r="M30" s="7"/>
      <c r="N30" s="7">
        <v>1680000</v>
      </c>
      <c r="O30" s="7">
        <v>0</v>
      </c>
      <c r="P30" s="7"/>
      <c r="Q30" s="7">
        <v>0</v>
      </c>
      <c r="R30" s="7">
        <v>0</v>
      </c>
      <c r="S30" s="7"/>
      <c r="T30" s="7">
        <v>0</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-29910.33273331193</v>
      </c>
      <c r="C37" s="7">
        <v>0</v>
      </c>
      <c r="D37" s="7">
        <v>0</v>
      </c>
      <c r="E37" s="7">
        <v>0</v>
      </c>
      <c r="F37" s="17">
        <f t="shared" si="0"/>
        <v>-29910.33273331193</v>
      </c>
      <c r="K37" s="10">
        <v>29979</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327.04912672999126</v>
      </c>
      <c r="C42" s="7">
        <v>0</v>
      </c>
      <c r="D42" s="7">
        <v>0</v>
      </c>
      <c r="E42" s="7">
        <v>0</v>
      </c>
      <c r="F42" s="17">
        <f t="shared" si="1"/>
        <v>327.04912672999126</v>
      </c>
      <c r="K42" s="10">
        <v>100000</v>
      </c>
      <c r="L42" s="7">
        <v>0</v>
      </c>
      <c r="M42" s="7"/>
      <c r="N42" s="7">
        <v>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328627.91694039258</v>
      </c>
      <c r="C50" s="7">
        <v>0</v>
      </c>
      <c r="D50" s="7">
        <v>0</v>
      </c>
      <c r="E50" s="7">
        <v>0</v>
      </c>
      <c r="F50" s="17">
        <f t="shared" si="1"/>
        <v>328627.91694039258</v>
      </c>
      <c r="K50" s="10">
        <v>475086</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9832714.1822410636</v>
      </c>
      <c r="C60" s="7">
        <f>SUM(C6:C58)</f>
        <v>3038711.0756014767</v>
      </c>
      <c r="D60" s="7">
        <f>SUM(D6:D58)</f>
        <v>0</v>
      </c>
      <c r="E60" s="7">
        <f>SUM(E6:E58)</f>
        <v>0</v>
      </c>
      <c r="F60" s="17">
        <f>SUM(F6:F58)</f>
        <v>12871425.257842539</v>
      </c>
      <c r="K60" s="10">
        <f>SUM(K6:K58)</f>
        <v>5884152</v>
      </c>
      <c r="L60" s="7">
        <f>SUM(L6:L58)</f>
        <v>0</v>
      </c>
      <c r="M60" s="7"/>
      <c r="N60" s="7">
        <f>SUM(N6:N58)</f>
        <v>2082992</v>
      </c>
      <c r="O60" s="7">
        <f>SUM(O6:O58)</f>
        <v>0</v>
      </c>
      <c r="P60" s="7"/>
      <c r="Q60" s="7">
        <f>SUM(Q6:Q58)</f>
        <v>52921</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Italic"Franklin Protective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15333.949628096831</v>
      </c>
      <c r="C6" s="7">
        <v>0</v>
      </c>
      <c r="D6" s="7">
        <v>2732.0550314844513</v>
      </c>
      <c r="E6" s="7">
        <v>0</v>
      </c>
      <c r="F6" s="17">
        <f t="shared" ref="F6:F37" si="0">SUM(B6:E6)</f>
        <v>18066.004659581282</v>
      </c>
      <c r="K6" s="10">
        <v>0</v>
      </c>
      <c r="L6" s="7">
        <v>0</v>
      </c>
      <c r="M6" s="7"/>
      <c r="N6" s="7">
        <v>0</v>
      </c>
      <c r="O6" s="7">
        <v>0</v>
      </c>
      <c r="P6" s="7"/>
      <c r="Q6" s="7">
        <v>202000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574</v>
      </c>
      <c r="E8" s="7">
        <v>0</v>
      </c>
      <c r="F8" s="17">
        <f t="shared" si="0"/>
        <v>574</v>
      </c>
      <c r="H8" s="4" t="s">
        <v>64</v>
      </c>
      <c r="I8" s="13"/>
      <c r="K8" s="10"/>
      <c r="L8" s="7"/>
      <c r="M8" s="7"/>
      <c r="N8" s="7"/>
      <c r="O8" s="7"/>
      <c r="P8" s="7"/>
      <c r="Q8" s="7"/>
      <c r="R8" s="7"/>
      <c r="S8" s="7"/>
      <c r="T8" s="7"/>
      <c r="U8" s="17"/>
    </row>
    <row r="9" spans="1:21">
      <c r="A9" t="s">
        <v>3</v>
      </c>
      <c r="B9" s="10">
        <v>0</v>
      </c>
      <c r="C9" s="7">
        <v>0</v>
      </c>
      <c r="D9" s="7">
        <v>2890</v>
      </c>
      <c r="E9" s="7">
        <v>0</v>
      </c>
      <c r="F9" s="17">
        <f t="shared" si="0"/>
        <v>2890</v>
      </c>
      <c r="H9" s="4"/>
      <c r="I9" s="13"/>
      <c r="K9" s="10"/>
      <c r="L9" s="7"/>
      <c r="M9" s="7"/>
      <c r="N9" s="7"/>
      <c r="O9" s="7"/>
      <c r="P9" s="7"/>
      <c r="Q9" s="7"/>
      <c r="R9" s="7"/>
      <c r="S9" s="7"/>
      <c r="T9" s="7"/>
      <c r="U9" s="17"/>
    </row>
    <row r="10" spans="1:21">
      <c r="A10" t="s">
        <v>4</v>
      </c>
      <c r="B10" s="10">
        <v>0</v>
      </c>
      <c r="C10" s="7">
        <v>0</v>
      </c>
      <c r="D10" s="7">
        <v>334</v>
      </c>
      <c r="E10" s="7">
        <v>0</v>
      </c>
      <c r="F10" s="17">
        <f t="shared" si="0"/>
        <v>334</v>
      </c>
      <c r="H10" s="4" t="s">
        <v>65</v>
      </c>
      <c r="I10" s="14">
        <v>16205681.249743802</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-1789</v>
      </c>
      <c r="E12" s="7">
        <v>0</v>
      </c>
      <c r="F12" s="17">
        <f t="shared" si="0"/>
        <v>-1789</v>
      </c>
      <c r="H12" s="4" t="s">
        <v>66</v>
      </c>
      <c r="I12" s="14"/>
      <c r="K12" s="10"/>
      <c r="L12" s="7"/>
      <c r="M12" s="7"/>
      <c r="N12" s="7"/>
      <c r="O12" s="7"/>
      <c r="P12" s="7"/>
      <c r="Q12" s="7"/>
      <c r="R12" s="7"/>
      <c r="S12" s="7"/>
      <c r="T12" s="7"/>
      <c r="U12" s="17"/>
    </row>
    <row r="13" spans="1:21">
      <c r="A13" t="s">
        <v>7</v>
      </c>
      <c r="B13" s="10">
        <v>6759.960073036822</v>
      </c>
      <c r="C13" s="7">
        <v>0</v>
      </c>
      <c r="D13" s="7">
        <v>0</v>
      </c>
      <c r="E13" s="7">
        <v>0</v>
      </c>
      <c r="F13" s="17">
        <f t="shared" si="0"/>
        <v>6759.960073036822</v>
      </c>
      <c r="H13" s="4" t="s">
        <v>67</v>
      </c>
      <c r="I13" s="14">
        <v>10602029</v>
      </c>
      <c r="K13" s="10">
        <v>0</v>
      </c>
      <c r="L13" s="7">
        <v>0</v>
      </c>
      <c r="M13" s="7"/>
      <c r="N13" s="7">
        <v>0</v>
      </c>
      <c r="O13" s="7">
        <v>0</v>
      </c>
      <c r="P13" s="7"/>
      <c r="Q13" s="7">
        <v>100000</v>
      </c>
      <c r="R13" s="7">
        <v>0</v>
      </c>
      <c r="S13" s="7"/>
      <c r="T13" s="7">
        <v>0</v>
      </c>
      <c r="U13" s="17">
        <v>0</v>
      </c>
    </row>
    <row r="14" spans="1:21">
      <c r="A14" t="s">
        <v>8</v>
      </c>
      <c r="B14" s="10">
        <v>0</v>
      </c>
      <c r="C14" s="7">
        <v>0</v>
      </c>
      <c r="D14" s="7">
        <v>0</v>
      </c>
      <c r="E14" s="7">
        <v>0</v>
      </c>
      <c r="F14" s="17">
        <f t="shared" si="0"/>
        <v>0</v>
      </c>
      <c r="H14" s="4" t="s">
        <v>68</v>
      </c>
      <c r="I14" s="14">
        <v>3311759.0000000009</v>
      </c>
      <c r="K14" s="10"/>
      <c r="L14" s="7"/>
      <c r="M14" s="7"/>
      <c r="N14" s="7"/>
      <c r="O14" s="7"/>
      <c r="P14" s="7"/>
      <c r="Q14" s="7"/>
      <c r="R14" s="7"/>
      <c r="S14" s="7"/>
      <c r="T14" s="7"/>
      <c r="U14" s="17"/>
    </row>
    <row r="15" spans="1:21">
      <c r="A15" t="s">
        <v>9</v>
      </c>
      <c r="B15" s="10">
        <v>115823.88476871839</v>
      </c>
      <c r="C15" s="7">
        <v>15102.377056500904</v>
      </c>
      <c r="D15" s="7">
        <v>138647.97412467888</v>
      </c>
      <c r="E15" s="7">
        <v>0</v>
      </c>
      <c r="F15" s="17">
        <f t="shared" si="0"/>
        <v>269574.23594989814</v>
      </c>
      <c r="H15" s="4" t="s">
        <v>69</v>
      </c>
      <c r="I15" s="14">
        <v>358077.81000000006</v>
      </c>
      <c r="K15" s="10">
        <v>535000</v>
      </c>
      <c r="L15" s="7">
        <v>0</v>
      </c>
      <c r="M15" s="7"/>
      <c r="N15" s="7">
        <v>65000</v>
      </c>
      <c r="O15" s="7">
        <v>0</v>
      </c>
      <c r="P15" s="7"/>
      <c r="Q15" s="7">
        <v>4900000</v>
      </c>
      <c r="R15" s="7">
        <v>0</v>
      </c>
      <c r="S15" s="7"/>
      <c r="T15" s="7">
        <v>0</v>
      </c>
      <c r="U15" s="17">
        <v>0</v>
      </c>
    </row>
    <row r="16" spans="1:21">
      <c r="A16" t="s">
        <v>10</v>
      </c>
      <c r="B16" s="10">
        <v>56361.427213840419</v>
      </c>
      <c r="C16" s="7">
        <v>23293.604174733366</v>
      </c>
      <c r="D16" s="7">
        <v>25321.757867709908</v>
      </c>
      <c r="E16" s="7">
        <v>0</v>
      </c>
      <c r="F16" s="17">
        <f t="shared" si="0"/>
        <v>104976.78925628369</v>
      </c>
      <c r="H16" s="4" t="s">
        <v>70</v>
      </c>
      <c r="I16" s="14">
        <v>0</v>
      </c>
      <c r="K16" s="10">
        <v>172000</v>
      </c>
      <c r="L16" s="7">
        <v>0</v>
      </c>
      <c r="M16" s="7"/>
      <c r="N16" s="7">
        <v>72000</v>
      </c>
      <c r="O16" s="7">
        <v>739.16</v>
      </c>
      <c r="P16" s="7"/>
      <c r="Q16" s="7">
        <v>1200000</v>
      </c>
      <c r="R16" s="7">
        <v>0</v>
      </c>
      <c r="S16" s="7"/>
      <c r="T16" s="7">
        <v>0</v>
      </c>
      <c r="U16" s="17">
        <v>0</v>
      </c>
    </row>
    <row r="17" spans="1:21">
      <c r="A17" t="s">
        <v>11</v>
      </c>
      <c r="B17" s="10">
        <v>0</v>
      </c>
      <c r="C17" s="7">
        <v>0</v>
      </c>
      <c r="D17" s="7">
        <v>-41</v>
      </c>
      <c r="E17" s="7">
        <v>0</v>
      </c>
      <c r="F17" s="17">
        <f t="shared" si="0"/>
        <v>-41</v>
      </c>
      <c r="H17" s="4"/>
      <c r="I17" s="14"/>
      <c r="K17" s="10"/>
      <c r="L17" s="7"/>
      <c r="M17" s="7"/>
      <c r="N17" s="7"/>
      <c r="O17" s="7"/>
      <c r="P17" s="7"/>
      <c r="Q17" s="7"/>
      <c r="R17" s="7"/>
      <c r="S17" s="7"/>
      <c r="T17" s="7"/>
      <c r="U17" s="17"/>
    </row>
    <row r="18" spans="1:21">
      <c r="A18" t="s">
        <v>12</v>
      </c>
      <c r="B18" s="10">
        <v>0</v>
      </c>
      <c r="C18" s="7">
        <v>0</v>
      </c>
      <c r="D18" s="7">
        <v>1731</v>
      </c>
      <c r="E18" s="7">
        <v>0</v>
      </c>
      <c r="F18" s="17">
        <f t="shared" si="0"/>
        <v>1731</v>
      </c>
      <c r="H18" s="4" t="s">
        <v>71</v>
      </c>
      <c r="I18" s="14"/>
      <c r="K18" s="10"/>
      <c r="L18" s="7"/>
      <c r="M18" s="7"/>
      <c r="N18" s="7"/>
      <c r="O18" s="7"/>
      <c r="P18" s="7"/>
      <c r="Q18" s="7"/>
      <c r="R18" s="7"/>
      <c r="S18" s="7"/>
      <c r="T18" s="7"/>
      <c r="U18" s="17"/>
    </row>
    <row r="19" spans="1:21">
      <c r="A19" t="s">
        <v>13</v>
      </c>
      <c r="B19" s="10">
        <v>0</v>
      </c>
      <c r="C19" s="7">
        <v>0</v>
      </c>
      <c r="D19" s="7">
        <v>1481</v>
      </c>
      <c r="E19" s="7">
        <v>0</v>
      </c>
      <c r="F19" s="17">
        <f t="shared" si="0"/>
        <v>1481</v>
      </c>
      <c r="H19" s="4" t="s">
        <v>72</v>
      </c>
      <c r="I19" s="14">
        <v>858110</v>
      </c>
      <c r="K19" s="10"/>
      <c r="L19" s="7"/>
      <c r="M19" s="7"/>
      <c r="N19" s="7"/>
      <c r="O19" s="7"/>
      <c r="P19" s="7"/>
      <c r="Q19" s="7"/>
      <c r="R19" s="7"/>
      <c r="S19" s="7"/>
      <c r="T19" s="7"/>
      <c r="U19" s="17"/>
    </row>
    <row r="20" spans="1:21">
      <c r="A20" t="s">
        <v>14</v>
      </c>
      <c r="B20" s="10">
        <v>27761.26933293062</v>
      </c>
      <c r="C20" s="7">
        <v>0</v>
      </c>
      <c r="D20" s="7">
        <v>10847.024995130632</v>
      </c>
      <c r="E20" s="7">
        <v>0</v>
      </c>
      <c r="F20" s="17">
        <f t="shared" si="0"/>
        <v>38608.294328061253</v>
      </c>
      <c r="H20" s="4" t="s">
        <v>73</v>
      </c>
      <c r="I20" s="14">
        <v>10356665.249743806</v>
      </c>
      <c r="K20" s="10">
        <v>0</v>
      </c>
      <c r="L20" s="7">
        <v>0</v>
      </c>
      <c r="M20" s="7"/>
      <c r="N20" s="7">
        <v>0</v>
      </c>
      <c r="O20" s="7">
        <v>0</v>
      </c>
      <c r="P20" s="7"/>
      <c r="Q20" s="7">
        <v>590456</v>
      </c>
      <c r="R20" s="7">
        <v>0</v>
      </c>
      <c r="S20" s="7"/>
      <c r="T20" s="7">
        <v>0</v>
      </c>
      <c r="U20" s="17">
        <v>0</v>
      </c>
    </row>
    <row r="21" spans="1:21">
      <c r="A21" t="s">
        <v>15</v>
      </c>
      <c r="B21" s="10">
        <v>0</v>
      </c>
      <c r="C21" s="7">
        <v>0</v>
      </c>
      <c r="D21" s="7">
        <v>54</v>
      </c>
      <c r="E21" s="7">
        <v>0</v>
      </c>
      <c r="F21" s="17">
        <f t="shared" si="0"/>
        <v>54</v>
      </c>
      <c r="H21" s="4" t="s">
        <v>74</v>
      </c>
      <c r="I21" s="14"/>
      <c r="K21" s="10"/>
      <c r="L21" s="7"/>
      <c r="M21" s="7"/>
      <c r="N21" s="7"/>
      <c r="O21" s="7"/>
      <c r="P21" s="7"/>
      <c r="Q21" s="7"/>
      <c r="R21" s="7"/>
      <c r="S21" s="7"/>
      <c r="T21" s="7"/>
      <c r="U21" s="17"/>
    </row>
    <row r="22" spans="1:21">
      <c r="A22" t="s">
        <v>16</v>
      </c>
      <c r="B22" s="10">
        <v>0</v>
      </c>
      <c r="C22" s="7">
        <v>0</v>
      </c>
      <c r="D22" s="7">
        <v>379</v>
      </c>
      <c r="E22" s="7">
        <v>0</v>
      </c>
      <c r="F22" s="17">
        <f t="shared" si="0"/>
        <v>379</v>
      </c>
      <c r="H22" s="4" t="s">
        <v>75</v>
      </c>
      <c r="I22" s="14">
        <v>418260</v>
      </c>
      <c r="K22" s="10"/>
      <c r="L22" s="7"/>
      <c r="M22" s="7"/>
      <c r="N22" s="7"/>
      <c r="O22" s="7"/>
      <c r="P22" s="7"/>
      <c r="Q22" s="7"/>
      <c r="R22" s="7"/>
      <c r="S22" s="7"/>
      <c r="T22" s="7"/>
      <c r="U22" s="17"/>
    </row>
    <row r="23" spans="1:21">
      <c r="A23" t="s">
        <v>17</v>
      </c>
      <c r="B23" s="10">
        <v>0</v>
      </c>
      <c r="C23" s="7">
        <v>0</v>
      </c>
      <c r="D23" s="7">
        <v>81143.535663375631</v>
      </c>
      <c r="E23" s="7">
        <v>0</v>
      </c>
      <c r="F23" s="17">
        <f t="shared" si="0"/>
        <v>81143.535663375631</v>
      </c>
      <c r="H23" s="4" t="s">
        <v>76</v>
      </c>
      <c r="I23" s="14"/>
      <c r="K23" s="10">
        <v>2378202</v>
      </c>
      <c r="L23" s="7">
        <v>1606905.95</v>
      </c>
      <c r="M23" s="7"/>
      <c r="N23" s="7">
        <v>0</v>
      </c>
      <c r="O23" s="7">
        <v>0</v>
      </c>
      <c r="P23" s="7"/>
      <c r="Q23" s="7">
        <v>374000</v>
      </c>
      <c r="R23" s="7">
        <v>175940</v>
      </c>
      <c r="S23" s="7"/>
      <c r="T23" s="7">
        <v>0</v>
      </c>
      <c r="U23" s="17">
        <v>0</v>
      </c>
    </row>
    <row r="24" spans="1:21">
      <c r="A24" t="s">
        <v>18</v>
      </c>
      <c r="B24" s="10">
        <v>0</v>
      </c>
      <c r="C24" s="7">
        <v>0</v>
      </c>
      <c r="D24" s="7">
        <v>0</v>
      </c>
      <c r="E24" s="7">
        <v>0</v>
      </c>
      <c r="F24" s="17">
        <f t="shared" si="0"/>
        <v>0</v>
      </c>
      <c r="H24" s="4" t="s">
        <v>77</v>
      </c>
      <c r="I24" s="14">
        <v>17058382.000000004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23631.324314158177</v>
      </c>
      <c r="C26" s="7">
        <v>0</v>
      </c>
      <c r="D26" s="7">
        <v>543.57937621609335</v>
      </c>
      <c r="E26" s="7">
        <v>0</v>
      </c>
      <c r="F26" s="17">
        <f t="shared" si="0"/>
        <v>24174.903690374271</v>
      </c>
      <c r="H26" s="4" t="s">
        <v>78</v>
      </c>
      <c r="I26" s="14">
        <f>SUM(I10:I16)-SUM(I19:I24)</f>
        <v>1786129.8099999912</v>
      </c>
      <c r="K26" s="10">
        <v>400000</v>
      </c>
      <c r="L26" s="7">
        <v>0</v>
      </c>
      <c r="M26" s="7"/>
      <c r="N26" s="7">
        <v>0</v>
      </c>
      <c r="O26" s="7">
        <v>0</v>
      </c>
      <c r="P26" s="7"/>
      <c r="Q26" s="7">
        <v>0</v>
      </c>
      <c r="R26" s="7">
        <v>0</v>
      </c>
      <c r="S26" s="7"/>
      <c r="T26" s="7">
        <v>0</v>
      </c>
      <c r="U26" s="17">
        <v>0</v>
      </c>
    </row>
    <row r="27" spans="1:21">
      <c r="A27" t="s">
        <v>21</v>
      </c>
      <c r="B27" s="10">
        <v>0</v>
      </c>
      <c r="C27" s="7">
        <v>0</v>
      </c>
      <c r="D27" s="7">
        <v>1377</v>
      </c>
      <c r="E27" s="7">
        <v>0</v>
      </c>
      <c r="F27" s="17">
        <f t="shared" si="0"/>
        <v>1377</v>
      </c>
      <c r="H27" s="4" t="s">
        <v>79</v>
      </c>
      <c r="I27" s="14">
        <f>+F60</f>
        <v>1786129.8099999987</v>
      </c>
      <c r="K27" s="10"/>
      <c r="L27" s="7"/>
      <c r="M27" s="7"/>
      <c r="N27" s="7"/>
      <c r="O27" s="7"/>
      <c r="P27" s="7"/>
      <c r="Q27" s="7"/>
      <c r="R27" s="7"/>
      <c r="S27" s="7"/>
      <c r="T27" s="7"/>
      <c r="U27" s="17"/>
    </row>
    <row r="28" spans="1:21">
      <c r="A28" t="s">
        <v>22</v>
      </c>
      <c r="B28" s="10">
        <v>0</v>
      </c>
      <c r="C28" s="7">
        <v>0</v>
      </c>
      <c r="D28" s="7">
        <v>4098</v>
      </c>
      <c r="E28" s="7">
        <v>0</v>
      </c>
      <c r="F28" s="17">
        <f t="shared" si="0"/>
        <v>4098</v>
      </c>
      <c r="H28" s="23"/>
      <c r="I28" s="25"/>
      <c r="K28" s="10"/>
      <c r="L28" s="7"/>
      <c r="M28" s="7"/>
      <c r="N28" s="7"/>
      <c r="O28" s="7"/>
      <c r="P28" s="7"/>
      <c r="Q28" s="7"/>
      <c r="R28" s="7"/>
      <c r="S28" s="7"/>
      <c r="T28" s="7"/>
      <c r="U28" s="17"/>
    </row>
    <row r="29" spans="1:21">
      <c r="A29" t="s">
        <v>23</v>
      </c>
      <c r="B29" s="10">
        <v>0</v>
      </c>
      <c r="C29" s="7">
        <v>0</v>
      </c>
      <c r="D29" s="7">
        <v>1811</v>
      </c>
      <c r="E29" s="7">
        <v>0</v>
      </c>
      <c r="F29" s="17">
        <f t="shared" si="0"/>
        <v>1811</v>
      </c>
      <c r="K29" s="10"/>
      <c r="L29" s="7"/>
      <c r="M29" s="7"/>
      <c r="N29" s="7"/>
      <c r="O29" s="7"/>
      <c r="P29" s="7"/>
      <c r="Q29" s="7"/>
      <c r="R29" s="7"/>
      <c r="S29" s="7"/>
      <c r="T29" s="7"/>
      <c r="U29" s="17"/>
    </row>
    <row r="30" spans="1:21">
      <c r="A30" t="s">
        <v>24</v>
      </c>
      <c r="B30" s="10">
        <v>0</v>
      </c>
      <c r="C30" s="7">
        <v>0</v>
      </c>
      <c r="D30" s="7">
        <v>849</v>
      </c>
      <c r="E30" s="7">
        <v>0</v>
      </c>
      <c r="F30" s="17">
        <f t="shared" si="0"/>
        <v>849</v>
      </c>
      <c r="K30" s="10"/>
      <c r="L30" s="7"/>
      <c r="M30" s="7"/>
      <c r="N30" s="7"/>
      <c r="O30" s="7"/>
      <c r="P30" s="7"/>
      <c r="Q30" s="7"/>
      <c r="R30" s="7"/>
      <c r="S30" s="7"/>
      <c r="T30" s="7"/>
      <c r="U30" s="17"/>
    </row>
    <row r="31" spans="1:21">
      <c r="A31" t="s">
        <v>25</v>
      </c>
      <c r="B31" s="10">
        <v>6282.5153717819921</v>
      </c>
      <c r="C31" s="7">
        <v>1024.4115442190341</v>
      </c>
      <c r="D31" s="7">
        <v>1093.0600967930113</v>
      </c>
      <c r="E31" s="7">
        <v>0</v>
      </c>
      <c r="F31" s="17">
        <f t="shared" si="0"/>
        <v>8399.9870127940376</v>
      </c>
      <c r="K31" s="10">
        <v>25000</v>
      </c>
      <c r="L31" s="7">
        <v>0</v>
      </c>
      <c r="M31" s="7"/>
      <c r="N31" s="7">
        <v>0</v>
      </c>
      <c r="O31" s="7">
        <v>0</v>
      </c>
      <c r="P31" s="7"/>
      <c r="Q31" s="7">
        <v>25000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1051</v>
      </c>
      <c r="E35" s="7">
        <v>0</v>
      </c>
      <c r="F35" s="17">
        <f t="shared" si="0"/>
        <v>1051</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3814</v>
      </c>
      <c r="E38" s="7">
        <v>0</v>
      </c>
      <c r="F38" s="17">
        <f t="shared" ref="F38:F58" si="1">SUM(B38:E38)</f>
        <v>3814</v>
      </c>
      <c r="K38" s="10"/>
      <c r="L38" s="7"/>
      <c r="M38" s="7"/>
      <c r="N38" s="7"/>
      <c r="O38" s="7"/>
      <c r="P38" s="7"/>
      <c r="Q38" s="7"/>
      <c r="R38" s="7"/>
      <c r="S38" s="7"/>
      <c r="T38" s="7"/>
      <c r="U38" s="17"/>
    </row>
    <row r="39" spans="1:21">
      <c r="A39" t="s">
        <v>33</v>
      </c>
      <c r="B39" s="10">
        <v>-7857.665587820462</v>
      </c>
      <c r="C39" s="7">
        <v>0</v>
      </c>
      <c r="D39" s="7">
        <v>0</v>
      </c>
      <c r="E39" s="7">
        <v>0</v>
      </c>
      <c r="F39" s="17">
        <f t="shared" si="1"/>
        <v>-7857.665587820462</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2817</v>
      </c>
      <c r="E41" s="7">
        <v>0</v>
      </c>
      <c r="F41" s="17">
        <f t="shared" si="1"/>
        <v>2817</v>
      </c>
      <c r="K41" s="10"/>
      <c r="L41" s="7"/>
      <c r="M41" s="7"/>
      <c r="N41" s="7"/>
      <c r="O41" s="7"/>
      <c r="P41" s="7"/>
      <c r="Q41" s="7"/>
      <c r="R41" s="7"/>
      <c r="S41" s="7"/>
      <c r="T41" s="7"/>
      <c r="U41" s="17"/>
    </row>
    <row r="42" spans="1:21">
      <c r="A42" t="s">
        <v>36</v>
      </c>
      <c r="B42" s="10">
        <v>20502.462451247469</v>
      </c>
      <c r="C42" s="7">
        <v>1114.466773475493</v>
      </c>
      <c r="D42" s="7">
        <v>1695.4122192233554</v>
      </c>
      <c r="E42" s="7">
        <v>0</v>
      </c>
      <c r="F42" s="17">
        <f t="shared" si="1"/>
        <v>23312.341443946316</v>
      </c>
      <c r="K42" s="10">
        <v>40000</v>
      </c>
      <c r="L42" s="7">
        <v>17600</v>
      </c>
      <c r="M42" s="7"/>
      <c r="N42" s="7">
        <v>0</v>
      </c>
      <c r="O42" s="7">
        <v>0</v>
      </c>
      <c r="P42" s="7"/>
      <c r="Q42" s="7">
        <v>210000</v>
      </c>
      <c r="R42" s="7">
        <v>92400</v>
      </c>
      <c r="S42" s="7"/>
      <c r="T42" s="7">
        <v>0</v>
      </c>
      <c r="U42" s="17">
        <v>0</v>
      </c>
    </row>
    <row r="43" spans="1:21">
      <c r="A43" t="s">
        <v>37</v>
      </c>
      <c r="B43" s="10">
        <v>0</v>
      </c>
      <c r="C43" s="7">
        <v>0</v>
      </c>
      <c r="D43" s="7">
        <v>62</v>
      </c>
      <c r="E43" s="7">
        <v>0</v>
      </c>
      <c r="F43" s="17">
        <f t="shared" si="1"/>
        <v>62</v>
      </c>
      <c r="K43" s="10"/>
      <c r="L43" s="7"/>
      <c r="M43" s="7"/>
      <c r="N43" s="7"/>
      <c r="O43" s="7"/>
      <c r="P43" s="7"/>
      <c r="Q43" s="7"/>
      <c r="R43" s="7"/>
      <c r="S43" s="7"/>
      <c r="T43" s="7"/>
      <c r="U43" s="17"/>
    </row>
    <row r="44" spans="1:21">
      <c r="A44" t="s">
        <v>38</v>
      </c>
      <c r="B44" s="10">
        <v>40493.629171842826</v>
      </c>
      <c r="C44" s="7">
        <v>367.74671033721279</v>
      </c>
      <c r="D44" s="7">
        <v>884.11560374151486</v>
      </c>
      <c r="E44" s="7">
        <v>0</v>
      </c>
      <c r="F44" s="17">
        <f t="shared" si="1"/>
        <v>41745.49148592155</v>
      </c>
      <c r="K44" s="10">
        <v>249570</v>
      </c>
      <c r="L44" s="7">
        <v>0</v>
      </c>
      <c r="M44" s="7"/>
      <c r="N44" s="7">
        <v>0</v>
      </c>
      <c r="O44" s="7">
        <v>0</v>
      </c>
      <c r="P44" s="7"/>
      <c r="Q44" s="7">
        <v>750420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5</v>
      </c>
      <c r="E46" s="7">
        <v>0</v>
      </c>
      <c r="F46" s="17">
        <f t="shared" si="1"/>
        <v>5</v>
      </c>
      <c r="K46" s="10"/>
      <c r="L46" s="7"/>
      <c r="M46" s="7"/>
      <c r="N46" s="7"/>
      <c r="O46" s="7"/>
      <c r="P46" s="7"/>
      <c r="Q46" s="7"/>
      <c r="R46" s="7"/>
      <c r="S46" s="7"/>
      <c r="T46" s="7"/>
      <c r="U46" s="17"/>
    </row>
    <row r="47" spans="1:21">
      <c r="A47" t="s">
        <v>41</v>
      </c>
      <c r="B47" s="10">
        <v>213591.76900746487</v>
      </c>
      <c r="C47" s="7">
        <v>10447.404626746611</v>
      </c>
      <c r="D47" s="7">
        <v>0</v>
      </c>
      <c r="E47" s="7">
        <v>0</v>
      </c>
      <c r="F47" s="17">
        <f t="shared" si="1"/>
        <v>224039.17363421147</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15448.836212593334</v>
      </c>
      <c r="C49" s="7">
        <v>0</v>
      </c>
      <c r="D49" s="7">
        <v>1050.3542340226195</v>
      </c>
      <c r="E49" s="7">
        <v>0</v>
      </c>
      <c r="F49" s="17">
        <f t="shared" si="1"/>
        <v>16499.190446615954</v>
      </c>
      <c r="K49" s="10">
        <v>200000</v>
      </c>
      <c r="L49" s="7">
        <v>0</v>
      </c>
      <c r="M49" s="7"/>
      <c r="N49" s="7">
        <v>0</v>
      </c>
      <c r="O49" s="7">
        <v>0</v>
      </c>
      <c r="P49" s="7"/>
      <c r="Q49" s="7">
        <v>53000</v>
      </c>
      <c r="R49" s="7">
        <v>0</v>
      </c>
      <c r="S49" s="7"/>
      <c r="T49" s="7">
        <v>0</v>
      </c>
      <c r="U49" s="17">
        <v>0</v>
      </c>
    </row>
    <row r="50" spans="1:21">
      <c r="A50" t="s">
        <v>44</v>
      </c>
      <c r="B50" s="10">
        <v>91900.858573767124</v>
      </c>
      <c r="C50" s="7">
        <v>0</v>
      </c>
      <c r="D50" s="7">
        <v>0</v>
      </c>
      <c r="E50" s="7">
        <v>0</v>
      </c>
      <c r="F50" s="17">
        <f t="shared" si="1"/>
        <v>91900.858573767124</v>
      </c>
      <c r="K50" s="10">
        <v>65397</v>
      </c>
      <c r="L50" s="7">
        <v>151779.33250000002</v>
      </c>
      <c r="M50" s="7"/>
      <c r="N50" s="7">
        <v>0</v>
      </c>
      <c r="O50" s="7">
        <v>0</v>
      </c>
      <c r="P50" s="7"/>
      <c r="Q50" s="7">
        <v>1359712</v>
      </c>
      <c r="R50" s="7">
        <v>1266259.6675</v>
      </c>
      <c r="S50" s="7"/>
      <c r="T50" s="7">
        <v>0</v>
      </c>
      <c r="U50" s="17">
        <v>0</v>
      </c>
    </row>
    <row r="51" spans="1:21">
      <c r="A51" t="s">
        <v>45</v>
      </c>
      <c r="B51" s="10">
        <v>0</v>
      </c>
      <c r="C51" s="7">
        <v>0</v>
      </c>
      <c r="D51" s="7">
        <v>96</v>
      </c>
      <c r="E51" s="7">
        <v>0</v>
      </c>
      <c r="F51" s="17">
        <f t="shared" si="1"/>
        <v>96</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55793.524668767815</v>
      </c>
      <c r="C53" s="7">
        <v>431.30574833658466</v>
      </c>
      <c r="D53" s="7">
        <v>2687.3287444832458</v>
      </c>
      <c r="E53" s="7">
        <v>0</v>
      </c>
      <c r="F53" s="17">
        <f t="shared" si="1"/>
        <v>58912.159161587646</v>
      </c>
      <c r="K53" s="10">
        <v>560269</v>
      </c>
      <c r="L53" s="7">
        <v>382889</v>
      </c>
      <c r="M53" s="7"/>
      <c r="N53" s="7">
        <v>4588</v>
      </c>
      <c r="O53" s="7">
        <v>13137</v>
      </c>
      <c r="P53" s="7"/>
      <c r="Q53" s="7">
        <v>333201</v>
      </c>
      <c r="R53" s="7">
        <v>383000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639890.56787478318</v>
      </c>
      <c r="C55" s="7">
        <v>24753.765417139439</v>
      </c>
      <c r="D55" s="7">
        <v>99637.216916441452</v>
      </c>
      <c r="E55" s="7">
        <v>0</v>
      </c>
      <c r="F55" s="17">
        <f t="shared" si="1"/>
        <v>764281.55020836403</v>
      </c>
      <c r="K55" s="10">
        <v>606438</v>
      </c>
      <c r="L55" s="7">
        <v>128826</v>
      </c>
      <c r="M55" s="7"/>
      <c r="N55" s="7">
        <v>73076</v>
      </c>
      <c r="O55" s="7">
        <v>140773</v>
      </c>
      <c r="P55" s="7"/>
      <c r="Q55" s="7">
        <v>3240504</v>
      </c>
      <c r="R55" s="7">
        <v>3765849</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1321718.3130752095</v>
      </c>
      <c r="C60" s="7">
        <f>SUM(C6:C58)</f>
        <v>76535.082051488644</v>
      </c>
      <c r="D60" s="7">
        <f>SUM(D6:D58)</f>
        <v>387876.41487330076</v>
      </c>
      <c r="E60" s="7">
        <f>SUM(E6:E58)</f>
        <v>0</v>
      </c>
      <c r="F60" s="17">
        <f>SUM(F6:F58)</f>
        <v>1786129.8099999987</v>
      </c>
      <c r="K60" s="10">
        <f>SUM(K6:K58)</f>
        <v>5231876</v>
      </c>
      <c r="L60" s="7">
        <f>SUM(L6:L58)</f>
        <v>2288000.2824999997</v>
      </c>
      <c r="M60" s="7"/>
      <c r="N60" s="7">
        <f>SUM(N6:N58)</f>
        <v>214664</v>
      </c>
      <c r="O60" s="7">
        <f>SUM(O6:O58)</f>
        <v>154649.16</v>
      </c>
      <c r="P60" s="7"/>
      <c r="Q60" s="7">
        <f>SUM(Q6:Q58)</f>
        <v>13338293</v>
      </c>
      <c r="R60" s="7">
        <f>SUM(R6:R58)</f>
        <v>5683448.6675000004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Italic"George Washington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716208.39249974163</v>
      </c>
      <c r="C10" s="7">
        <v>0</v>
      </c>
      <c r="D10" s="7">
        <v>59498.78</v>
      </c>
      <c r="E10" s="7">
        <v>0</v>
      </c>
      <c r="F10" s="17">
        <f t="shared" si="0"/>
        <v>775707.17249974166</v>
      </c>
      <c r="H10" s="4" t="s">
        <v>65</v>
      </c>
      <c r="I10" s="14">
        <v>319462.36400000006</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272265.99</v>
      </c>
      <c r="K13" s="10"/>
      <c r="L13" s="7"/>
      <c r="M13" s="7"/>
      <c r="N13" s="7"/>
      <c r="O13" s="7"/>
      <c r="P13" s="7"/>
      <c r="Q13" s="7"/>
      <c r="R13" s="7"/>
      <c r="S13" s="7"/>
      <c r="T13" s="7"/>
      <c r="U13" s="17"/>
    </row>
    <row r="14" spans="1:21">
      <c r="A14" t="s">
        <v>8</v>
      </c>
      <c r="B14" s="10">
        <v>1415.9076783927867</v>
      </c>
      <c r="C14" s="7">
        <v>0</v>
      </c>
      <c r="D14" s="7">
        <v>0</v>
      </c>
      <c r="E14" s="7">
        <v>0</v>
      </c>
      <c r="F14" s="17">
        <f t="shared" si="0"/>
        <v>1415.9076783927867</v>
      </c>
      <c r="H14" s="4" t="s">
        <v>68</v>
      </c>
      <c r="I14" s="14">
        <v>323349.86</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791102.84099999978</v>
      </c>
      <c r="K15" s="10"/>
      <c r="L15" s="7"/>
      <c r="M15" s="7"/>
      <c r="N15" s="7"/>
      <c r="O15" s="7"/>
      <c r="P15" s="7"/>
      <c r="Q15" s="7"/>
      <c r="R15" s="7"/>
      <c r="S15" s="7"/>
      <c r="T15" s="7"/>
      <c r="U15" s="17"/>
    </row>
    <row r="16" spans="1:21">
      <c r="A16" t="s">
        <v>10</v>
      </c>
      <c r="B16" s="10">
        <v>28135.852434754328</v>
      </c>
      <c r="C16" s="7">
        <v>0</v>
      </c>
      <c r="D16" s="7">
        <v>0</v>
      </c>
      <c r="E16" s="7">
        <v>0</v>
      </c>
      <c r="F16" s="17">
        <f t="shared" si="0"/>
        <v>28135.852434754328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165024.18357275057</v>
      </c>
      <c r="C19" s="7">
        <v>12328.5</v>
      </c>
      <c r="D19" s="7">
        <v>0</v>
      </c>
      <c r="E19" s="7">
        <v>0</v>
      </c>
      <c r="F19" s="17">
        <f t="shared" si="0"/>
        <v>177352.68357275057</v>
      </c>
      <c r="H19" s="4" t="s">
        <v>72</v>
      </c>
      <c r="I19" s="14">
        <v>0</v>
      </c>
      <c r="K19" s="10">
        <v>200000</v>
      </c>
      <c r="L19" s="7">
        <v>0</v>
      </c>
      <c r="M19" s="7"/>
      <c r="N19" s="7">
        <v>100000</v>
      </c>
      <c r="O19" s="7">
        <v>0</v>
      </c>
      <c r="P19" s="7"/>
      <c r="Q19" s="7">
        <v>0</v>
      </c>
      <c r="R19" s="7">
        <v>0</v>
      </c>
      <c r="S19" s="7"/>
      <c r="T19" s="7">
        <v>0</v>
      </c>
      <c r="U19" s="17">
        <v>0</v>
      </c>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-23500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15551.73007426798</v>
      </c>
      <c r="C24" s="7">
        <v>0</v>
      </c>
      <c r="D24" s="7">
        <v>0</v>
      </c>
      <c r="E24" s="7">
        <v>0</v>
      </c>
      <c r="F24" s="17">
        <f t="shared" si="0"/>
        <v>15551.73007426798</v>
      </c>
      <c r="H24" s="4" t="s">
        <v>77</v>
      </c>
      <c r="I24" s="14">
        <v>154160.03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83.763604637634572</v>
      </c>
      <c r="C26" s="7">
        <v>0</v>
      </c>
      <c r="D26" s="7">
        <v>0</v>
      </c>
      <c r="E26" s="7">
        <v>0</v>
      </c>
      <c r="F26" s="17">
        <f t="shared" si="0"/>
        <v>83.763604637634572</v>
      </c>
      <c r="H26" s="4" t="s">
        <v>78</v>
      </c>
      <c r="I26" s="14">
        <f>SUM(I10:I16)-SUM(I19:I24)</f>
        <v>1575521.0249999997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1575521.0250000001</v>
      </c>
      <c r="K27" s="10"/>
      <c r="L27" s="7"/>
      <c r="M27" s="7"/>
      <c r="N27" s="7"/>
      <c r="O27" s="7"/>
      <c r="P27" s="7"/>
      <c r="Q27" s="7"/>
      <c r="R27" s="7"/>
      <c r="S27" s="7"/>
      <c r="T27" s="7"/>
      <c r="U27" s="17"/>
    </row>
    <row r="28" spans="1:21">
      <c r="A28" t="s">
        <v>22</v>
      </c>
      <c r="B28" s="10">
        <v>75303.276729453457</v>
      </c>
      <c r="C28" s="7">
        <v>0</v>
      </c>
      <c r="D28" s="7">
        <v>0</v>
      </c>
      <c r="E28" s="7">
        <v>0</v>
      </c>
      <c r="F28" s="17">
        <f t="shared" si="0"/>
        <v>75303.276729453457</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3723.6301131471087</v>
      </c>
      <c r="C30" s="7">
        <v>0</v>
      </c>
      <c r="D30" s="7">
        <v>0</v>
      </c>
      <c r="E30" s="7">
        <v>0</v>
      </c>
      <c r="F30" s="17">
        <f t="shared" si="0"/>
        <v>3723.6301131471087</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3279.9001815941251</v>
      </c>
      <c r="C34" s="7">
        <v>0</v>
      </c>
      <c r="D34" s="7">
        <v>0</v>
      </c>
      <c r="E34" s="7">
        <v>0</v>
      </c>
      <c r="F34" s="17">
        <f t="shared" si="0"/>
        <v>3279.9001815941251</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260213.35779229386</v>
      </c>
      <c r="C39" s="7">
        <v>0</v>
      </c>
      <c r="D39" s="7">
        <v>0</v>
      </c>
      <c r="E39" s="7">
        <v>0</v>
      </c>
      <c r="F39" s="17">
        <f t="shared" si="1"/>
        <v>260213.35779229386</v>
      </c>
      <c r="K39" s="10">
        <v>300000</v>
      </c>
      <c r="L39" s="7">
        <v>0</v>
      </c>
      <c r="M39" s="7"/>
      <c r="N39" s="7">
        <v>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353.22001955629037</v>
      </c>
      <c r="C49" s="7">
        <v>0</v>
      </c>
      <c r="D49" s="7">
        <v>0</v>
      </c>
      <c r="E49" s="7">
        <v>0</v>
      </c>
      <c r="F49" s="17">
        <f t="shared" si="1"/>
        <v>353.22001955629037</v>
      </c>
      <c r="K49" s="10"/>
      <c r="L49" s="7"/>
      <c r="M49" s="7"/>
      <c r="N49" s="7"/>
      <c r="O49" s="7"/>
      <c r="P49" s="7"/>
      <c r="Q49" s="7"/>
      <c r="R49" s="7"/>
      <c r="S49" s="7"/>
      <c r="T49" s="7"/>
      <c r="U49" s="17"/>
    </row>
    <row r="50" spans="1:21">
      <c r="A50" t="s">
        <v>44</v>
      </c>
      <c r="B50" s="10">
        <v>234400.53029941022</v>
      </c>
      <c r="C50" s="7">
        <v>0</v>
      </c>
      <c r="D50" s="7">
        <v>0</v>
      </c>
      <c r="E50" s="7">
        <v>0</v>
      </c>
      <c r="F50" s="17">
        <f t="shared" si="1"/>
        <v>234400.53029941022</v>
      </c>
      <c r="K50" s="10">
        <v>0</v>
      </c>
      <c r="L50" s="7">
        <v>0</v>
      </c>
      <c r="M50" s="7"/>
      <c r="N50" s="7">
        <v>0</v>
      </c>
      <c r="O50" s="7">
        <v>0</v>
      </c>
      <c r="P50" s="7"/>
      <c r="Q50" s="7">
        <v>224926</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1503693.7449999999</v>
      </c>
      <c r="C60" s="7">
        <f>SUM(C6:C58)</f>
        <v>12328.5</v>
      </c>
      <c r="D60" s="7">
        <f>SUM(D6:D58)</f>
        <v>59498.78</v>
      </c>
      <c r="E60" s="7">
        <f>SUM(E6:E58)</f>
        <v>0</v>
      </c>
      <c r="F60" s="17">
        <f>SUM(F6:F58)</f>
        <v>1575521.0250000001</v>
      </c>
      <c r="K60" s="10">
        <f>SUM(K6:K58)</f>
        <v>500000</v>
      </c>
      <c r="L60" s="7">
        <f>SUM(L6:L58)</f>
        <v>0</v>
      </c>
      <c r="M60" s="7"/>
      <c r="N60" s="7">
        <f>SUM(N6:N58)</f>
        <v>100000</v>
      </c>
      <c r="O60" s="7">
        <f>SUM(O6:O58)</f>
        <v>0</v>
      </c>
      <c r="P60" s="7"/>
      <c r="Q60" s="7">
        <f>SUM(Q6:Q58)</f>
        <v>224926</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Italic"Golden State Mutual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42351.184157923417</v>
      </c>
      <c r="C6" s="7">
        <v>335002.33843295113</v>
      </c>
      <c r="D6" s="7">
        <v>0</v>
      </c>
      <c r="E6" s="7">
        <v>0</v>
      </c>
      <c r="F6" s="17">
        <f t="shared" ref="F6:F37" si="0">SUM(B6:E6)</f>
        <v>377353.52259087458</v>
      </c>
      <c r="K6" s="10">
        <v>380000</v>
      </c>
      <c r="L6" s="7">
        <v>0</v>
      </c>
      <c r="M6" s="7"/>
      <c r="N6" s="7">
        <v>302720</v>
      </c>
      <c r="O6" s="7">
        <v>0</v>
      </c>
      <c r="P6" s="7"/>
      <c r="Q6" s="7">
        <v>0</v>
      </c>
      <c r="R6" s="7">
        <v>0</v>
      </c>
      <c r="S6" s="7"/>
      <c r="T6" s="7">
        <v>0</v>
      </c>
      <c r="U6" s="17">
        <v>0</v>
      </c>
    </row>
    <row r="7" spans="1:21">
      <c r="A7" t="s">
        <v>1</v>
      </c>
      <c r="B7" s="10">
        <v>31985.765167678997</v>
      </c>
      <c r="C7" s="7">
        <v>212606.65335433593</v>
      </c>
      <c r="D7" s="7">
        <v>0</v>
      </c>
      <c r="E7" s="7">
        <v>0</v>
      </c>
      <c r="F7" s="17">
        <f t="shared" si="0"/>
        <v>244592.41852201492</v>
      </c>
      <c r="H7" s="22"/>
      <c r="I7" s="24"/>
      <c r="K7" s="10">
        <v>80878</v>
      </c>
      <c r="L7" s="7">
        <v>14180</v>
      </c>
      <c r="M7" s="7"/>
      <c r="N7" s="7">
        <v>566741</v>
      </c>
      <c r="O7" s="7">
        <v>121990</v>
      </c>
      <c r="P7" s="7"/>
      <c r="Q7" s="7">
        <v>0</v>
      </c>
      <c r="R7" s="7">
        <v>0</v>
      </c>
      <c r="S7" s="7"/>
      <c r="T7" s="7">
        <v>2000</v>
      </c>
      <c r="U7" s="17">
        <v>0</v>
      </c>
    </row>
    <row r="8" spans="1:21">
      <c r="A8" t="s">
        <v>2</v>
      </c>
      <c r="B8" s="10">
        <v>384991.58410133596</v>
      </c>
      <c r="C8" s="7">
        <v>1113514.1229551765</v>
      </c>
      <c r="D8" s="7">
        <v>0</v>
      </c>
      <c r="E8" s="7">
        <v>0</v>
      </c>
      <c r="F8" s="17">
        <f t="shared" si="0"/>
        <v>1498505.7070565126</v>
      </c>
      <c r="H8" s="4" t="s">
        <v>64</v>
      </c>
      <c r="I8" s="13"/>
      <c r="K8" s="10">
        <v>559164</v>
      </c>
      <c r="L8" s="7">
        <v>0</v>
      </c>
      <c r="M8" s="7"/>
      <c r="N8" s="7">
        <v>3944426</v>
      </c>
      <c r="O8" s="7">
        <v>0</v>
      </c>
      <c r="P8" s="7"/>
      <c r="Q8" s="7">
        <v>0</v>
      </c>
      <c r="R8" s="7">
        <v>0</v>
      </c>
      <c r="S8" s="7"/>
      <c r="T8" s="7">
        <v>0</v>
      </c>
      <c r="U8" s="17">
        <v>0</v>
      </c>
    </row>
    <row r="9" spans="1:21">
      <c r="A9" t="s">
        <v>3</v>
      </c>
      <c r="B9" s="10">
        <v>65027.856955353767</v>
      </c>
      <c r="C9" s="7">
        <v>358002.60984221473</v>
      </c>
      <c r="D9" s="7">
        <v>0</v>
      </c>
      <c r="E9" s="7">
        <v>0</v>
      </c>
      <c r="F9" s="17">
        <f t="shared" si="0"/>
        <v>423030.46679756849</v>
      </c>
      <c r="H9" s="4"/>
      <c r="I9" s="13"/>
      <c r="K9" s="10">
        <v>1149754</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600117017.40107167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v>25200</v>
      </c>
      <c r="L11" s="7">
        <v>0</v>
      </c>
      <c r="M11" s="7"/>
      <c r="N11" s="7">
        <v>44800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65118.255538400401</v>
      </c>
      <c r="C13" s="7">
        <v>251418.65255250182</v>
      </c>
      <c r="D13" s="7">
        <v>0</v>
      </c>
      <c r="E13" s="7">
        <v>0</v>
      </c>
      <c r="F13" s="17">
        <f t="shared" si="0"/>
        <v>316536.9080909022</v>
      </c>
      <c r="H13" s="4" t="s">
        <v>67</v>
      </c>
      <c r="I13" s="14">
        <v>0</v>
      </c>
      <c r="K13" s="10">
        <v>209250</v>
      </c>
      <c r="L13" s="7">
        <v>0</v>
      </c>
      <c r="M13" s="7"/>
      <c r="N13" s="7">
        <v>627750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5385783.062914215</v>
      </c>
      <c r="C15" s="7">
        <v>12416491.701877475</v>
      </c>
      <c r="D15" s="7">
        <v>0</v>
      </c>
      <c r="E15" s="7">
        <v>0</v>
      </c>
      <c r="F15" s="17">
        <f t="shared" si="0"/>
        <v>17802274.76479169</v>
      </c>
      <c r="H15" s="4" t="s">
        <v>69</v>
      </c>
      <c r="I15" s="14">
        <v>4487174.0300000012</v>
      </c>
      <c r="K15" s="10">
        <v>13095654</v>
      </c>
      <c r="L15" s="7">
        <v>0</v>
      </c>
      <c r="M15" s="7"/>
      <c r="N15" s="7">
        <v>26446748</v>
      </c>
      <c r="O15" s="7">
        <v>0</v>
      </c>
      <c r="P15" s="7"/>
      <c r="Q15" s="7">
        <v>0</v>
      </c>
      <c r="R15" s="7">
        <v>0</v>
      </c>
      <c r="S15" s="7"/>
      <c r="T15" s="7">
        <v>0</v>
      </c>
      <c r="U15" s="17">
        <v>0</v>
      </c>
    </row>
    <row r="16" spans="1:21">
      <c r="A16" t="s">
        <v>10</v>
      </c>
      <c r="B16" s="10">
        <v>319579.27581473027</v>
      </c>
      <c r="C16" s="7">
        <v>1218465.8868977404</v>
      </c>
      <c r="D16" s="7">
        <v>0</v>
      </c>
      <c r="E16" s="7">
        <v>0</v>
      </c>
      <c r="F16" s="17">
        <f t="shared" si="0"/>
        <v>1538045.1627124706</v>
      </c>
      <c r="H16" s="4" t="s">
        <v>70</v>
      </c>
      <c r="I16" s="14">
        <v>0</v>
      </c>
      <c r="K16" s="10">
        <v>1064376</v>
      </c>
      <c r="L16" s="7">
        <v>0</v>
      </c>
      <c r="M16" s="7"/>
      <c r="N16" s="7">
        <v>3444406</v>
      </c>
      <c r="O16" s="7">
        <v>63866.17</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59467.81252893847</v>
      </c>
      <c r="C18" s="7">
        <v>441230.12079898344</v>
      </c>
      <c r="D18" s="7">
        <v>0</v>
      </c>
      <c r="E18" s="7">
        <v>0</v>
      </c>
      <c r="F18" s="17">
        <f t="shared" si="0"/>
        <v>500697.9333279219</v>
      </c>
      <c r="H18" s="4" t="s">
        <v>71</v>
      </c>
      <c r="I18" s="14"/>
      <c r="K18" s="10">
        <v>143772</v>
      </c>
      <c r="L18" s="7">
        <v>0</v>
      </c>
      <c r="M18" s="7"/>
      <c r="N18" s="7">
        <v>1411228</v>
      </c>
      <c r="O18" s="7">
        <v>0</v>
      </c>
      <c r="P18" s="7"/>
      <c r="Q18" s="7">
        <v>0</v>
      </c>
      <c r="R18" s="7">
        <v>0</v>
      </c>
      <c r="S18" s="7"/>
      <c r="T18" s="7">
        <v>0</v>
      </c>
      <c r="U18" s="17">
        <v>0</v>
      </c>
    </row>
    <row r="19" spans="1:21">
      <c r="A19" t="s">
        <v>13</v>
      </c>
      <c r="B19" s="10">
        <v>2414415.8364401227</v>
      </c>
      <c r="C19" s="7">
        <v>7982068.475395645</v>
      </c>
      <c r="D19" s="7">
        <v>0</v>
      </c>
      <c r="E19" s="7">
        <v>0</v>
      </c>
      <c r="F19" s="17">
        <f t="shared" si="0"/>
        <v>10396484.311835768</v>
      </c>
      <c r="H19" s="4" t="s">
        <v>72</v>
      </c>
      <c r="I19" s="14">
        <v>269312048.6978991</v>
      </c>
      <c r="K19" s="10">
        <v>6250000</v>
      </c>
      <c r="L19" s="7">
        <v>2700000</v>
      </c>
      <c r="M19" s="7"/>
      <c r="N19" s="7">
        <v>22000000</v>
      </c>
      <c r="O19" s="7">
        <v>9150000</v>
      </c>
      <c r="P19" s="7"/>
      <c r="Q19" s="7">
        <v>0</v>
      </c>
      <c r="R19" s="7">
        <v>0</v>
      </c>
      <c r="S19" s="7"/>
      <c r="T19" s="7">
        <v>0</v>
      </c>
      <c r="U19" s="17">
        <v>0</v>
      </c>
    </row>
    <row r="20" spans="1:21">
      <c r="A20" t="s">
        <v>14</v>
      </c>
      <c r="B20" s="10">
        <v>1449740.0400381428</v>
      </c>
      <c r="C20" s="7">
        <v>3963534.84416787</v>
      </c>
      <c r="D20" s="7">
        <v>0</v>
      </c>
      <c r="E20" s="7">
        <v>0</v>
      </c>
      <c r="F20" s="17">
        <f t="shared" si="0"/>
        <v>5413274.8842060128</v>
      </c>
      <c r="H20" s="4" t="s">
        <v>73</v>
      </c>
      <c r="I20" s="14">
        <v>151440725.99999994</v>
      </c>
      <c r="K20" s="10">
        <v>1400894</v>
      </c>
      <c r="L20" s="7">
        <v>0</v>
      </c>
      <c r="M20" s="7"/>
      <c r="N20" s="7">
        <v>2499899</v>
      </c>
      <c r="O20" s="7">
        <v>0</v>
      </c>
      <c r="P20" s="7"/>
      <c r="Q20" s="7">
        <v>0</v>
      </c>
      <c r="R20" s="7">
        <v>0</v>
      </c>
      <c r="S20" s="7"/>
      <c r="T20" s="7">
        <v>0</v>
      </c>
      <c r="U20" s="17">
        <v>0</v>
      </c>
    </row>
    <row r="21" spans="1:21">
      <c r="A21" t="s">
        <v>15</v>
      </c>
      <c r="B21" s="10">
        <v>1361393.7898801472</v>
      </c>
      <c r="C21" s="7">
        <v>2752530.8551362362</v>
      </c>
      <c r="D21" s="7">
        <v>0</v>
      </c>
      <c r="E21" s="7">
        <v>0</v>
      </c>
      <c r="F21" s="17">
        <f t="shared" si="0"/>
        <v>4113924.6450163834</v>
      </c>
      <c r="H21" s="4" t="s">
        <v>74</v>
      </c>
      <c r="I21" s="14"/>
      <c r="K21" s="10">
        <v>2356028</v>
      </c>
      <c r="L21" s="7">
        <v>0</v>
      </c>
      <c r="M21" s="7"/>
      <c r="N21" s="7">
        <v>6511318</v>
      </c>
      <c r="O21" s="7">
        <v>0</v>
      </c>
      <c r="P21" s="7"/>
      <c r="Q21" s="7">
        <v>0</v>
      </c>
      <c r="R21" s="7">
        <v>0</v>
      </c>
      <c r="S21" s="7"/>
      <c r="T21" s="7">
        <v>0</v>
      </c>
      <c r="U21" s="17">
        <v>0</v>
      </c>
    </row>
    <row r="22" spans="1:21">
      <c r="A22" t="s">
        <v>16</v>
      </c>
      <c r="B22" s="10">
        <v>375332.82704543608</v>
      </c>
      <c r="C22" s="7">
        <v>1584601.2386160479</v>
      </c>
      <c r="D22" s="7">
        <v>0</v>
      </c>
      <c r="E22" s="7">
        <v>0</v>
      </c>
      <c r="F22" s="17">
        <f t="shared" si="0"/>
        <v>1959934.0656614839</v>
      </c>
      <c r="H22" s="4" t="s">
        <v>75</v>
      </c>
      <c r="I22" s="14">
        <v>0</v>
      </c>
      <c r="K22" s="10">
        <v>675000</v>
      </c>
      <c r="L22" s="7">
        <v>0</v>
      </c>
      <c r="M22" s="7"/>
      <c r="N22" s="7">
        <v>2950000</v>
      </c>
      <c r="O22" s="7">
        <v>0</v>
      </c>
      <c r="P22" s="7"/>
      <c r="Q22" s="7">
        <v>0</v>
      </c>
      <c r="R22" s="7">
        <v>0</v>
      </c>
      <c r="S22" s="7"/>
      <c r="T22" s="7">
        <v>0</v>
      </c>
      <c r="U22" s="17">
        <v>0</v>
      </c>
    </row>
    <row r="23" spans="1:21">
      <c r="A23" t="s">
        <v>17</v>
      </c>
      <c r="B23" s="10">
        <v>255101.59464485029</v>
      </c>
      <c r="C23" s="7">
        <v>809748.54876758787</v>
      </c>
      <c r="D23" s="7">
        <v>0</v>
      </c>
      <c r="E23" s="7">
        <v>0</v>
      </c>
      <c r="F23" s="17">
        <f t="shared" si="0"/>
        <v>1064850.1434124382</v>
      </c>
      <c r="H23" s="4" t="s">
        <v>76</v>
      </c>
      <c r="I23" s="14"/>
      <c r="K23" s="10">
        <v>734080</v>
      </c>
      <c r="L23" s="7">
        <v>230086.07</v>
      </c>
      <c r="M23" s="7"/>
      <c r="N23" s="7">
        <v>2171198</v>
      </c>
      <c r="O23" s="7">
        <v>636093.96</v>
      </c>
      <c r="P23" s="7"/>
      <c r="Q23" s="7">
        <v>0</v>
      </c>
      <c r="R23" s="7">
        <v>0</v>
      </c>
      <c r="S23" s="7"/>
      <c r="T23" s="7">
        <v>0</v>
      </c>
      <c r="U23" s="17">
        <v>0</v>
      </c>
    </row>
    <row r="24" spans="1:21">
      <c r="A24" t="s">
        <v>18</v>
      </c>
      <c r="B24" s="10">
        <v>0</v>
      </c>
      <c r="C24" s="7">
        <v>0</v>
      </c>
      <c r="D24" s="7">
        <v>0</v>
      </c>
      <c r="E24" s="7">
        <v>0</v>
      </c>
      <c r="F24" s="17">
        <f t="shared" si="0"/>
        <v>0</v>
      </c>
      <c r="H24" s="4" t="s">
        <v>77</v>
      </c>
      <c r="I24" s="14">
        <v>76974408.000000015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161864.23169092802</v>
      </c>
      <c r="C26" s="7">
        <v>2213896.9952897425</v>
      </c>
      <c r="D26" s="7">
        <v>0</v>
      </c>
      <c r="E26" s="7">
        <v>0</v>
      </c>
      <c r="F26" s="17">
        <f t="shared" si="0"/>
        <v>2375761.2269806704</v>
      </c>
      <c r="H26" s="4" t="s">
        <v>78</v>
      </c>
      <c r="I26" s="14">
        <f>SUM(I10:I16)-SUM(I19:I24)</f>
        <v>106877008.7331726</v>
      </c>
      <c r="K26" s="10">
        <v>1031000</v>
      </c>
      <c r="L26" s="7">
        <v>0</v>
      </c>
      <c r="M26" s="7"/>
      <c r="N26" s="7">
        <v>4319000</v>
      </c>
      <c r="O26" s="7">
        <v>0</v>
      </c>
      <c r="P26" s="7"/>
      <c r="Q26" s="7">
        <v>0</v>
      </c>
      <c r="R26" s="7">
        <v>0</v>
      </c>
      <c r="S26" s="7"/>
      <c r="T26" s="7">
        <v>0</v>
      </c>
      <c r="U26" s="17">
        <v>0</v>
      </c>
    </row>
    <row r="27" spans="1:21">
      <c r="A27" t="s">
        <v>21</v>
      </c>
      <c r="B27" s="10">
        <v>62156.412761785105</v>
      </c>
      <c r="C27" s="7">
        <v>2935528.7961378912</v>
      </c>
      <c r="D27" s="7">
        <v>0</v>
      </c>
      <c r="E27" s="7">
        <v>0</v>
      </c>
      <c r="F27" s="17">
        <f t="shared" si="0"/>
        <v>2997685.2088996763</v>
      </c>
      <c r="H27" s="4" t="s">
        <v>79</v>
      </c>
      <c r="I27" s="14">
        <f>+F60</f>
        <v>106877008.73317257</v>
      </c>
      <c r="K27" s="10">
        <v>275000</v>
      </c>
      <c r="L27" s="7">
        <v>0</v>
      </c>
      <c r="M27" s="7"/>
      <c r="N27" s="7">
        <v>7235000</v>
      </c>
      <c r="O27" s="7">
        <v>0</v>
      </c>
      <c r="P27" s="7"/>
      <c r="Q27" s="7">
        <v>0</v>
      </c>
      <c r="R27" s="7">
        <v>0</v>
      </c>
      <c r="S27" s="7"/>
      <c r="T27" s="7">
        <v>0</v>
      </c>
      <c r="U27" s="17">
        <v>0</v>
      </c>
    </row>
    <row r="28" spans="1:21">
      <c r="A28" t="s">
        <v>22</v>
      </c>
      <c r="B28" s="10">
        <v>2364086.0892843604</v>
      </c>
      <c r="C28" s="7">
        <v>6748361.0517301848</v>
      </c>
      <c r="D28" s="7">
        <v>0</v>
      </c>
      <c r="E28" s="7">
        <v>0</v>
      </c>
      <c r="F28" s="17">
        <f t="shared" si="0"/>
        <v>9112447.1410145462</v>
      </c>
      <c r="H28" s="23"/>
      <c r="I28" s="25"/>
      <c r="K28" s="10">
        <v>5400000</v>
      </c>
      <c r="L28" s="7">
        <v>1980000</v>
      </c>
      <c r="M28" s="7"/>
      <c r="N28" s="7">
        <v>15300000</v>
      </c>
      <c r="O28" s="7">
        <v>3400000</v>
      </c>
      <c r="P28" s="7"/>
      <c r="Q28" s="7">
        <v>0</v>
      </c>
      <c r="R28" s="7">
        <v>0</v>
      </c>
      <c r="S28" s="7"/>
      <c r="T28" s="7">
        <v>0</v>
      </c>
      <c r="U28" s="17">
        <v>0</v>
      </c>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20475.020538456058</v>
      </c>
      <c r="C30" s="7">
        <v>276302.32804680686</v>
      </c>
      <c r="D30" s="7">
        <v>0</v>
      </c>
      <c r="E30" s="7">
        <v>0</v>
      </c>
      <c r="F30" s="17">
        <f t="shared" si="0"/>
        <v>296777.34858526289</v>
      </c>
      <c r="K30" s="10">
        <v>134576</v>
      </c>
      <c r="L30" s="7">
        <v>0</v>
      </c>
      <c r="M30" s="7"/>
      <c r="N30" s="7">
        <v>764463</v>
      </c>
      <c r="O30" s="7">
        <v>0</v>
      </c>
      <c r="P30" s="7"/>
      <c r="Q30" s="7">
        <v>0</v>
      </c>
      <c r="R30" s="7">
        <v>0</v>
      </c>
      <c r="S30" s="7"/>
      <c r="T30" s="7">
        <v>0</v>
      </c>
      <c r="U30" s="17">
        <v>0</v>
      </c>
    </row>
    <row r="31" spans="1:21">
      <c r="A31" t="s">
        <v>25</v>
      </c>
      <c r="B31" s="10">
        <v>616757.65679772629</v>
      </c>
      <c r="C31" s="7">
        <v>3735932.9608332133</v>
      </c>
      <c r="D31" s="7">
        <v>0</v>
      </c>
      <c r="E31" s="7">
        <v>0</v>
      </c>
      <c r="F31" s="17">
        <f t="shared" si="0"/>
        <v>4352690.6176309399</v>
      </c>
      <c r="K31" s="10">
        <v>1502267</v>
      </c>
      <c r="L31" s="7">
        <v>0</v>
      </c>
      <c r="M31" s="7"/>
      <c r="N31" s="7">
        <v>7950910</v>
      </c>
      <c r="O31" s="7">
        <v>0</v>
      </c>
      <c r="P31" s="7"/>
      <c r="Q31" s="7">
        <v>0</v>
      </c>
      <c r="R31" s="7">
        <v>0</v>
      </c>
      <c r="S31" s="7"/>
      <c r="T31" s="7">
        <v>0</v>
      </c>
      <c r="U31" s="17">
        <v>0</v>
      </c>
    </row>
    <row r="32" spans="1:21">
      <c r="A32" t="s">
        <v>26</v>
      </c>
      <c r="B32" s="10">
        <v>272412.81728335569</v>
      </c>
      <c r="C32" s="7">
        <v>243665.17150592455</v>
      </c>
      <c r="D32" s="7">
        <v>0</v>
      </c>
      <c r="E32" s="7">
        <v>0</v>
      </c>
      <c r="F32" s="17">
        <f t="shared" si="0"/>
        <v>516077.98878928024</v>
      </c>
      <c r="K32" s="10">
        <v>1580000</v>
      </c>
      <c r="L32" s="7">
        <v>0</v>
      </c>
      <c r="M32" s="7"/>
      <c r="N32" s="7">
        <v>484000</v>
      </c>
      <c r="O32" s="7">
        <v>0</v>
      </c>
      <c r="P32" s="7"/>
      <c r="Q32" s="7">
        <v>0</v>
      </c>
      <c r="R32" s="7">
        <v>0</v>
      </c>
      <c r="S32" s="7"/>
      <c r="T32" s="7">
        <v>0</v>
      </c>
      <c r="U32" s="17">
        <v>0</v>
      </c>
    </row>
    <row r="33" spans="1:21">
      <c r="A33" t="s">
        <v>27</v>
      </c>
      <c r="B33" s="10">
        <v>450932.47272565158</v>
      </c>
      <c r="C33" s="7">
        <v>1415837.3711330253</v>
      </c>
      <c r="D33" s="7">
        <v>0</v>
      </c>
      <c r="E33" s="7">
        <v>0</v>
      </c>
      <c r="F33" s="17">
        <f t="shared" si="0"/>
        <v>1866769.843858677</v>
      </c>
      <c r="K33" s="10">
        <v>1723246</v>
      </c>
      <c r="L33" s="7">
        <v>0</v>
      </c>
      <c r="M33" s="7"/>
      <c r="N33" s="7">
        <v>3764563</v>
      </c>
      <c r="O33" s="7">
        <v>0</v>
      </c>
      <c r="P33" s="7"/>
      <c r="Q33" s="7">
        <v>0</v>
      </c>
      <c r="R33" s="7">
        <v>0</v>
      </c>
      <c r="S33" s="7"/>
      <c r="T33" s="7">
        <v>0</v>
      </c>
      <c r="U33" s="17">
        <v>0</v>
      </c>
    </row>
    <row r="34" spans="1:21">
      <c r="A34" t="s">
        <v>28</v>
      </c>
      <c r="B34" s="10">
        <v>12499.385287227826</v>
      </c>
      <c r="C34" s="7">
        <v>236858.17512766508</v>
      </c>
      <c r="D34" s="7">
        <v>0</v>
      </c>
      <c r="E34" s="7">
        <v>0</v>
      </c>
      <c r="F34" s="17">
        <f t="shared" si="0"/>
        <v>249357.56041489291</v>
      </c>
      <c r="K34" s="10">
        <v>49500</v>
      </c>
      <c r="L34" s="7">
        <v>0</v>
      </c>
      <c r="M34" s="7"/>
      <c r="N34" s="7">
        <v>649800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67752.907177405286</v>
      </c>
      <c r="C37" s="7">
        <v>200583.75050388064</v>
      </c>
      <c r="D37" s="7">
        <v>0</v>
      </c>
      <c r="E37" s="7">
        <v>0</v>
      </c>
      <c r="F37" s="17">
        <f t="shared" si="0"/>
        <v>268336.65768128593</v>
      </c>
      <c r="K37" s="10">
        <v>100000</v>
      </c>
      <c r="L37" s="7">
        <v>0</v>
      </c>
      <c r="M37" s="7"/>
      <c r="N37" s="7">
        <v>301563</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406859.67021466279</v>
      </c>
      <c r="C39" s="7">
        <v>3041611.5209032916</v>
      </c>
      <c r="D39" s="7">
        <v>0</v>
      </c>
      <c r="E39" s="7">
        <v>0</v>
      </c>
      <c r="F39" s="17">
        <f t="shared" si="1"/>
        <v>3448471.1911179544</v>
      </c>
      <c r="K39" s="10">
        <v>1050000</v>
      </c>
      <c r="L39" s="7">
        <v>419000</v>
      </c>
      <c r="M39" s="7"/>
      <c r="N39" s="7">
        <v>7950000</v>
      </c>
      <c r="O39" s="7">
        <v>3181000</v>
      </c>
      <c r="P39" s="7"/>
      <c r="Q39" s="7">
        <v>0</v>
      </c>
      <c r="R39" s="7">
        <v>0</v>
      </c>
      <c r="S39" s="7"/>
      <c r="T39" s="7">
        <v>0</v>
      </c>
      <c r="U39" s="17">
        <v>0</v>
      </c>
    </row>
    <row r="40" spans="1:21">
      <c r="A40" t="s">
        <v>34</v>
      </c>
      <c r="B40" s="10">
        <v>169755.98046426859</v>
      </c>
      <c r="C40" s="7">
        <v>935825.93895164924</v>
      </c>
      <c r="D40" s="7">
        <v>0</v>
      </c>
      <c r="E40" s="7">
        <v>0</v>
      </c>
      <c r="F40" s="17">
        <f t="shared" si="1"/>
        <v>1105581.9194159177</v>
      </c>
      <c r="K40" s="10">
        <v>455036</v>
      </c>
      <c r="L40" s="7">
        <v>0</v>
      </c>
      <c r="M40" s="7"/>
      <c r="N40" s="7">
        <v>2567241</v>
      </c>
      <c r="O40" s="7">
        <v>0</v>
      </c>
      <c r="P40" s="7"/>
      <c r="Q40" s="7">
        <v>0</v>
      </c>
      <c r="R40" s="7">
        <v>0</v>
      </c>
      <c r="S40" s="7"/>
      <c r="T40" s="7">
        <v>0</v>
      </c>
      <c r="U40" s="17">
        <v>0</v>
      </c>
    </row>
    <row r="41" spans="1:21">
      <c r="A41" t="s">
        <v>35</v>
      </c>
      <c r="B41" s="10">
        <v>2074986.130768931</v>
      </c>
      <c r="C41" s="7">
        <v>9024593.552097626</v>
      </c>
      <c r="D41" s="7">
        <v>0</v>
      </c>
      <c r="E41" s="7">
        <v>0</v>
      </c>
      <c r="F41" s="17">
        <f t="shared" si="1"/>
        <v>11099579.682866557</v>
      </c>
      <c r="K41" s="10">
        <v>2865000</v>
      </c>
      <c r="L41" s="7">
        <v>0</v>
      </c>
      <c r="M41" s="7"/>
      <c r="N41" s="7">
        <v>12435000</v>
      </c>
      <c r="O41" s="7">
        <v>0</v>
      </c>
      <c r="P41" s="7"/>
      <c r="Q41" s="7">
        <v>0</v>
      </c>
      <c r="R41" s="7">
        <v>0</v>
      </c>
      <c r="S41" s="7"/>
      <c r="T41" s="7">
        <v>0</v>
      </c>
      <c r="U41" s="17">
        <v>0</v>
      </c>
    </row>
    <row r="42" spans="1:21">
      <c r="A42" t="s">
        <v>36</v>
      </c>
      <c r="B42" s="10">
        <v>797305.98690520634</v>
      </c>
      <c r="C42" s="7">
        <v>775208.11509086005</v>
      </c>
      <c r="D42" s="7">
        <v>0</v>
      </c>
      <c r="E42" s="7">
        <v>0</v>
      </c>
      <c r="F42" s="17">
        <f t="shared" si="1"/>
        <v>1572514.1019960665</v>
      </c>
      <c r="K42" s="10">
        <v>2250225</v>
      </c>
      <c r="L42" s="7">
        <v>688600</v>
      </c>
      <c r="M42" s="7"/>
      <c r="N42" s="7">
        <v>1790500</v>
      </c>
      <c r="O42" s="7">
        <v>661400</v>
      </c>
      <c r="P42" s="7"/>
      <c r="Q42" s="7">
        <v>0</v>
      </c>
      <c r="R42" s="7">
        <v>0</v>
      </c>
      <c r="S42" s="7"/>
      <c r="T42" s="7">
        <v>0</v>
      </c>
      <c r="U42" s="17">
        <v>0</v>
      </c>
    </row>
    <row r="43" spans="1:21">
      <c r="A43" t="s">
        <v>37</v>
      </c>
      <c r="B43" s="10">
        <v>253245.96459509569</v>
      </c>
      <c r="C43" s="7">
        <v>877511.06079195964</v>
      </c>
      <c r="D43" s="7">
        <v>0</v>
      </c>
      <c r="E43" s="7">
        <v>0</v>
      </c>
      <c r="F43" s="17">
        <f t="shared" si="1"/>
        <v>1130757.0253870552</v>
      </c>
      <c r="K43" s="10">
        <v>269155</v>
      </c>
      <c r="L43" s="7">
        <v>0</v>
      </c>
      <c r="M43" s="7"/>
      <c r="N43" s="7">
        <v>862577</v>
      </c>
      <c r="O43" s="7">
        <v>0</v>
      </c>
      <c r="P43" s="7"/>
      <c r="Q43" s="7">
        <v>0</v>
      </c>
      <c r="R43" s="7">
        <v>0</v>
      </c>
      <c r="S43" s="7"/>
      <c r="T43" s="7">
        <v>0</v>
      </c>
      <c r="U43" s="17">
        <v>0</v>
      </c>
    </row>
    <row r="44" spans="1:21">
      <c r="A44" t="s">
        <v>38</v>
      </c>
      <c r="B44" s="10">
        <v>542472.08500585915</v>
      </c>
      <c r="C44" s="7">
        <v>6563487.8326110356</v>
      </c>
      <c r="D44" s="7">
        <v>0</v>
      </c>
      <c r="E44" s="7">
        <v>0</v>
      </c>
      <c r="F44" s="17">
        <f t="shared" si="1"/>
        <v>7105959.9176168945</v>
      </c>
      <c r="K44" s="10">
        <v>9300</v>
      </c>
      <c r="L44" s="7">
        <v>0</v>
      </c>
      <c r="M44" s="7"/>
      <c r="N44" s="7">
        <v>16990700</v>
      </c>
      <c r="O44" s="7">
        <v>0</v>
      </c>
      <c r="P44" s="7"/>
      <c r="Q44" s="7">
        <v>0</v>
      </c>
      <c r="R44" s="7">
        <v>0</v>
      </c>
      <c r="S44" s="7"/>
      <c r="T44" s="7">
        <v>0</v>
      </c>
      <c r="U44" s="17">
        <v>0</v>
      </c>
    </row>
    <row r="45" spans="1:21">
      <c r="A45" t="s">
        <v>39</v>
      </c>
      <c r="B45" s="10">
        <v>0</v>
      </c>
      <c r="C45" s="7">
        <v>141.80396827857589</v>
      </c>
      <c r="D45" s="7">
        <v>0</v>
      </c>
      <c r="E45" s="7">
        <v>0</v>
      </c>
      <c r="F45" s="17">
        <f t="shared" si="1"/>
        <v>141.80396827857589</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247669.44486584177</v>
      </c>
      <c r="C47" s="7">
        <v>1097886.9815184386</v>
      </c>
      <c r="D47" s="7">
        <v>0</v>
      </c>
      <c r="E47" s="7">
        <v>0</v>
      </c>
      <c r="F47" s="17">
        <f t="shared" si="1"/>
        <v>1345556.4263842804</v>
      </c>
      <c r="K47" s="10">
        <v>330000</v>
      </c>
      <c r="L47" s="7">
        <v>0</v>
      </c>
      <c r="M47" s="7"/>
      <c r="N47" s="7">
        <v>2420000</v>
      </c>
      <c r="O47" s="7">
        <v>0</v>
      </c>
      <c r="P47" s="7"/>
      <c r="Q47" s="7">
        <v>0</v>
      </c>
      <c r="R47" s="7">
        <v>0</v>
      </c>
      <c r="S47" s="7"/>
      <c r="T47" s="7">
        <v>0</v>
      </c>
      <c r="U47" s="17">
        <v>0</v>
      </c>
    </row>
    <row r="48" spans="1:21">
      <c r="A48" t="s">
        <v>42</v>
      </c>
      <c r="B48" s="10">
        <v>176291.43500374962</v>
      </c>
      <c r="C48" s="7">
        <v>507616.68223921559</v>
      </c>
      <c r="D48" s="7">
        <v>0</v>
      </c>
      <c r="E48" s="7">
        <v>0</v>
      </c>
      <c r="F48" s="17">
        <f t="shared" si="1"/>
        <v>683908.11724296515</v>
      </c>
      <c r="K48" s="10">
        <v>1157792</v>
      </c>
      <c r="L48" s="7">
        <v>958991</v>
      </c>
      <c r="M48" s="7"/>
      <c r="N48" s="7">
        <v>2614740</v>
      </c>
      <c r="O48" s="7">
        <v>1767139</v>
      </c>
      <c r="P48" s="7"/>
      <c r="Q48" s="7">
        <v>0</v>
      </c>
      <c r="R48" s="7">
        <v>0</v>
      </c>
      <c r="S48" s="7"/>
      <c r="T48" s="7">
        <v>0</v>
      </c>
      <c r="U48" s="17">
        <v>0</v>
      </c>
    </row>
    <row r="49" spans="1:21">
      <c r="A49" t="s">
        <v>43</v>
      </c>
      <c r="B49" s="10">
        <v>492524.89186160953</v>
      </c>
      <c r="C49" s="7">
        <v>827782.31039078266</v>
      </c>
      <c r="D49" s="7">
        <v>0</v>
      </c>
      <c r="E49" s="7">
        <v>0</v>
      </c>
      <c r="F49" s="17">
        <f t="shared" si="1"/>
        <v>1320307.2022523922</v>
      </c>
      <c r="K49" s="10">
        <v>565000</v>
      </c>
      <c r="L49" s="7">
        <v>0</v>
      </c>
      <c r="M49" s="7"/>
      <c r="N49" s="7">
        <v>935000</v>
      </c>
      <c r="O49" s="7">
        <v>0</v>
      </c>
      <c r="P49" s="7"/>
      <c r="Q49" s="7">
        <v>0</v>
      </c>
      <c r="R49" s="7">
        <v>0</v>
      </c>
      <c r="S49" s="7"/>
      <c r="T49" s="7">
        <v>0</v>
      </c>
      <c r="U49" s="17">
        <v>0</v>
      </c>
    </row>
    <row r="50" spans="1:21">
      <c r="A50" t="s">
        <v>44</v>
      </c>
      <c r="B50" s="10">
        <v>420357.00558605662</v>
      </c>
      <c r="C50" s="7">
        <v>3649116.9426100636</v>
      </c>
      <c r="D50" s="7">
        <v>0</v>
      </c>
      <c r="E50" s="7">
        <v>0</v>
      </c>
      <c r="F50" s="17">
        <f t="shared" si="1"/>
        <v>4069473.9481961201</v>
      </c>
      <c r="K50" s="10">
        <v>9411167</v>
      </c>
      <c r="L50" s="7">
        <v>2959943</v>
      </c>
      <c r="M50" s="7"/>
      <c r="N50" s="7">
        <v>0</v>
      </c>
      <c r="O50" s="7">
        <v>0</v>
      </c>
      <c r="P50" s="7"/>
      <c r="Q50" s="7">
        <v>0</v>
      </c>
      <c r="R50" s="7">
        <v>0</v>
      </c>
      <c r="S50" s="7"/>
      <c r="T50" s="7">
        <v>0</v>
      </c>
      <c r="U50" s="17">
        <v>0</v>
      </c>
    </row>
    <row r="51" spans="1:21">
      <c r="A51" t="s">
        <v>45</v>
      </c>
      <c r="B51" s="10">
        <v>103690.20885334833</v>
      </c>
      <c r="C51" s="7">
        <v>507852.38504694233</v>
      </c>
      <c r="D51" s="7">
        <v>0</v>
      </c>
      <c r="E51" s="7">
        <v>0</v>
      </c>
      <c r="F51" s="17">
        <f t="shared" si="1"/>
        <v>611542.59390029067</v>
      </c>
      <c r="K51" s="10">
        <v>275261</v>
      </c>
      <c r="L51" s="7">
        <v>0</v>
      </c>
      <c r="M51" s="7"/>
      <c r="N51" s="7">
        <v>1349739</v>
      </c>
      <c r="O51" s="7">
        <v>0</v>
      </c>
      <c r="P51" s="7"/>
      <c r="Q51" s="7">
        <v>0</v>
      </c>
      <c r="R51" s="7">
        <v>0</v>
      </c>
      <c r="S51" s="7"/>
      <c r="T51" s="7">
        <v>0</v>
      </c>
      <c r="U51" s="17">
        <v>0</v>
      </c>
    </row>
    <row r="52" spans="1:21">
      <c r="A52" t="s">
        <v>46</v>
      </c>
      <c r="B52" s="10">
        <v>2143.0657171718044</v>
      </c>
      <c r="C52" s="7">
        <v>130637.711955523</v>
      </c>
      <c r="D52" s="7">
        <v>0</v>
      </c>
      <c r="E52" s="7">
        <v>0</v>
      </c>
      <c r="F52" s="17">
        <f t="shared" si="1"/>
        <v>132780.77767269479</v>
      </c>
      <c r="K52" s="10">
        <v>4000</v>
      </c>
      <c r="L52" s="7">
        <v>0</v>
      </c>
      <c r="M52" s="7"/>
      <c r="N52" s="7">
        <v>265000</v>
      </c>
      <c r="O52" s="7">
        <v>0</v>
      </c>
      <c r="P52" s="7"/>
      <c r="Q52" s="7">
        <v>0</v>
      </c>
      <c r="R52" s="7">
        <v>0</v>
      </c>
      <c r="S52" s="7"/>
      <c r="T52" s="7">
        <v>0</v>
      </c>
      <c r="U52" s="17">
        <v>0</v>
      </c>
    </row>
    <row r="53" spans="1:21">
      <c r="A53" t="s">
        <v>47</v>
      </c>
      <c r="B53" s="10">
        <v>133198.6940222492</v>
      </c>
      <c r="C53" s="7">
        <v>2821752.3566872147</v>
      </c>
      <c r="D53" s="7">
        <v>0</v>
      </c>
      <c r="E53" s="7">
        <v>0</v>
      </c>
      <c r="F53" s="17">
        <f t="shared" si="1"/>
        <v>2954951.0507094637</v>
      </c>
      <c r="K53" s="10">
        <v>333529</v>
      </c>
      <c r="L53" s="7">
        <v>0</v>
      </c>
      <c r="M53" s="7"/>
      <c r="N53" s="7">
        <v>7336036</v>
      </c>
      <c r="O53" s="7">
        <v>0</v>
      </c>
      <c r="P53" s="7"/>
      <c r="Q53" s="7">
        <v>0</v>
      </c>
      <c r="R53" s="7">
        <v>0</v>
      </c>
      <c r="S53" s="7"/>
      <c r="T53" s="7">
        <v>0</v>
      </c>
      <c r="U53" s="17">
        <v>0</v>
      </c>
    </row>
    <row r="54" spans="1:21">
      <c r="A54" t="s">
        <v>48</v>
      </c>
      <c r="B54" s="10">
        <v>503728.39763859427</v>
      </c>
      <c r="C54" s="7">
        <v>1077374.2371011404</v>
      </c>
      <c r="D54" s="7">
        <v>0</v>
      </c>
      <c r="E54" s="7">
        <v>0</v>
      </c>
      <c r="F54" s="17">
        <f t="shared" si="1"/>
        <v>1581102.6347397347</v>
      </c>
      <c r="K54" s="10">
        <v>688258</v>
      </c>
      <c r="L54" s="7">
        <v>0</v>
      </c>
      <c r="M54" s="7"/>
      <c r="N54" s="7">
        <v>2020070</v>
      </c>
      <c r="O54" s="7">
        <v>0</v>
      </c>
      <c r="P54" s="7"/>
      <c r="Q54" s="7">
        <v>0</v>
      </c>
      <c r="R54" s="7">
        <v>0</v>
      </c>
      <c r="S54" s="7"/>
      <c r="T54" s="7">
        <v>0</v>
      </c>
      <c r="U54" s="17">
        <v>0</v>
      </c>
    </row>
    <row r="55" spans="1:21">
      <c r="A55" t="s">
        <v>49</v>
      </c>
      <c r="B55" s="10">
        <v>27327.832038408753</v>
      </c>
      <c r="C55" s="7">
        <v>191245.29386164449</v>
      </c>
      <c r="D55" s="7">
        <v>0</v>
      </c>
      <c r="E55" s="7">
        <v>0</v>
      </c>
      <c r="F55" s="17">
        <f t="shared" si="1"/>
        <v>218573.12590005324</v>
      </c>
      <c r="K55" s="10">
        <v>109516</v>
      </c>
      <c r="L55" s="7">
        <v>2286</v>
      </c>
      <c r="M55" s="7"/>
      <c r="N55" s="7">
        <v>575004</v>
      </c>
      <c r="O55" s="7">
        <v>342380</v>
      </c>
      <c r="P55" s="7"/>
      <c r="Q55" s="7">
        <v>0</v>
      </c>
      <c r="R55" s="7">
        <v>0</v>
      </c>
      <c r="S55" s="7"/>
      <c r="T55" s="7">
        <v>0</v>
      </c>
      <c r="U55" s="17">
        <v>0</v>
      </c>
    </row>
    <row r="56" spans="1:21">
      <c r="A56" t="s">
        <v>50</v>
      </c>
      <c r="B56" s="10">
        <v>111978.06293141135</v>
      </c>
      <c r="C56" s="7">
        <v>519660.98378869786</v>
      </c>
      <c r="D56" s="7">
        <v>0</v>
      </c>
      <c r="E56" s="7">
        <v>0</v>
      </c>
      <c r="F56" s="17">
        <f t="shared" si="1"/>
        <v>631639.04672010918</v>
      </c>
      <c r="K56" s="10">
        <v>300000</v>
      </c>
      <c r="L56" s="7">
        <v>0</v>
      </c>
      <c r="M56" s="7"/>
      <c r="N56" s="7">
        <v>1500000</v>
      </c>
      <c r="O56" s="7">
        <v>0</v>
      </c>
      <c r="P56" s="7"/>
      <c r="Q56" s="7">
        <v>0</v>
      </c>
      <c r="R56" s="7">
        <v>0</v>
      </c>
      <c r="S56" s="7"/>
      <c r="T56" s="7">
        <v>0</v>
      </c>
      <c r="U56" s="17">
        <v>0</v>
      </c>
    </row>
    <row r="57" spans="1:21">
      <c r="A57" t="s">
        <v>51</v>
      </c>
      <c r="B57" s="10">
        <v>74768.519905673413</v>
      </c>
      <c r="C57" s="7">
        <v>103991.11930278569</v>
      </c>
      <c r="D57" s="7">
        <v>0</v>
      </c>
      <c r="E57" s="7">
        <v>0</v>
      </c>
      <c r="F57" s="17">
        <f t="shared" si="1"/>
        <v>178759.63920845912</v>
      </c>
      <c r="K57" s="10">
        <v>132853</v>
      </c>
      <c r="L57" s="7">
        <v>61385</v>
      </c>
      <c r="M57" s="7"/>
      <c r="N57" s="7">
        <v>189719</v>
      </c>
      <c r="O57" s="7">
        <v>88336</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22777529.255152315</v>
      </c>
      <c r="C60" s="7">
        <f>SUM(C6:C58)</f>
        <v>84099479.478020251</v>
      </c>
      <c r="D60" s="7">
        <f>SUM(D6:D58)</f>
        <v>0</v>
      </c>
      <c r="E60" s="7">
        <f>SUM(E6:E58)</f>
        <v>0</v>
      </c>
      <c r="F60" s="17">
        <f>SUM(F6:F58)</f>
        <v>106877008.73317257</v>
      </c>
      <c r="K60" s="10">
        <f>SUM(K6:K58)</f>
        <v>60125731</v>
      </c>
      <c r="L60" s="7">
        <f>SUM(L6:L58)</f>
        <v>10014471.07</v>
      </c>
      <c r="M60" s="7"/>
      <c r="N60" s="7">
        <f>SUM(N6:N58)</f>
        <v>175491859</v>
      </c>
      <c r="O60" s="7">
        <f>SUM(O6:O58)</f>
        <v>19412205.129999999</v>
      </c>
      <c r="P60" s="7"/>
      <c r="Q60" s="7">
        <f>SUM(Q6:Q58)</f>
        <v>0</v>
      </c>
      <c r="R60" s="7">
        <f>SUM(R6:R58)</f>
        <v>0</v>
      </c>
      <c r="S60" s="7"/>
      <c r="T60" s="7">
        <f>SUM(T6:T58)</f>
        <v>2000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Italic"Guarantee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120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95010.05396297769</v>
      </c>
      <c r="E6" s="7">
        <v>0</v>
      </c>
      <c r="F6" s="17">
        <f t="shared" ref="F6:F37" si="0">SUM(B6:E6)</f>
        <v>95010.05396297769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802311.14357603039</v>
      </c>
      <c r="E8" s="7">
        <v>0</v>
      </c>
      <c r="F8" s="17">
        <f t="shared" si="0"/>
        <v>802311.14357603039</v>
      </c>
      <c r="H8" s="4" t="s">
        <v>64</v>
      </c>
      <c r="I8" s="13"/>
      <c r="K8" s="10"/>
      <c r="L8" s="7"/>
      <c r="M8" s="7"/>
      <c r="N8" s="7"/>
      <c r="O8" s="7"/>
      <c r="P8" s="7"/>
      <c r="Q8" s="7"/>
      <c r="R8" s="7"/>
      <c r="S8" s="7"/>
      <c r="T8" s="7"/>
      <c r="U8" s="17"/>
    </row>
    <row r="9" spans="1:21">
      <c r="A9" t="s">
        <v>3</v>
      </c>
      <c r="B9" s="10">
        <v>0</v>
      </c>
      <c r="C9" s="7">
        <v>0</v>
      </c>
      <c r="D9" s="7">
        <v>55207.00355607352</v>
      </c>
      <c r="E9" s="7">
        <v>0</v>
      </c>
      <c r="F9" s="17">
        <f t="shared" si="0"/>
        <v>55207.00355607352</v>
      </c>
      <c r="H9" s="4"/>
      <c r="I9" s="13"/>
      <c r="K9" s="10">
        <v>0</v>
      </c>
      <c r="L9" s="7">
        <v>0</v>
      </c>
      <c r="M9" s="7"/>
      <c r="N9" s="7">
        <v>0</v>
      </c>
      <c r="O9" s="7">
        <v>0</v>
      </c>
      <c r="P9" s="7"/>
      <c r="Q9" s="7">
        <v>0</v>
      </c>
      <c r="R9" s="7">
        <v>0</v>
      </c>
      <c r="S9" s="7"/>
      <c r="T9" s="7">
        <v>0</v>
      </c>
      <c r="U9" s="17">
        <v>0</v>
      </c>
    </row>
    <row r="10" spans="1:21">
      <c r="A10" t="s">
        <v>4</v>
      </c>
      <c r="B10" s="10">
        <v>0</v>
      </c>
      <c r="C10" s="7">
        <v>0</v>
      </c>
      <c r="D10" s="7">
        <v>11092.000208459482</v>
      </c>
      <c r="E10" s="7">
        <v>0</v>
      </c>
      <c r="F10" s="17">
        <f t="shared" si="0"/>
        <v>11092.000208459482</v>
      </c>
      <c r="H10" s="4" t="s">
        <v>65</v>
      </c>
      <c r="I10" s="14">
        <v>9679935</v>
      </c>
      <c r="K10" s="10"/>
      <c r="L10" s="7"/>
      <c r="M10" s="7"/>
      <c r="N10" s="7"/>
      <c r="O10" s="7"/>
      <c r="P10" s="7"/>
      <c r="Q10" s="7"/>
      <c r="R10" s="7"/>
      <c r="S10" s="7"/>
      <c r="T10" s="7"/>
      <c r="U10" s="17"/>
    </row>
    <row r="11" spans="1:21">
      <c r="A11" t="s">
        <v>5</v>
      </c>
      <c r="B11" s="10">
        <v>0</v>
      </c>
      <c r="C11" s="7">
        <v>0</v>
      </c>
      <c r="D11" s="7">
        <v>3569915.7033107611</v>
      </c>
      <c r="E11" s="7">
        <v>0</v>
      </c>
      <c r="F11" s="17">
        <f t="shared" si="0"/>
        <v>3569915.7033107611</v>
      </c>
      <c r="H11" s="4"/>
      <c r="I11" s="14"/>
      <c r="K11" s="10">
        <v>0</v>
      </c>
      <c r="L11" s="7">
        <v>0</v>
      </c>
      <c r="M11" s="7"/>
      <c r="N11" s="7">
        <v>0</v>
      </c>
      <c r="O11" s="7">
        <v>0</v>
      </c>
      <c r="P11" s="7"/>
      <c r="Q11" s="7">
        <v>3558082</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11416</v>
      </c>
      <c r="E13" s="7">
        <v>0</v>
      </c>
      <c r="F13" s="17">
        <f t="shared" si="0"/>
        <v>11416</v>
      </c>
      <c r="H13" s="4" t="s">
        <v>67</v>
      </c>
      <c r="I13" s="14">
        <v>9679935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2480309</v>
      </c>
      <c r="K14" s="10"/>
      <c r="L14" s="7"/>
      <c r="M14" s="7"/>
      <c r="N14" s="7"/>
      <c r="O14" s="7"/>
      <c r="P14" s="7"/>
      <c r="Q14" s="7"/>
      <c r="R14" s="7"/>
      <c r="S14" s="7"/>
      <c r="T14" s="7"/>
      <c r="U14" s="17"/>
    </row>
    <row r="15" spans="1:21">
      <c r="A15" t="s">
        <v>9</v>
      </c>
      <c r="B15" s="10">
        <v>0</v>
      </c>
      <c r="C15" s="7">
        <v>0</v>
      </c>
      <c r="D15" s="7">
        <v>25573.000627130208</v>
      </c>
      <c r="E15" s="7">
        <v>0</v>
      </c>
      <c r="F15" s="17">
        <f t="shared" si="0"/>
        <v>25573.000627130208</v>
      </c>
      <c r="H15" s="4" t="s">
        <v>69</v>
      </c>
      <c r="I15" s="14">
        <v>1512766.6499999997</v>
      </c>
      <c r="K15" s="10"/>
      <c r="L15" s="7"/>
      <c r="M15" s="7"/>
      <c r="N15" s="7"/>
      <c r="O15" s="7"/>
      <c r="P15" s="7"/>
      <c r="Q15" s="7"/>
      <c r="R15" s="7"/>
      <c r="S15" s="7"/>
      <c r="T15" s="7"/>
      <c r="U15" s="17"/>
    </row>
    <row r="16" spans="1:21">
      <c r="A16" t="s">
        <v>10</v>
      </c>
      <c r="B16" s="10">
        <v>0</v>
      </c>
      <c r="C16" s="7">
        <v>0</v>
      </c>
      <c r="D16" s="7">
        <v>2532464.4479181156</v>
      </c>
      <c r="E16" s="7">
        <v>0</v>
      </c>
      <c r="F16" s="17">
        <f t="shared" si="0"/>
        <v>2532464.4479181156</v>
      </c>
      <c r="H16" s="4" t="s">
        <v>70</v>
      </c>
      <c r="I16" s="14">
        <v>0</v>
      </c>
      <c r="K16" s="10">
        <v>0</v>
      </c>
      <c r="L16" s="7">
        <v>0</v>
      </c>
      <c r="M16" s="7"/>
      <c r="N16" s="7">
        <v>0</v>
      </c>
      <c r="O16" s="7">
        <v>0</v>
      </c>
      <c r="P16" s="7"/>
      <c r="Q16" s="7">
        <v>2190579</v>
      </c>
      <c r="R16" s="7">
        <v>0</v>
      </c>
      <c r="S16" s="7"/>
      <c r="T16" s="7">
        <v>0</v>
      </c>
      <c r="U16" s="17">
        <v>0</v>
      </c>
    </row>
    <row r="17" spans="1:21">
      <c r="A17" t="s">
        <v>11</v>
      </c>
      <c r="B17" s="10">
        <v>0</v>
      </c>
      <c r="C17" s="7">
        <v>0</v>
      </c>
      <c r="D17" s="7">
        <v>17560</v>
      </c>
      <c r="E17" s="7">
        <v>0</v>
      </c>
      <c r="F17" s="17">
        <f t="shared" si="0"/>
        <v>17560</v>
      </c>
      <c r="H17" s="4"/>
      <c r="I17" s="14"/>
      <c r="K17" s="10"/>
      <c r="L17" s="7"/>
      <c r="M17" s="7"/>
      <c r="N17" s="7"/>
      <c r="O17" s="7"/>
      <c r="P17" s="7"/>
      <c r="Q17" s="7"/>
      <c r="R17" s="7"/>
      <c r="S17" s="7"/>
      <c r="T17" s="7"/>
      <c r="U17" s="17"/>
    </row>
    <row r="18" spans="1:21">
      <c r="A18" t="s">
        <v>12</v>
      </c>
      <c r="B18" s="10">
        <v>0</v>
      </c>
      <c r="C18" s="7">
        <v>0</v>
      </c>
      <c r="D18" s="7">
        <v>4669.0006271302063</v>
      </c>
      <c r="E18" s="7">
        <v>0</v>
      </c>
      <c r="F18" s="17">
        <f t="shared" si="0"/>
        <v>4669.0006271302063</v>
      </c>
      <c r="H18" s="4" t="s">
        <v>71</v>
      </c>
      <c r="I18" s="14"/>
      <c r="K18" s="10">
        <v>0</v>
      </c>
      <c r="L18" s="7">
        <v>0</v>
      </c>
      <c r="M18" s="7"/>
      <c r="N18" s="7">
        <v>0</v>
      </c>
      <c r="O18" s="7">
        <v>0</v>
      </c>
      <c r="P18" s="7"/>
      <c r="Q18" s="7">
        <v>14100</v>
      </c>
      <c r="R18" s="7">
        <v>0</v>
      </c>
      <c r="S18" s="7"/>
      <c r="T18" s="7">
        <v>0</v>
      </c>
      <c r="U18" s="17">
        <v>0</v>
      </c>
    </row>
    <row r="19" spans="1:21">
      <c r="A19" t="s">
        <v>13</v>
      </c>
      <c r="B19" s="10">
        <v>0</v>
      </c>
      <c r="C19" s="7">
        <v>0</v>
      </c>
      <c r="D19" s="7">
        <v>143994.02739928369</v>
      </c>
      <c r="E19" s="7">
        <v>0</v>
      </c>
      <c r="F19" s="17">
        <f t="shared" si="0"/>
        <v>143994.02739928369</v>
      </c>
      <c r="H19" s="4" t="s">
        <v>72</v>
      </c>
      <c r="I19" s="14">
        <v>0</v>
      </c>
      <c r="K19" s="10">
        <v>0</v>
      </c>
      <c r="L19" s="7">
        <v>0</v>
      </c>
      <c r="M19" s="7"/>
      <c r="N19" s="7">
        <v>0</v>
      </c>
      <c r="O19" s="7">
        <v>0</v>
      </c>
      <c r="P19" s="7"/>
      <c r="Q19" s="7">
        <v>130000</v>
      </c>
      <c r="R19" s="7">
        <v>0</v>
      </c>
      <c r="S19" s="7"/>
      <c r="T19" s="7">
        <v>0</v>
      </c>
      <c r="U19" s="17">
        <v>0</v>
      </c>
    </row>
    <row r="20" spans="1:21">
      <c r="A20" t="s">
        <v>14</v>
      </c>
      <c r="B20" s="10">
        <v>0</v>
      </c>
      <c r="C20" s="7">
        <v>0</v>
      </c>
      <c r="D20" s="7">
        <v>15805.000208459482</v>
      </c>
      <c r="E20" s="7">
        <v>0</v>
      </c>
      <c r="F20" s="17">
        <f t="shared" si="0"/>
        <v>15805.000208459482</v>
      </c>
      <c r="H20" s="4" t="s">
        <v>73</v>
      </c>
      <c r="I20" s="14">
        <v>9679935</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11023</v>
      </c>
      <c r="E22" s="7">
        <v>0</v>
      </c>
      <c r="F22" s="17">
        <f t="shared" si="0"/>
        <v>11023</v>
      </c>
      <c r="H22" s="4" t="s">
        <v>75</v>
      </c>
      <c r="I22" s="14">
        <v>0</v>
      </c>
      <c r="K22" s="10"/>
      <c r="L22" s="7"/>
      <c r="M22" s="7"/>
      <c r="N22" s="7"/>
      <c r="O22" s="7"/>
      <c r="P22" s="7"/>
      <c r="Q22" s="7"/>
      <c r="R22" s="7"/>
      <c r="S22" s="7"/>
      <c r="T22" s="7"/>
      <c r="U22" s="17"/>
    </row>
    <row r="23" spans="1:21">
      <c r="A23" t="s">
        <v>17</v>
      </c>
      <c r="B23" s="10">
        <v>0</v>
      </c>
      <c r="C23" s="7">
        <v>0</v>
      </c>
      <c r="D23" s="7">
        <v>38.000418670724571</v>
      </c>
      <c r="E23" s="7">
        <v>0</v>
      </c>
      <c r="F23" s="17">
        <f t="shared" si="0"/>
        <v>38.000418670724571</v>
      </c>
      <c r="H23" s="4" t="s">
        <v>76</v>
      </c>
      <c r="I23" s="14"/>
      <c r="K23" s="10"/>
      <c r="L23" s="7"/>
      <c r="M23" s="7"/>
      <c r="N23" s="7"/>
      <c r="O23" s="7"/>
      <c r="P23" s="7"/>
      <c r="Q23" s="7"/>
      <c r="R23" s="7"/>
      <c r="S23" s="7"/>
      <c r="T23" s="7"/>
      <c r="U23" s="17"/>
    </row>
    <row r="24" spans="1:21">
      <c r="A24" t="s">
        <v>18</v>
      </c>
      <c r="B24" s="10">
        <v>0</v>
      </c>
      <c r="C24" s="7">
        <v>0</v>
      </c>
      <c r="D24" s="7">
        <v>83420.004183203724</v>
      </c>
      <c r="E24" s="7">
        <v>0</v>
      </c>
      <c r="F24" s="17">
        <f t="shared" si="0"/>
        <v>83420.004183203724</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13673010.649999999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13673010.650000002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541396.06365897134</v>
      </c>
      <c r="E30" s="7">
        <v>0</v>
      </c>
      <c r="F30" s="17">
        <f t="shared" si="0"/>
        <v>541396.06365897134</v>
      </c>
      <c r="K30" s="10"/>
      <c r="L30" s="7"/>
      <c r="M30" s="7"/>
      <c r="N30" s="7"/>
      <c r="O30" s="7"/>
      <c r="P30" s="7"/>
      <c r="Q30" s="7"/>
      <c r="R30" s="7"/>
      <c r="S30" s="7"/>
      <c r="T30" s="7"/>
      <c r="U30" s="17"/>
    </row>
    <row r="31" spans="1:21">
      <c r="A31" t="s">
        <v>25</v>
      </c>
      <c r="B31" s="10">
        <v>0</v>
      </c>
      <c r="C31" s="7">
        <v>0</v>
      </c>
      <c r="D31" s="7">
        <v>2583.003137402794</v>
      </c>
      <c r="E31" s="7">
        <v>0</v>
      </c>
      <c r="F31" s="17">
        <f t="shared" si="0"/>
        <v>2583.003137402794</v>
      </c>
      <c r="K31" s="10"/>
      <c r="L31" s="7"/>
      <c r="M31" s="7"/>
      <c r="N31" s="7"/>
      <c r="O31" s="7"/>
      <c r="P31" s="7"/>
      <c r="Q31" s="7"/>
      <c r="R31" s="7"/>
      <c r="S31" s="7"/>
      <c r="T31" s="7"/>
      <c r="U31" s="17"/>
    </row>
    <row r="32" spans="1:21">
      <c r="A32" t="s">
        <v>26</v>
      </c>
      <c r="B32" s="10">
        <v>0</v>
      </c>
      <c r="C32" s="7">
        <v>0</v>
      </c>
      <c r="D32" s="7">
        <v>6787</v>
      </c>
      <c r="E32" s="7">
        <v>0</v>
      </c>
      <c r="F32" s="17">
        <f t="shared" si="0"/>
        <v>6787</v>
      </c>
      <c r="K32" s="10"/>
      <c r="L32" s="7"/>
      <c r="M32" s="7"/>
      <c r="N32" s="7"/>
      <c r="O32" s="7"/>
      <c r="P32" s="7"/>
      <c r="Q32" s="7"/>
      <c r="R32" s="7"/>
      <c r="S32" s="7"/>
      <c r="T32" s="7"/>
      <c r="U32" s="17"/>
    </row>
    <row r="33" spans="1:21">
      <c r="A33" t="s">
        <v>27</v>
      </c>
      <c r="B33" s="10">
        <v>0</v>
      </c>
      <c r="C33" s="7">
        <v>0</v>
      </c>
      <c r="D33" s="7">
        <v>1036</v>
      </c>
      <c r="E33" s="7">
        <v>0</v>
      </c>
      <c r="F33" s="17">
        <f t="shared" si="0"/>
        <v>1036</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12265.000418670725</v>
      </c>
      <c r="E37" s="7">
        <v>0</v>
      </c>
      <c r="F37" s="17">
        <f t="shared" si="0"/>
        <v>12265.000418670725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11845.000208459482</v>
      </c>
      <c r="E39" s="7">
        <v>0</v>
      </c>
      <c r="F39" s="17">
        <f t="shared" si="1"/>
        <v>11845.000208459482</v>
      </c>
      <c r="K39" s="10"/>
      <c r="L39" s="7"/>
      <c r="M39" s="7"/>
      <c r="N39" s="7"/>
      <c r="O39" s="7"/>
      <c r="P39" s="7"/>
      <c r="Q39" s="7"/>
      <c r="R39" s="7"/>
      <c r="S39" s="7"/>
      <c r="T39" s="7"/>
      <c r="U39" s="17"/>
    </row>
    <row r="40" spans="1:21">
      <c r="A40" t="s">
        <v>34</v>
      </c>
      <c r="B40" s="10">
        <v>0</v>
      </c>
      <c r="C40" s="7">
        <v>0</v>
      </c>
      <c r="D40" s="7">
        <v>615</v>
      </c>
      <c r="E40" s="7">
        <v>0</v>
      </c>
      <c r="F40" s="17">
        <f t="shared" si="1"/>
        <v>615</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277951.01610568468</v>
      </c>
      <c r="E42" s="7">
        <v>0</v>
      </c>
      <c r="F42" s="17">
        <f t="shared" si="1"/>
        <v>277951.01610568468</v>
      </c>
      <c r="K42" s="10">
        <v>0</v>
      </c>
      <c r="L42" s="7">
        <v>0</v>
      </c>
      <c r="M42" s="7"/>
      <c r="N42" s="7">
        <v>0</v>
      </c>
      <c r="O42" s="7">
        <v>0</v>
      </c>
      <c r="P42" s="7"/>
      <c r="Q42" s="7">
        <v>400000</v>
      </c>
      <c r="R42" s="7">
        <v>0</v>
      </c>
      <c r="S42" s="7"/>
      <c r="T42" s="7">
        <v>0</v>
      </c>
      <c r="U42" s="17">
        <v>0</v>
      </c>
    </row>
    <row r="43" spans="1:21">
      <c r="A43" t="s">
        <v>37</v>
      </c>
      <c r="B43" s="10">
        <v>0</v>
      </c>
      <c r="C43" s="7">
        <v>0</v>
      </c>
      <c r="D43" s="7">
        <v>-314.99979154051789</v>
      </c>
      <c r="E43" s="7">
        <v>0</v>
      </c>
      <c r="F43" s="17">
        <f t="shared" si="1"/>
        <v>-314.99979154051789</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1647789.1839979005</v>
      </c>
      <c r="E47" s="7">
        <v>0</v>
      </c>
      <c r="F47" s="17">
        <f t="shared" si="1"/>
        <v>1647789.1839979005</v>
      </c>
      <c r="K47" s="10">
        <v>0</v>
      </c>
      <c r="L47" s="7">
        <v>0</v>
      </c>
      <c r="M47" s="7"/>
      <c r="N47" s="7">
        <v>0</v>
      </c>
      <c r="O47" s="7">
        <v>0</v>
      </c>
      <c r="P47" s="7"/>
      <c r="Q47" s="7">
        <v>1500000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3791503.9962681555</v>
      </c>
      <c r="E50" s="7">
        <v>0</v>
      </c>
      <c r="F50" s="17">
        <f t="shared" si="1"/>
        <v>3791503.9962681555</v>
      </c>
      <c r="K50" s="10">
        <v>0</v>
      </c>
      <c r="L50" s="7">
        <v>0</v>
      </c>
      <c r="M50" s="7"/>
      <c r="N50" s="7">
        <v>0</v>
      </c>
      <c r="O50" s="7">
        <v>0</v>
      </c>
      <c r="P50" s="7"/>
      <c r="Q50" s="7">
        <v>7899980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56</v>
      </c>
      <c r="E57" s="7">
        <v>0</v>
      </c>
      <c r="F57" s="17">
        <f t="shared" si="1"/>
        <v>56</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13673010.650000002</v>
      </c>
      <c r="E60" s="7">
        <f>SUM(E6:E58)</f>
        <v>0</v>
      </c>
      <c r="F60" s="17">
        <f>SUM(F6:F58)</f>
        <v>13673010.650000002</v>
      </c>
      <c r="K60" s="10">
        <f>SUM(K6:K58)</f>
        <v>0</v>
      </c>
      <c r="L60" s="7">
        <f>SUM(L6:L58)</f>
        <v>0</v>
      </c>
      <c r="M60" s="7"/>
      <c r="N60" s="7">
        <f>SUM(N6:N58)</f>
        <v>0</v>
      </c>
      <c r="O60" s="7">
        <f>SUM(O6:O58)</f>
        <v>0</v>
      </c>
      <c r="P60" s="7"/>
      <c r="Q60" s="7">
        <f>SUM(Q6:Q58)</f>
        <v>15692741</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Italic"Imerica Life and Health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213917.99023855972</v>
      </c>
      <c r="C6" s="7">
        <v>4252217.7015802981</v>
      </c>
      <c r="D6" s="7">
        <v>105477.45688650578</v>
      </c>
      <c r="E6" s="7">
        <v>0</v>
      </c>
      <c r="F6" s="17">
        <f t="shared" ref="F6:F37" si="0">SUM(B6:E6)</f>
        <v>4571613.1487053633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4778293.5803646231</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374183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412005.00000000006</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164355.1166666667</v>
      </c>
      <c r="K15" s="10"/>
      <c r="L15" s="7"/>
      <c r="M15" s="7"/>
      <c r="N15" s="7"/>
      <c r="O15" s="7"/>
      <c r="P15" s="7"/>
      <c r="Q15" s="7"/>
      <c r="R15" s="7"/>
      <c r="S15" s="7"/>
      <c r="T15" s="7"/>
      <c r="U15" s="17"/>
    </row>
    <row r="16" spans="1:21">
      <c r="A16" t="s">
        <v>10</v>
      </c>
      <c r="B16" s="10">
        <v>792.1667745985236</v>
      </c>
      <c r="C16" s="7">
        <v>22214.856910843679</v>
      </c>
      <c r="D16" s="7">
        <v>202.19299918852573</v>
      </c>
      <c r="E16" s="7">
        <v>0</v>
      </c>
      <c r="F16" s="17">
        <f t="shared" si="0"/>
        <v>23209.21668463073</v>
      </c>
      <c r="H16" s="4" t="s">
        <v>70</v>
      </c>
      <c r="I16" s="14">
        <v>0</v>
      </c>
      <c r="K16" s="10">
        <v>1024</v>
      </c>
      <c r="L16" s="7">
        <v>0</v>
      </c>
      <c r="M16" s="7"/>
      <c r="N16" s="7">
        <v>28715</v>
      </c>
      <c r="O16" s="7">
        <v>1409.23</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399999.99999999994</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-807666.41963537748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328371</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12710.534784045894</v>
      </c>
      <c r="C24" s="7">
        <v>314569.10590836871</v>
      </c>
      <c r="D24" s="7">
        <v>4055.1105842584602</v>
      </c>
      <c r="E24" s="7">
        <v>0</v>
      </c>
      <c r="F24" s="17">
        <f t="shared" si="0"/>
        <v>331334.75127667305</v>
      </c>
      <c r="H24" s="4" t="s">
        <v>77</v>
      </c>
      <c r="I24" s="14">
        <v>881975</v>
      </c>
      <c r="K24" s="10">
        <v>18000</v>
      </c>
      <c r="L24" s="7">
        <v>0</v>
      </c>
      <c r="M24" s="7"/>
      <c r="N24" s="7">
        <v>256268</v>
      </c>
      <c r="O24" s="7">
        <v>0</v>
      </c>
      <c r="P24" s="7"/>
      <c r="Q24" s="7">
        <v>7000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4926157.1166666672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4926157.1166666672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227420.69179720414</v>
      </c>
      <c r="C60" s="7">
        <f>SUM(C6:C58)</f>
        <v>4589001.6643995102</v>
      </c>
      <c r="D60" s="7">
        <f>SUM(D6:D58)</f>
        <v>109734.76046995277</v>
      </c>
      <c r="E60" s="7">
        <f>SUM(E6:E58)</f>
        <v>0</v>
      </c>
      <c r="F60" s="17">
        <f>SUM(F6:F58)</f>
        <v>4926157.1166666672</v>
      </c>
      <c r="K60" s="10">
        <f>SUM(K6:K58)</f>
        <v>19024</v>
      </c>
      <c r="L60" s="7">
        <f>SUM(L6:L58)</f>
        <v>0</v>
      </c>
      <c r="M60" s="7"/>
      <c r="N60" s="7">
        <f>SUM(N6:N58)</f>
        <v>284983</v>
      </c>
      <c r="O60" s="7">
        <f>SUM(O6:O58)</f>
        <v>1409.23</v>
      </c>
      <c r="P60" s="7"/>
      <c r="Q60" s="7">
        <f>SUM(Q6:Q58)</f>
        <v>7000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Educators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575507.12371343595</v>
      </c>
      <c r="C6" s="7">
        <v>245144.43441449286</v>
      </c>
      <c r="D6" s="7">
        <v>0</v>
      </c>
      <c r="E6" s="7">
        <v>0</v>
      </c>
      <c r="F6" s="17">
        <f t="shared" ref="F6:F37" si="0">SUM(B6:E6)</f>
        <v>820651.55812792876</v>
      </c>
      <c r="K6" s="10">
        <v>1419000</v>
      </c>
      <c r="L6" s="7">
        <v>0</v>
      </c>
      <c r="M6" s="7"/>
      <c r="N6" s="7">
        <v>15909</v>
      </c>
      <c r="O6" s="7">
        <v>0</v>
      </c>
      <c r="P6" s="7"/>
      <c r="Q6" s="7">
        <v>0</v>
      </c>
      <c r="R6" s="7">
        <v>0</v>
      </c>
      <c r="S6" s="7"/>
      <c r="T6" s="7">
        <v>0</v>
      </c>
      <c r="U6" s="17">
        <v>0</v>
      </c>
    </row>
    <row r="7" spans="1:21">
      <c r="A7" t="s">
        <v>1</v>
      </c>
      <c r="B7" s="10">
        <v>-4552.9713856935923</v>
      </c>
      <c r="C7" s="7">
        <v>0</v>
      </c>
      <c r="D7" s="7">
        <v>0</v>
      </c>
      <c r="E7" s="7">
        <v>0</v>
      </c>
      <c r="F7" s="17">
        <f t="shared" si="0"/>
        <v>-4552.9713856935923</v>
      </c>
      <c r="H7" s="22"/>
      <c r="I7" s="24"/>
      <c r="K7" s="10">
        <v>68158</v>
      </c>
      <c r="L7" s="7">
        <v>41500</v>
      </c>
      <c r="M7" s="7"/>
      <c r="N7" s="7">
        <v>0</v>
      </c>
      <c r="O7" s="7">
        <v>0</v>
      </c>
      <c r="P7" s="7"/>
      <c r="Q7" s="7">
        <v>1000</v>
      </c>
      <c r="R7" s="7">
        <v>0</v>
      </c>
      <c r="S7" s="7"/>
      <c r="T7" s="7">
        <v>0</v>
      </c>
      <c r="U7" s="17">
        <v>0</v>
      </c>
    </row>
    <row r="8" spans="1:21">
      <c r="A8" t="s">
        <v>2</v>
      </c>
      <c r="B8" s="10">
        <v>1386952.0089294077</v>
      </c>
      <c r="C8" s="7">
        <v>77902.099071900448</v>
      </c>
      <c r="D8" s="7">
        <v>0</v>
      </c>
      <c r="E8" s="7">
        <v>0</v>
      </c>
      <c r="F8" s="17">
        <f t="shared" si="0"/>
        <v>1464854.1080013081</v>
      </c>
      <c r="H8" s="4" t="s">
        <v>64</v>
      </c>
      <c r="I8" s="13"/>
      <c r="K8" s="10">
        <v>1251703</v>
      </c>
      <c r="L8" s="7">
        <v>0</v>
      </c>
      <c r="M8" s="7"/>
      <c r="N8" s="7">
        <v>44673</v>
      </c>
      <c r="O8" s="7">
        <v>0</v>
      </c>
      <c r="P8" s="7"/>
      <c r="Q8" s="7">
        <v>0</v>
      </c>
      <c r="R8" s="7">
        <v>0</v>
      </c>
      <c r="S8" s="7"/>
      <c r="T8" s="7">
        <v>0</v>
      </c>
      <c r="U8" s="17">
        <v>0</v>
      </c>
    </row>
    <row r="9" spans="1:21">
      <c r="A9" t="s">
        <v>3</v>
      </c>
      <c r="B9" s="10">
        <v>519704.6098384849</v>
      </c>
      <c r="C9" s="7">
        <v>0</v>
      </c>
      <c r="D9" s="7">
        <v>0</v>
      </c>
      <c r="E9" s="7">
        <v>0</v>
      </c>
      <c r="F9" s="17">
        <f t="shared" si="0"/>
        <v>519704.6098384849</v>
      </c>
      <c r="H9" s="4"/>
      <c r="I9" s="13"/>
      <c r="K9" s="10">
        <v>669513</v>
      </c>
      <c r="L9" s="7">
        <v>0</v>
      </c>
      <c r="M9" s="7"/>
      <c r="N9" s="7">
        <v>0</v>
      </c>
      <c r="O9" s="7">
        <v>0</v>
      </c>
      <c r="P9" s="7"/>
      <c r="Q9" s="7">
        <v>0</v>
      </c>
      <c r="R9" s="7">
        <v>0</v>
      </c>
      <c r="S9" s="7"/>
      <c r="T9" s="7">
        <v>0</v>
      </c>
      <c r="U9" s="17">
        <v>0</v>
      </c>
    </row>
    <row r="10" spans="1:21">
      <c r="A10" t="s">
        <v>4</v>
      </c>
      <c r="B10" s="10">
        <v>9814050.0607327968</v>
      </c>
      <c r="C10" s="7">
        <v>4615059.0281905346</v>
      </c>
      <c r="D10" s="7">
        <v>0</v>
      </c>
      <c r="E10" s="7">
        <v>0</v>
      </c>
      <c r="F10" s="17">
        <f t="shared" si="0"/>
        <v>14429109.088923331</v>
      </c>
      <c r="H10" s="4" t="s">
        <v>65</v>
      </c>
      <c r="I10" s="14">
        <v>72462458.310873419</v>
      </c>
      <c r="K10" s="10">
        <v>17000000</v>
      </c>
      <c r="L10" s="7">
        <v>5715000</v>
      </c>
      <c r="M10" s="7"/>
      <c r="N10" s="7">
        <v>7800000</v>
      </c>
      <c r="O10" s="7">
        <v>8563000</v>
      </c>
      <c r="P10" s="7"/>
      <c r="Q10" s="7">
        <v>270000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45369.868459253514</v>
      </c>
      <c r="C13" s="7">
        <v>59975.581792811558</v>
      </c>
      <c r="D13" s="7">
        <v>0</v>
      </c>
      <c r="E13" s="7">
        <v>232038.01943748677</v>
      </c>
      <c r="F13" s="17">
        <f t="shared" si="0"/>
        <v>337383.46968955186</v>
      </c>
      <c r="H13" s="4" t="s">
        <v>67</v>
      </c>
      <c r="I13" s="14">
        <v>79125416</v>
      </c>
      <c r="K13" s="10">
        <v>82000</v>
      </c>
      <c r="L13" s="7">
        <v>0</v>
      </c>
      <c r="M13" s="7"/>
      <c r="N13" s="7">
        <v>418000</v>
      </c>
      <c r="O13" s="7">
        <v>0</v>
      </c>
      <c r="P13" s="7"/>
      <c r="Q13" s="7">
        <v>0</v>
      </c>
      <c r="R13" s="7">
        <v>0</v>
      </c>
      <c r="S13" s="7"/>
      <c r="T13" s="7">
        <v>0</v>
      </c>
      <c r="U13" s="17">
        <v>0</v>
      </c>
    </row>
    <row r="14" spans="1:21">
      <c r="A14" t="s">
        <v>8</v>
      </c>
      <c r="B14" s="10">
        <v>0</v>
      </c>
      <c r="C14" s="7">
        <v>0</v>
      </c>
      <c r="D14" s="7">
        <v>0</v>
      </c>
      <c r="E14" s="7">
        <v>0</v>
      </c>
      <c r="F14" s="17">
        <f t="shared" si="0"/>
        <v>0</v>
      </c>
      <c r="H14" s="4" t="s">
        <v>68</v>
      </c>
      <c r="I14" s="14">
        <v>4933932.9999999972</v>
      </c>
      <c r="K14" s="10"/>
      <c r="L14" s="7"/>
      <c r="M14" s="7"/>
      <c r="N14" s="7"/>
      <c r="O14" s="7"/>
      <c r="P14" s="7"/>
      <c r="Q14" s="7"/>
      <c r="R14" s="7"/>
      <c r="S14" s="7"/>
      <c r="T14" s="7"/>
      <c r="U14" s="17"/>
    </row>
    <row r="15" spans="1:21">
      <c r="A15" t="s">
        <v>9</v>
      </c>
      <c r="B15" s="10">
        <v>2477193.5842274753</v>
      </c>
      <c r="C15" s="7">
        <v>1756527.9954429921</v>
      </c>
      <c r="D15" s="7">
        <v>0</v>
      </c>
      <c r="E15" s="7">
        <v>0</v>
      </c>
      <c r="F15" s="17">
        <f t="shared" si="0"/>
        <v>4233721.5796704674</v>
      </c>
      <c r="H15" s="4" t="s">
        <v>69</v>
      </c>
      <c r="I15" s="14">
        <v>2897529.2300000009</v>
      </c>
      <c r="K15" s="10">
        <v>2300000</v>
      </c>
      <c r="L15" s="7">
        <v>0</v>
      </c>
      <c r="M15" s="7"/>
      <c r="N15" s="7">
        <v>1000000</v>
      </c>
      <c r="O15" s="7">
        <v>0</v>
      </c>
      <c r="P15" s="7"/>
      <c r="Q15" s="7">
        <v>1300000</v>
      </c>
      <c r="R15" s="7">
        <v>0</v>
      </c>
      <c r="S15" s="7"/>
      <c r="T15" s="7">
        <v>0</v>
      </c>
      <c r="U15" s="17">
        <v>0</v>
      </c>
    </row>
    <row r="16" spans="1:21">
      <c r="A16" t="s">
        <v>10</v>
      </c>
      <c r="B16" s="10">
        <v>1195121.8412478478</v>
      </c>
      <c r="C16" s="7">
        <v>0</v>
      </c>
      <c r="D16" s="7">
        <v>0</v>
      </c>
      <c r="E16" s="7">
        <v>110519.81335799168</v>
      </c>
      <c r="F16" s="17">
        <f t="shared" si="0"/>
        <v>1305641.6546058394</v>
      </c>
      <c r="H16" s="4" t="s">
        <v>70</v>
      </c>
      <c r="I16" s="14">
        <v>0</v>
      </c>
      <c r="K16" s="10">
        <v>1630072</v>
      </c>
      <c r="L16" s="7">
        <v>0</v>
      </c>
      <c r="M16" s="7"/>
      <c r="N16" s="7">
        <v>0</v>
      </c>
      <c r="O16" s="7">
        <v>0</v>
      </c>
      <c r="P16" s="7"/>
      <c r="Q16" s="7">
        <v>0</v>
      </c>
      <c r="R16" s="7">
        <v>0</v>
      </c>
      <c r="S16" s="7"/>
      <c r="T16" s="7">
        <v>157061</v>
      </c>
      <c r="U16" s="17">
        <v>-1770.53</v>
      </c>
    </row>
    <row r="17" spans="1:21">
      <c r="A17" t="s">
        <v>11</v>
      </c>
      <c r="B17" s="10">
        <v>68394.629799971241</v>
      </c>
      <c r="C17" s="7">
        <v>0</v>
      </c>
      <c r="D17" s="7">
        <v>0</v>
      </c>
      <c r="E17" s="7">
        <v>0</v>
      </c>
      <c r="F17" s="17">
        <f t="shared" si="0"/>
        <v>68394.629799971241</v>
      </c>
      <c r="H17" s="4"/>
      <c r="I17" s="14"/>
      <c r="K17" s="10">
        <v>0</v>
      </c>
      <c r="L17" s="7">
        <v>19697</v>
      </c>
      <c r="M17" s="7"/>
      <c r="N17" s="7">
        <v>0</v>
      </c>
      <c r="O17" s="7">
        <v>0</v>
      </c>
      <c r="P17" s="7"/>
      <c r="Q17" s="7">
        <v>121409</v>
      </c>
      <c r="R17" s="7">
        <v>0</v>
      </c>
      <c r="S17" s="7"/>
      <c r="T17" s="7">
        <v>0</v>
      </c>
      <c r="U17" s="17">
        <v>0</v>
      </c>
    </row>
    <row r="18" spans="1:21">
      <c r="A18" t="s">
        <v>12</v>
      </c>
      <c r="B18" s="10">
        <v>131116.90995198468</v>
      </c>
      <c r="C18" s="7">
        <v>0</v>
      </c>
      <c r="D18" s="7">
        <v>0</v>
      </c>
      <c r="E18" s="7">
        <v>0</v>
      </c>
      <c r="F18" s="17">
        <f t="shared" si="0"/>
        <v>131116.90995198468</v>
      </c>
      <c r="H18" s="4" t="s">
        <v>71</v>
      </c>
      <c r="I18" s="14"/>
      <c r="K18" s="10">
        <v>275000</v>
      </c>
      <c r="L18" s="7">
        <v>0</v>
      </c>
      <c r="M18" s="7"/>
      <c r="N18" s="7">
        <v>0</v>
      </c>
      <c r="O18" s="7">
        <v>0</v>
      </c>
      <c r="P18" s="7"/>
      <c r="Q18" s="7">
        <v>0</v>
      </c>
      <c r="R18" s="7">
        <v>0</v>
      </c>
      <c r="S18" s="7"/>
      <c r="T18" s="7">
        <v>0</v>
      </c>
      <c r="U18" s="17">
        <v>0</v>
      </c>
    </row>
    <row r="19" spans="1:21">
      <c r="A19" t="s">
        <v>13</v>
      </c>
      <c r="B19" s="10">
        <v>13188086.654101176</v>
      </c>
      <c r="C19" s="7">
        <v>3314133.7419913737</v>
      </c>
      <c r="D19" s="7">
        <v>0</v>
      </c>
      <c r="E19" s="7">
        <v>2431449.2647618214</v>
      </c>
      <c r="F19" s="17">
        <f t="shared" si="0"/>
        <v>18933669.660854369</v>
      </c>
      <c r="H19" s="4" t="s">
        <v>72</v>
      </c>
      <c r="I19" s="14">
        <v>0</v>
      </c>
      <c r="K19" s="10">
        <v>15189000</v>
      </c>
      <c r="L19" s="7">
        <v>7787461</v>
      </c>
      <c r="M19" s="7"/>
      <c r="N19" s="7">
        <v>6029000</v>
      </c>
      <c r="O19" s="7">
        <v>2127010</v>
      </c>
      <c r="P19" s="7"/>
      <c r="Q19" s="7">
        <v>200000</v>
      </c>
      <c r="R19" s="7">
        <v>221540</v>
      </c>
      <c r="S19" s="7"/>
      <c r="T19" s="7">
        <v>15925000</v>
      </c>
      <c r="U19" s="17">
        <v>10987367</v>
      </c>
    </row>
    <row r="20" spans="1:21">
      <c r="A20" t="s">
        <v>14</v>
      </c>
      <c r="B20" s="10">
        <v>1234197.952376798</v>
      </c>
      <c r="C20" s="7">
        <v>80397.978100002438</v>
      </c>
      <c r="D20" s="7">
        <v>0</v>
      </c>
      <c r="E20" s="7">
        <v>0</v>
      </c>
      <c r="F20" s="17">
        <f t="shared" si="0"/>
        <v>1314595.9304768005</v>
      </c>
      <c r="H20" s="4" t="s">
        <v>73</v>
      </c>
      <c r="I20" s="14">
        <v>-1818282.7485531038</v>
      </c>
      <c r="K20" s="10">
        <v>1004167</v>
      </c>
      <c r="L20" s="7">
        <v>0</v>
      </c>
      <c r="M20" s="7"/>
      <c r="N20" s="7">
        <v>0</v>
      </c>
      <c r="O20" s="7">
        <v>0</v>
      </c>
      <c r="P20" s="7"/>
      <c r="Q20" s="7">
        <v>0</v>
      </c>
      <c r="R20" s="7">
        <v>0</v>
      </c>
      <c r="S20" s="7"/>
      <c r="T20" s="7">
        <v>0</v>
      </c>
      <c r="U20" s="17">
        <v>0</v>
      </c>
    </row>
    <row r="21" spans="1:21">
      <c r="A21" t="s">
        <v>15</v>
      </c>
      <c r="B21" s="10">
        <v>1320420.2159325788</v>
      </c>
      <c r="C21" s="7">
        <v>100279.45028410575</v>
      </c>
      <c r="D21" s="7">
        <v>0</v>
      </c>
      <c r="E21" s="7">
        <v>0</v>
      </c>
      <c r="F21" s="17">
        <f t="shared" si="0"/>
        <v>1420699.6662166845</v>
      </c>
      <c r="H21" s="4" t="s">
        <v>74</v>
      </c>
      <c r="I21" s="14"/>
      <c r="K21" s="10">
        <v>1199870</v>
      </c>
      <c r="L21" s="7">
        <v>0</v>
      </c>
      <c r="M21" s="7"/>
      <c r="N21" s="7">
        <v>436704</v>
      </c>
      <c r="O21" s="7">
        <v>0</v>
      </c>
      <c r="P21" s="7"/>
      <c r="Q21" s="7">
        <v>0</v>
      </c>
      <c r="R21" s="7">
        <v>0</v>
      </c>
      <c r="S21" s="7"/>
      <c r="T21" s="7">
        <v>1040000</v>
      </c>
      <c r="U21" s="17">
        <v>0</v>
      </c>
    </row>
    <row r="22" spans="1:21">
      <c r="A22" t="s">
        <v>16</v>
      </c>
      <c r="B22" s="10">
        <v>207426.88658144767</v>
      </c>
      <c r="C22" s="7">
        <v>234323.14115743444</v>
      </c>
      <c r="D22" s="7">
        <v>0</v>
      </c>
      <c r="E22" s="7">
        <v>0</v>
      </c>
      <c r="F22" s="17">
        <f t="shared" si="0"/>
        <v>441750.02773888211</v>
      </c>
      <c r="H22" s="4" t="s">
        <v>75</v>
      </c>
      <c r="I22" s="14">
        <v>370225</v>
      </c>
      <c r="K22" s="10">
        <v>450000</v>
      </c>
      <c r="L22" s="7">
        <v>0</v>
      </c>
      <c r="M22" s="7"/>
      <c r="N22" s="7">
        <v>300000</v>
      </c>
      <c r="O22" s="7">
        <v>0</v>
      </c>
      <c r="P22" s="7"/>
      <c r="Q22" s="7">
        <v>0</v>
      </c>
      <c r="R22" s="7">
        <v>0</v>
      </c>
      <c r="S22" s="7"/>
      <c r="T22" s="7">
        <v>0</v>
      </c>
      <c r="U22" s="17">
        <v>0</v>
      </c>
    </row>
    <row r="23" spans="1:21">
      <c r="A23" t="s">
        <v>17</v>
      </c>
      <c r="B23" s="10">
        <v>463898.64913031762</v>
      </c>
      <c r="C23" s="7">
        <v>16323.526006178885</v>
      </c>
      <c r="D23" s="7">
        <v>0</v>
      </c>
      <c r="E23" s="7">
        <v>0</v>
      </c>
      <c r="F23" s="17">
        <f t="shared" si="0"/>
        <v>480222.17513649649</v>
      </c>
      <c r="H23" s="4" t="s">
        <v>76</v>
      </c>
      <c r="I23" s="14"/>
      <c r="K23" s="10">
        <v>643875</v>
      </c>
      <c r="L23" s="7">
        <v>150000</v>
      </c>
      <c r="M23" s="7"/>
      <c r="N23" s="7">
        <v>11600</v>
      </c>
      <c r="O23" s="7">
        <v>0</v>
      </c>
      <c r="P23" s="7"/>
      <c r="Q23" s="7">
        <v>0</v>
      </c>
      <c r="R23" s="7">
        <v>0</v>
      </c>
      <c r="S23" s="7"/>
      <c r="T23" s="7">
        <v>0</v>
      </c>
      <c r="U23" s="17">
        <v>0</v>
      </c>
    </row>
    <row r="24" spans="1:21">
      <c r="A24" t="s">
        <v>18</v>
      </c>
      <c r="B24" s="10">
        <v>0</v>
      </c>
      <c r="C24" s="7">
        <v>0</v>
      </c>
      <c r="D24" s="7">
        <v>0</v>
      </c>
      <c r="E24" s="7">
        <v>0</v>
      </c>
      <c r="F24" s="17">
        <f t="shared" si="0"/>
        <v>0</v>
      </c>
      <c r="H24" s="4" t="s">
        <v>77</v>
      </c>
      <c r="I24" s="14">
        <v>53095510.000000015</v>
      </c>
      <c r="K24" s="10"/>
      <c r="L24" s="7"/>
      <c r="M24" s="7"/>
      <c r="N24" s="7"/>
      <c r="O24" s="7"/>
      <c r="P24" s="7"/>
      <c r="Q24" s="7"/>
      <c r="R24" s="7"/>
      <c r="S24" s="7"/>
      <c r="T24" s="7"/>
      <c r="U24" s="17"/>
    </row>
    <row r="25" spans="1:21">
      <c r="A25" t="s">
        <v>19</v>
      </c>
      <c r="B25" s="10">
        <v>91296.865486806142</v>
      </c>
      <c r="C25" s="7">
        <v>0</v>
      </c>
      <c r="D25" s="7">
        <v>0</v>
      </c>
      <c r="E25" s="7">
        <v>63667.503733461243</v>
      </c>
      <c r="F25" s="17">
        <f t="shared" si="0"/>
        <v>154964.3692202674</v>
      </c>
      <c r="H25" s="4"/>
      <c r="I25" s="14"/>
      <c r="K25" s="10">
        <v>230000</v>
      </c>
      <c r="L25" s="7">
        <v>0</v>
      </c>
      <c r="M25" s="7"/>
      <c r="N25" s="7">
        <v>0</v>
      </c>
      <c r="O25" s="7">
        <v>0</v>
      </c>
      <c r="P25" s="7"/>
      <c r="Q25" s="7">
        <v>0</v>
      </c>
      <c r="R25" s="7">
        <v>0</v>
      </c>
      <c r="S25" s="7"/>
      <c r="T25" s="7">
        <v>0</v>
      </c>
      <c r="U25" s="17">
        <v>0</v>
      </c>
    </row>
    <row r="26" spans="1:21">
      <c r="A26" t="s">
        <v>20</v>
      </c>
      <c r="B26" s="10">
        <v>0</v>
      </c>
      <c r="C26" s="7">
        <v>0</v>
      </c>
      <c r="D26" s="7">
        <v>0</v>
      </c>
      <c r="E26" s="7">
        <v>0</v>
      </c>
      <c r="F26" s="17">
        <f t="shared" si="0"/>
        <v>0</v>
      </c>
      <c r="H26" s="4" t="s">
        <v>78</v>
      </c>
      <c r="I26" s="14">
        <f>SUM(I10:I16)-SUM(I19:I24)</f>
        <v>107771884.28942651</v>
      </c>
      <c r="K26" s="10"/>
      <c r="L26" s="7"/>
      <c r="M26" s="7"/>
      <c r="N26" s="7"/>
      <c r="O26" s="7"/>
      <c r="P26" s="7"/>
      <c r="Q26" s="7"/>
      <c r="R26" s="7"/>
      <c r="S26" s="7"/>
      <c r="T26" s="7"/>
      <c r="U26" s="17"/>
    </row>
    <row r="27" spans="1:21">
      <c r="A27" t="s">
        <v>21</v>
      </c>
      <c r="B27" s="10">
        <v>1598221.9386633423</v>
      </c>
      <c r="C27" s="7">
        <v>0</v>
      </c>
      <c r="D27" s="7">
        <v>0</v>
      </c>
      <c r="E27" s="7">
        <v>0</v>
      </c>
      <c r="F27" s="17">
        <f t="shared" si="0"/>
        <v>1598221.9386633423</v>
      </c>
      <c r="H27" s="4" t="s">
        <v>79</v>
      </c>
      <c r="I27" s="14">
        <f>+F60</f>
        <v>107771884.2893265</v>
      </c>
      <c r="K27" s="10">
        <v>2000000</v>
      </c>
      <c r="L27" s="7">
        <v>0</v>
      </c>
      <c r="M27" s="7"/>
      <c r="N27" s="7">
        <v>0</v>
      </c>
      <c r="O27" s="7">
        <v>0</v>
      </c>
      <c r="P27" s="7"/>
      <c r="Q27" s="7">
        <v>0</v>
      </c>
      <c r="R27" s="7">
        <v>0</v>
      </c>
      <c r="S27" s="7"/>
      <c r="T27" s="7">
        <v>0</v>
      </c>
      <c r="U27" s="17">
        <v>0</v>
      </c>
    </row>
    <row r="28" spans="1:21">
      <c r="A28" t="s">
        <v>22</v>
      </c>
      <c r="B28" s="10">
        <v>5156083.7098209411</v>
      </c>
      <c r="C28" s="7">
        <v>1624866.317480783</v>
      </c>
      <c r="D28" s="7">
        <v>0</v>
      </c>
      <c r="E28" s="7">
        <v>3491313.2475156109</v>
      </c>
      <c r="F28" s="17">
        <f t="shared" si="0"/>
        <v>10272263.274817334</v>
      </c>
      <c r="H28" s="23"/>
      <c r="I28" s="25"/>
      <c r="K28" s="10">
        <v>4100000</v>
      </c>
      <c r="L28" s="7">
        <v>900647</v>
      </c>
      <c r="M28" s="7"/>
      <c r="N28" s="7">
        <v>2500000</v>
      </c>
      <c r="O28" s="7">
        <v>0</v>
      </c>
      <c r="P28" s="7"/>
      <c r="Q28" s="7">
        <v>0</v>
      </c>
      <c r="R28" s="7">
        <v>0</v>
      </c>
      <c r="S28" s="7"/>
      <c r="T28" s="7">
        <v>10300000</v>
      </c>
      <c r="U28" s="17">
        <v>4497170</v>
      </c>
    </row>
    <row r="29" spans="1:21">
      <c r="A29" t="s">
        <v>23</v>
      </c>
      <c r="B29" s="10">
        <v>-0.16061023252972695</v>
      </c>
      <c r="C29" s="7">
        <v>61037.702092913081</v>
      </c>
      <c r="D29" s="7">
        <v>0</v>
      </c>
      <c r="E29" s="7">
        <v>2403902.3604149404</v>
      </c>
      <c r="F29" s="17">
        <f t="shared" si="0"/>
        <v>2464939.9018976209</v>
      </c>
      <c r="K29" s="10">
        <v>447000</v>
      </c>
      <c r="L29" s="7">
        <v>353520</v>
      </c>
      <c r="M29" s="7"/>
      <c r="N29" s="7">
        <v>3170000</v>
      </c>
      <c r="O29" s="7">
        <v>2592480</v>
      </c>
      <c r="P29" s="7"/>
      <c r="Q29" s="7">
        <v>0</v>
      </c>
      <c r="R29" s="7">
        <v>0</v>
      </c>
      <c r="S29" s="7"/>
      <c r="T29" s="7">
        <v>0</v>
      </c>
      <c r="U29" s="17">
        <v>0</v>
      </c>
    </row>
    <row r="30" spans="1:21">
      <c r="A30" t="s">
        <v>24</v>
      </c>
      <c r="B30" s="10">
        <v>276221.24714400177</v>
      </c>
      <c r="C30" s="7">
        <v>17556.159852498124</v>
      </c>
      <c r="D30" s="7">
        <v>0</v>
      </c>
      <c r="E30" s="7">
        <v>0</v>
      </c>
      <c r="F30" s="17">
        <f t="shared" si="0"/>
        <v>293777.40699649986</v>
      </c>
      <c r="K30" s="10">
        <v>368000</v>
      </c>
      <c r="L30" s="7">
        <v>0</v>
      </c>
      <c r="M30" s="7"/>
      <c r="N30" s="7">
        <v>32000</v>
      </c>
      <c r="O30" s="7">
        <v>0</v>
      </c>
      <c r="P30" s="7"/>
      <c r="Q30" s="7">
        <v>0</v>
      </c>
      <c r="R30" s="7">
        <v>0</v>
      </c>
      <c r="S30" s="7"/>
      <c r="T30" s="7">
        <v>0</v>
      </c>
      <c r="U30" s="17">
        <v>0</v>
      </c>
    </row>
    <row r="31" spans="1:21">
      <c r="A31" t="s">
        <v>25</v>
      </c>
      <c r="B31" s="10">
        <v>544027.79000382568</v>
      </c>
      <c r="C31" s="7">
        <v>184480.97594078534</v>
      </c>
      <c r="D31" s="7">
        <v>0</v>
      </c>
      <c r="E31" s="7">
        <v>0</v>
      </c>
      <c r="F31" s="17">
        <f t="shared" si="0"/>
        <v>728508.76594461105</v>
      </c>
      <c r="K31" s="10">
        <v>1650000</v>
      </c>
      <c r="L31" s="7">
        <v>0</v>
      </c>
      <c r="M31" s="7"/>
      <c r="N31" s="7">
        <v>353704</v>
      </c>
      <c r="O31" s="7">
        <v>0</v>
      </c>
      <c r="P31" s="7"/>
      <c r="Q31" s="7">
        <v>0</v>
      </c>
      <c r="R31" s="7">
        <v>0</v>
      </c>
      <c r="S31" s="7"/>
      <c r="T31" s="7">
        <v>0</v>
      </c>
      <c r="U31" s="17">
        <v>0</v>
      </c>
    </row>
    <row r="32" spans="1:21">
      <c r="A32" t="s">
        <v>26</v>
      </c>
      <c r="B32" s="10">
        <v>242544.48996008001</v>
      </c>
      <c r="C32" s="7">
        <v>115273.17183289786</v>
      </c>
      <c r="D32" s="7">
        <v>0</v>
      </c>
      <c r="E32" s="7">
        <v>0</v>
      </c>
      <c r="F32" s="17">
        <f t="shared" si="0"/>
        <v>357817.66179297789</v>
      </c>
      <c r="K32" s="10">
        <v>429300</v>
      </c>
      <c r="L32" s="7">
        <v>0</v>
      </c>
      <c r="M32" s="7"/>
      <c r="N32" s="7">
        <v>56000</v>
      </c>
      <c r="O32" s="7">
        <v>0</v>
      </c>
      <c r="P32" s="7"/>
      <c r="Q32" s="7">
        <v>0</v>
      </c>
      <c r="R32" s="7">
        <v>0</v>
      </c>
      <c r="S32" s="7"/>
      <c r="T32" s="7">
        <v>0</v>
      </c>
      <c r="U32" s="17">
        <v>0</v>
      </c>
    </row>
    <row r="33" spans="1:21">
      <c r="A33" t="s">
        <v>27</v>
      </c>
      <c r="B33" s="10">
        <v>1177368.7866452008</v>
      </c>
      <c r="C33" s="7">
        <v>119062.32102418289</v>
      </c>
      <c r="D33" s="7">
        <v>0</v>
      </c>
      <c r="E33" s="7">
        <v>0</v>
      </c>
      <c r="F33" s="17">
        <f t="shared" si="0"/>
        <v>1296431.1076693838</v>
      </c>
      <c r="K33" s="10">
        <v>1639125</v>
      </c>
      <c r="L33" s="7">
        <v>137750</v>
      </c>
      <c r="M33" s="7"/>
      <c r="N33" s="7">
        <v>102116</v>
      </c>
      <c r="O33" s="7">
        <v>7250</v>
      </c>
      <c r="P33" s="7"/>
      <c r="Q33" s="7">
        <v>0</v>
      </c>
      <c r="R33" s="7">
        <v>0</v>
      </c>
      <c r="S33" s="7"/>
      <c r="T33" s="7">
        <v>0</v>
      </c>
      <c r="U33" s="17">
        <v>0</v>
      </c>
    </row>
    <row r="34" spans="1:21">
      <c r="A34" t="s">
        <v>28</v>
      </c>
      <c r="B34" s="10">
        <v>113329.93250028149</v>
      </c>
      <c r="C34" s="7">
        <v>15775.517770595548</v>
      </c>
      <c r="D34" s="7">
        <v>0</v>
      </c>
      <c r="E34" s="7">
        <v>0</v>
      </c>
      <c r="F34" s="17">
        <f t="shared" si="0"/>
        <v>129105.45027087703</v>
      </c>
      <c r="K34" s="10">
        <v>213900</v>
      </c>
      <c r="L34" s="7">
        <v>0</v>
      </c>
      <c r="M34" s="7"/>
      <c r="N34" s="7">
        <v>9500</v>
      </c>
      <c r="O34" s="7">
        <v>0</v>
      </c>
      <c r="P34" s="7"/>
      <c r="Q34" s="7">
        <v>0</v>
      </c>
      <c r="R34" s="7">
        <v>0</v>
      </c>
      <c r="S34" s="7"/>
      <c r="T34" s="7">
        <v>0</v>
      </c>
      <c r="U34" s="17">
        <v>0</v>
      </c>
    </row>
    <row r="35" spans="1:21">
      <c r="A35" t="s">
        <v>29</v>
      </c>
      <c r="B35" s="10">
        <v>388192.44125823217</v>
      </c>
      <c r="C35" s="7">
        <v>146996.46037062656</v>
      </c>
      <c r="D35" s="7">
        <v>0</v>
      </c>
      <c r="E35" s="7">
        <v>607577.03899368073</v>
      </c>
      <c r="F35" s="17">
        <f t="shared" si="0"/>
        <v>1142765.9406225395</v>
      </c>
      <c r="K35" s="10">
        <v>1283000</v>
      </c>
      <c r="L35" s="7">
        <v>250000</v>
      </c>
      <c r="M35" s="7"/>
      <c r="N35" s="7">
        <v>1217000</v>
      </c>
      <c r="O35" s="7">
        <v>550000</v>
      </c>
      <c r="P35" s="7"/>
      <c r="Q35" s="7">
        <v>0</v>
      </c>
      <c r="R35" s="7">
        <v>0</v>
      </c>
      <c r="S35" s="7"/>
      <c r="T35" s="7">
        <v>0</v>
      </c>
      <c r="U35" s="17">
        <v>0</v>
      </c>
    </row>
    <row r="36" spans="1:21">
      <c r="A36" t="s">
        <v>30</v>
      </c>
      <c r="B36" s="10">
        <v>7671003.7822337802</v>
      </c>
      <c r="C36" s="7">
        <v>1533725.9140919896</v>
      </c>
      <c r="D36" s="7">
        <v>0</v>
      </c>
      <c r="E36" s="7">
        <v>3477972.8462672904</v>
      </c>
      <c r="F36" s="17">
        <f t="shared" si="0"/>
        <v>12682702.54259306</v>
      </c>
      <c r="K36" s="10">
        <v>5500000</v>
      </c>
      <c r="L36" s="7">
        <v>3764806</v>
      </c>
      <c r="M36" s="7"/>
      <c r="N36" s="7">
        <v>2508522</v>
      </c>
      <c r="O36" s="7">
        <v>4520000</v>
      </c>
      <c r="P36" s="7"/>
      <c r="Q36" s="7">
        <v>0</v>
      </c>
      <c r="R36" s="7">
        <v>0</v>
      </c>
      <c r="S36" s="7"/>
      <c r="T36" s="7">
        <v>11404352</v>
      </c>
      <c r="U36" s="17">
        <v>0</v>
      </c>
    </row>
    <row r="37" spans="1:21">
      <c r="A37" t="s">
        <v>31</v>
      </c>
      <c r="B37" s="10">
        <v>208876.47506765381</v>
      </c>
      <c r="C37" s="7">
        <v>48649.477933574963</v>
      </c>
      <c r="D37" s="7">
        <v>0</v>
      </c>
      <c r="E37" s="7">
        <v>0</v>
      </c>
      <c r="F37" s="17">
        <f t="shared" si="0"/>
        <v>257525.95300122877</v>
      </c>
      <c r="K37" s="10">
        <v>260000</v>
      </c>
      <c r="L37" s="7">
        <v>0</v>
      </c>
      <c r="M37" s="7"/>
      <c r="N37" s="7">
        <v>55263</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3056076.7949400106</v>
      </c>
      <c r="C39" s="7">
        <v>343856.59965435904</v>
      </c>
      <c r="D39" s="7">
        <v>0</v>
      </c>
      <c r="E39" s="7">
        <v>220855.42874238524</v>
      </c>
      <c r="F39" s="17">
        <f t="shared" si="1"/>
        <v>3620788.8233367549</v>
      </c>
      <c r="K39" s="10">
        <v>5044000</v>
      </c>
      <c r="L39" s="7">
        <v>533500</v>
      </c>
      <c r="M39" s="7"/>
      <c r="N39" s="7">
        <v>156000</v>
      </c>
      <c r="O39" s="7">
        <v>0</v>
      </c>
      <c r="P39" s="7"/>
      <c r="Q39" s="7">
        <v>0</v>
      </c>
      <c r="R39" s="7">
        <v>0</v>
      </c>
      <c r="S39" s="7"/>
      <c r="T39" s="7">
        <v>0</v>
      </c>
      <c r="U39" s="17">
        <v>0</v>
      </c>
    </row>
    <row r="40" spans="1:21">
      <c r="A40" t="s">
        <v>34</v>
      </c>
      <c r="B40" s="10">
        <v>140258.72912170115</v>
      </c>
      <c r="C40" s="7">
        <v>19029.164022165605</v>
      </c>
      <c r="D40" s="7">
        <v>0</v>
      </c>
      <c r="E40" s="7">
        <v>0</v>
      </c>
      <c r="F40" s="17">
        <f t="shared" si="1"/>
        <v>159287.89314386676</v>
      </c>
      <c r="K40" s="10">
        <v>192600</v>
      </c>
      <c r="L40" s="7">
        <v>0</v>
      </c>
      <c r="M40" s="7"/>
      <c r="N40" s="7">
        <v>16600</v>
      </c>
      <c r="O40" s="7">
        <v>0</v>
      </c>
      <c r="P40" s="7"/>
      <c r="Q40" s="7">
        <v>0</v>
      </c>
      <c r="R40" s="7">
        <v>0</v>
      </c>
      <c r="S40" s="7"/>
      <c r="T40" s="7">
        <v>0</v>
      </c>
      <c r="U40" s="17">
        <v>0</v>
      </c>
    </row>
    <row r="41" spans="1:21">
      <c r="A41" t="s">
        <v>35</v>
      </c>
      <c r="B41" s="10">
        <v>3585995.1071791044</v>
      </c>
      <c r="C41" s="7">
        <v>315304.28226968332</v>
      </c>
      <c r="D41" s="7">
        <v>0</v>
      </c>
      <c r="E41" s="7">
        <v>481455.28798373637</v>
      </c>
      <c r="F41" s="17">
        <f t="shared" si="1"/>
        <v>4382754.677432524</v>
      </c>
      <c r="K41" s="10">
        <v>3500000</v>
      </c>
      <c r="L41" s="7">
        <v>0</v>
      </c>
      <c r="M41" s="7"/>
      <c r="N41" s="7">
        <v>200000</v>
      </c>
      <c r="O41" s="7">
        <v>0</v>
      </c>
      <c r="P41" s="7"/>
      <c r="Q41" s="7">
        <v>0</v>
      </c>
      <c r="R41" s="7">
        <v>0</v>
      </c>
      <c r="S41" s="7"/>
      <c r="T41" s="7">
        <v>3000000</v>
      </c>
      <c r="U41" s="17">
        <v>2500000</v>
      </c>
    </row>
    <row r="42" spans="1:21">
      <c r="A42" t="s">
        <v>36</v>
      </c>
      <c r="B42" s="10">
        <v>410170.03998738399</v>
      </c>
      <c r="C42" s="7">
        <v>258100.4514732438</v>
      </c>
      <c r="D42" s="7">
        <v>0</v>
      </c>
      <c r="E42" s="7">
        <v>0</v>
      </c>
      <c r="F42" s="17">
        <f t="shared" si="1"/>
        <v>668270.49146062776</v>
      </c>
      <c r="K42" s="10">
        <v>768000</v>
      </c>
      <c r="L42" s="7">
        <v>160000</v>
      </c>
      <c r="M42" s="7"/>
      <c r="N42" s="7">
        <v>432000</v>
      </c>
      <c r="O42" s="7">
        <v>90000</v>
      </c>
      <c r="P42" s="7"/>
      <c r="Q42" s="7">
        <v>0</v>
      </c>
      <c r="R42" s="7">
        <v>0</v>
      </c>
      <c r="S42" s="7"/>
      <c r="T42" s="7">
        <v>0</v>
      </c>
      <c r="U42" s="17">
        <v>0</v>
      </c>
    </row>
    <row r="43" spans="1:21">
      <c r="A43" t="s">
        <v>37</v>
      </c>
      <c r="B43" s="10">
        <v>490940.74514845642</v>
      </c>
      <c r="C43" s="7">
        <v>3307.702292692532</v>
      </c>
      <c r="D43" s="7">
        <v>0</v>
      </c>
      <c r="E43" s="7">
        <v>0</v>
      </c>
      <c r="F43" s="17">
        <f t="shared" si="1"/>
        <v>494248.44744114898</v>
      </c>
      <c r="K43" s="10">
        <v>619914</v>
      </c>
      <c r="L43" s="7">
        <v>0</v>
      </c>
      <c r="M43" s="7"/>
      <c r="N43" s="7">
        <v>0</v>
      </c>
      <c r="O43" s="7">
        <v>0</v>
      </c>
      <c r="P43" s="7"/>
      <c r="Q43" s="7">
        <v>0</v>
      </c>
      <c r="R43" s="7">
        <v>0</v>
      </c>
      <c r="S43" s="7"/>
      <c r="T43" s="7">
        <v>0</v>
      </c>
      <c r="U43" s="17">
        <v>0</v>
      </c>
    </row>
    <row r="44" spans="1:21">
      <c r="A44" t="s">
        <v>38</v>
      </c>
      <c r="B44" s="10">
        <v>4846865.9668187629</v>
      </c>
      <c r="C44" s="7">
        <v>772328.77165776282</v>
      </c>
      <c r="D44" s="7">
        <v>0</v>
      </c>
      <c r="E44" s="7">
        <v>1538614.9288886297</v>
      </c>
      <c r="F44" s="17">
        <f t="shared" si="1"/>
        <v>7157809.6673651561</v>
      </c>
      <c r="K44" s="10">
        <v>4460640</v>
      </c>
      <c r="L44" s="7">
        <v>0</v>
      </c>
      <c r="M44" s="7"/>
      <c r="N44" s="7">
        <v>5736310</v>
      </c>
      <c r="O44" s="7">
        <v>0</v>
      </c>
      <c r="P44" s="7"/>
      <c r="Q44" s="7">
        <v>803050</v>
      </c>
      <c r="R44" s="7">
        <v>0</v>
      </c>
      <c r="S44" s="7"/>
      <c r="T44" s="7">
        <v>0</v>
      </c>
      <c r="U44" s="17">
        <v>0</v>
      </c>
    </row>
    <row r="45" spans="1:21">
      <c r="A45" t="s">
        <v>39</v>
      </c>
      <c r="B45" s="10">
        <v>0</v>
      </c>
      <c r="C45" s="7">
        <v>0</v>
      </c>
      <c r="D45" s="7">
        <v>0</v>
      </c>
      <c r="E45" s="7">
        <v>0</v>
      </c>
      <c r="F45" s="17">
        <f t="shared" si="1"/>
        <v>0</v>
      </c>
      <c r="K45" s="10">
        <v>14808</v>
      </c>
      <c r="L45" s="7">
        <v>0</v>
      </c>
      <c r="M45" s="7"/>
      <c r="N45" s="7">
        <v>0</v>
      </c>
      <c r="O45" s="7">
        <v>0</v>
      </c>
      <c r="P45" s="7"/>
      <c r="Q45" s="7">
        <v>0</v>
      </c>
      <c r="R45" s="7">
        <v>0</v>
      </c>
      <c r="S45" s="7"/>
      <c r="T45" s="7">
        <v>0</v>
      </c>
      <c r="U45" s="17">
        <v>0</v>
      </c>
    </row>
    <row r="46" spans="1:21">
      <c r="A46" t="s">
        <v>40</v>
      </c>
      <c r="B46" s="10">
        <v>336135.98816347547</v>
      </c>
      <c r="C46" s="7">
        <v>0</v>
      </c>
      <c r="D46" s="7">
        <v>0</v>
      </c>
      <c r="E46" s="7">
        <v>0</v>
      </c>
      <c r="F46" s="17">
        <f t="shared" si="1"/>
        <v>336135.98816347547</v>
      </c>
      <c r="K46" s="10">
        <v>427727</v>
      </c>
      <c r="L46" s="7">
        <v>0</v>
      </c>
      <c r="M46" s="7"/>
      <c r="N46" s="7">
        <v>0</v>
      </c>
      <c r="O46" s="7">
        <v>0</v>
      </c>
      <c r="P46" s="7"/>
      <c r="Q46" s="7">
        <v>0</v>
      </c>
      <c r="R46" s="7">
        <v>0</v>
      </c>
      <c r="S46" s="7"/>
      <c r="T46" s="7">
        <v>0</v>
      </c>
      <c r="U46" s="17">
        <v>0</v>
      </c>
    </row>
    <row r="47" spans="1:21">
      <c r="A47" t="s">
        <v>41</v>
      </c>
      <c r="B47" s="10">
        <v>844275.4037078172</v>
      </c>
      <c r="C47" s="7">
        <v>200550.09741154808</v>
      </c>
      <c r="D47" s="7">
        <v>0</v>
      </c>
      <c r="E47" s="7">
        <v>0</v>
      </c>
      <c r="F47" s="17">
        <f t="shared" si="1"/>
        <v>1044825.5011193652</v>
      </c>
      <c r="K47" s="10">
        <v>928000</v>
      </c>
      <c r="L47" s="7">
        <v>0</v>
      </c>
      <c r="M47" s="7"/>
      <c r="N47" s="7">
        <v>72000</v>
      </c>
      <c r="O47" s="7">
        <v>0</v>
      </c>
      <c r="P47" s="7"/>
      <c r="Q47" s="7">
        <v>0</v>
      </c>
      <c r="R47" s="7">
        <v>0</v>
      </c>
      <c r="S47" s="7"/>
      <c r="T47" s="7">
        <v>0</v>
      </c>
      <c r="U47" s="17">
        <v>0</v>
      </c>
    </row>
    <row r="48" spans="1:21">
      <c r="A48" t="s">
        <v>42</v>
      </c>
      <c r="B48" s="10">
        <v>132123.54825919925</v>
      </c>
      <c r="C48" s="7">
        <v>0</v>
      </c>
      <c r="D48" s="7">
        <v>0</v>
      </c>
      <c r="E48" s="7">
        <v>0</v>
      </c>
      <c r="F48" s="17">
        <f t="shared" si="1"/>
        <v>132123.54825919925</v>
      </c>
      <c r="K48" s="10">
        <v>181962</v>
      </c>
      <c r="L48" s="7">
        <v>0</v>
      </c>
      <c r="M48" s="7"/>
      <c r="N48" s="7">
        <v>0</v>
      </c>
      <c r="O48" s="7">
        <v>0</v>
      </c>
      <c r="P48" s="7"/>
      <c r="Q48" s="7">
        <v>0</v>
      </c>
      <c r="R48" s="7">
        <v>0</v>
      </c>
      <c r="S48" s="7"/>
      <c r="T48" s="7">
        <v>0</v>
      </c>
      <c r="U48" s="17">
        <v>0</v>
      </c>
    </row>
    <row r="49" spans="1:21">
      <c r="A49" t="s">
        <v>43</v>
      </c>
      <c r="B49" s="10">
        <v>589586.47576441616</v>
      </c>
      <c r="C49" s="7">
        <v>14063.681298414571</v>
      </c>
      <c r="D49" s="7">
        <v>0</v>
      </c>
      <c r="E49" s="7">
        <v>0</v>
      </c>
      <c r="F49" s="17">
        <f t="shared" si="1"/>
        <v>603650.15706283075</v>
      </c>
      <c r="K49" s="10">
        <v>800000</v>
      </c>
      <c r="L49" s="7">
        <v>0</v>
      </c>
      <c r="M49" s="7"/>
      <c r="N49" s="7">
        <v>15000</v>
      </c>
      <c r="O49" s="7">
        <v>0</v>
      </c>
      <c r="P49" s="7"/>
      <c r="Q49" s="7">
        <v>0</v>
      </c>
      <c r="R49" s="7">
        <v>0</v>
      </c>
      <c r="S49" s="7"/>
      <c r="T49" s="7">
        <v>0</v>
      </c>
      <c r="U49" s="17">
        <v>0</v>
      </c>
    </row>
    <row r="50" spans="1:21">
      <c r="A50" t="s">
        <v>44</v>
      </c>
      <c r="B50" s="10">
        <v>4940306.8271588404</v>
      </c>
      <c r="C50" s="7">
        <v>1145850.2618608321</v>
      </c>
      <c r="D50" s="7">
        <v>0</v>
      </c>
      <c r="E50" s="7">
        <v>2829711.1524851797</v>
      </c>
      <c r="F50" s="17">
        <f t="shared" si="1"/>
        <v>8915868.2415048517</v>
      </c>
      <c r="K50" s="10">
        <v>7943606</v>
      </c>
      <c r="L50" s="7">
        <v>2763533.6333499998</v>
      </c>
      <c r="M50" s="7"/>
      <c r="N50" s="7">
        <v>3266771</v>
      </c>
      <c r="O50" s="7">
        <v>1029679.6889800001</v>
      </c>
      <c r="P50" s="7"/>
      <c r="Q50" s="7">
        <v>1337174</v>
      </c>
      <c r="R50" s="7">
        <v>421519.62766999996</v>
      </c>
      <c r="S50" s="7"/>
      <c r="T50" s="7">
        <v>0</v>
      </c>
      <c r="U50" s="17">
        <v>0</v>
      </c>
    </row>
    <row r="51" spans="1:21">
      <c r="A51" t="s">
        <v>45</v>
      </c>
      <c r="B51" s="10">
        <v>340421.68354087323</v>
      </c>
      <c r="C51" s="7">
        <v>69358.333994847068</v>
      </c>
      <c r="D51" s="7">
        <v>0</v>
      </c>
      <c r="E51" s="7">
        <v>72.716978509378492</v>
      </c>
      <c r="F51" s="17">
        <f t="shared" si="1"/>
        <v>409852.7345142297</v>
      </c>
      <c r="K51" s="10">
        <v>591592</v>
      </c>
      <c r="L51" s="7">
        <v>0</v>
      </c>
      <c r="M51" s="7"/>
      <c r="N51" s="7">
        <v>97832</v>
      </c>
      <c r="O51" s="7">
        <v>0</v>
      </c>
      <c r="P51" s="7"/>
      <c r="Q51" s="7">
        <v>250</v>
      </c>
      <c r="R51" s="7">
        <v>0</v>
      </c>
      <c r="S51" s="7"/>
      <c r="T51" s="7">
        <v>0</v>
      </c>
      <c r="U51" s="17">
        <v>0</v>
      </c>
    </row>
    <row r="52" spans="1:21">
      <c r="A52" t="s">
        <v>46</v>
      </c>
      <c r="B52" s="10">
        <v>48628.473501908462</v>
      </c>
      <c r="C52" s="7">
        <v>2813.8480506566366</v>
      </c>
      <c r="D52" s="7">
        <v>0</v>
      </c>
      <c r="E52" s="7">
        <v>0</v>
      </c>
      <c r="F52" s="17">
        <f t="shared" si="1"/>
        <v>51442.321552565096</v>
      </c>
      <c r="K52" s="10">
        <v>81000</v>
      </c>
      <c r="L52" s="7">
        <v>0</v>
      </c>
      <c r="M52" s="7"/>
      <c r="N52" s="7">
        <v>6000</v>
      </c>
      <c r="O52" s="7">
        <v>0</v>
      </c>
      <c r="P52" s="7"/>
      <c r="Q52" s="7">
        <v>0</v>
      </c>
      <c r="R52" s="7">
        <v>0</v>
      </c>
      <c r="S52" s="7"/>
      <c r="T52" s="7">
        <v>0</v>
      </c>
      <c r="U52" s="17">
        <v>0</v>
      </c>
    </row>
    <row r="53" spans="1:21">
      <c r="A53" t="s">
        <v>47</v>
      </c>
      <c r="B53" s="10">
        <v>758018.10849284497</v>
      </c>
      <c r="C53" s="7">
        <v>5759.1473150979564</v>
      </c>
      <c r="D53" s="7">
        <v>0</v>
      </c>
      <c r="E53" s="7">
        <v>0</v>
      </c>
      <c r="F53" s="17">
        <f t="shared" si="1"/>
        <v>763777.25580794294</v>
      </c>
      <c r="K53" s="10">
        <v>2000000</v>
      </c>
      <c r="L53" s="7">
        <v>2556164</v>
      </c>
      <c r="M53" s="7"/>
      <c r="N53" s="7">
        <v>85000</v>
      </c>
      <c r="O53" s="7">
        <v>0</v>
      </c>
      <c r="P53" s="7"/>
      <c r="Q53" s="7">
        <v>0</v>
      </c>
      <c r="R53" s="7">
        <v>0</v>
      </c>
      <c r="S53" s="7"/>
      <c r="T53" s="7">
        <v>0</v>
      </c>
      <c r="U53" s="17">
        <v>0</v>
      </c>
    </row>
    <row r="54" spans="1:21">
      <c r="A54" t="s">
        <v>48</v>
      </c>
      <c r="B54" s="10">
        <v>898986.52875193197</v>
      </c>
      <c r="C54" s="7">
        <v>221020.9248810311</v>
      </c>
      <c r="D54" s="7">
        <v>0</v>
      </c>
      <c r="E54" s="7">
        <v>0</v>
      </c>
      <c r="F54" s="17">
        <f t="shared" si="1"/>
        <v>1120007.4536329631</v>
      </c>
      <c r="K54" s="10">
        <v>1175000</v>
      </c>
      <c r="L54" s="7">
        <v>315235</v>
      </c>
      <c r="M54" s="7"/>
      <c r="N54" s="7">
        <v>400000</v>
      </c>
      <c r="O54" s="7">
        <v>288326</v>
      </c>
      <c r="P54" s="7"/>
      <c r="Q54" s="7">
        <v>0</v>
      </c>
      <c r="R54" s="7">
        <v>0</v>
      </c>
      <c r="S54" s="7"/>
      <c r="T54" s="7">
        <v>0</v>
      </c>
      <c r="U54" s="17">
        <v>0</v>
      </c>
    </row>
    <row r="55" spans="1:21">
      <c r="A55" t="s">
        <v>49</v>
      </c>
      <c r="B55" s="10">
        <v>94345.470168794767</v>
      </c>
      <c r="C55" s="7">
        <v>1053.3866678222339</v>
      </c>
      <c r="D55" s="7">
        <v>0</v>
      </c>
      <c r="E55" s="7">
        <v>0</v>
      </c>
      <c r="F55" s="17">
        <f t="shared" si="1"/>
        <v>95398.856836617008</v>
      </c>
      <c r="K55" s="10">
        <v>157506</v>
      </c>
      <c r="L55" s="7">
        <v>86553</v>
      </c>
      <c r="M55" s="7"/>
      <c r="N55" s="7">
        <v>101999</v>
      </c>
      <c r="O55" s="7">
        <v>24519</v>
      </c>
      <c r="P55" s="7"/>
      <c r="Q55" s="7">
        <v>0</v>
      </c>
      <c r="R55" s="7">
        <v>0</v>
      </c>
      <c r="S55" s="7"/>
      <c r="T55" s="7">
        <v>0</v>
      </c>
      <c r="U55" s="17">
        <v>0</v>
      </c>
    </row>
    <row r="56" spans="1:21">
      <c r="A56" t="s">
        <v>50</v>
      </c>
      <c r="B56" s="10">
        <v>200805.65496142049</v>
      </c>
      <c r="C56" s="7">
        <v>199010.40652797205</v>
      </c>
      <c r="D56" s="7">
        <v>0</v>
      </c>
      <c r="E56" s="7">
        <v>0</v>
      </c>
      <c r="F56" s="17">
        <f t="shared" si="1"/>
        <v>399816.06148939254</v>
      </c>
      <c r="K56" s="10">
        <v>420000</v>
      </c>
      <c r="L56" s="7">
        <v>0</v>
      </c>
      <c r="M56" s="7"/>
      <c r="N56" s="7">
        <v>320000</v>
      </c>
      <c r="O56" s="7">
        <v>0</v>
      </c>
      <c r="P56" s="7"/>
      <c r="Q56" s="7">
        <v>0</v>
      </c>
      <c r="R56" s="7">
        <v>0</v>
      </c>
      <c r="S56" s="7"/>
      <c r="T56" s="7">
        <v>0</v>
      </c>
      <c r="U56" s="17">
        <v>0</v>
      </c>
    </row>
    <row r="57" spans="1:21">
      <c r="A57" t="s">
        <v>51</v>
      </c>
      <c r="B57" s="10">
        <v>126241.81304865608</v>
      </c>
      <c r="C57" s="7">
        <v>13597.945018216757</v>
      </c>
      <c r="D57" s="7">
        <v>0</v>
      </c>
      <c r="E57" s="7">
        <v>0</v>
      </c>
      <c r="F57" s="17">
        <f t="shared" si="1"/>
        <v>139839.75806687283</v>
      </c>
      <c r="K57" s="10">
        <v>150150</v>
      </c>
      <c r="L57" s="7">
        <v>299619</v>
      </c>
      <c r="M57" s="7"/>
      <c r="N57" s="7">
        <v>200600</v>
      </c>
      <c r="O57" s="7">
        <v>74905</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71930238.680526808</v>
      </c>
      <c r="C60" s="7">
        <f>SUM(C6:C58)</f>
        <v>17952495.999239016</v>
      </c>
      <c r="D60" s="7">
        <f>SUM(D6:D58)</f>
        <v>0</v>
      </c>
      <c r="E60" s="7">
        <f>SUM(E6:E58)</f>
        <v>17889149.609560724</v>
      </c>
      <c r="F60" s="17">
        <f>SUM(F6:F58)</f>
        <v>107771884.2893265</v>
      </c>
      <c r="K60" s="10">
        <f>SUM(K6:K58)</f>
        <v>90759188</v>
      </c>
      <c r="L60" s="7">
        <f>SUM(L6:L58)</f>
        <v>25834985.63335</v>
      </c>
      <c r="M60" s="7"/>
      <c r="N60" s="7">
        <f>SUM(N6:N58)</f>
        <v>37166103</v>
      </c>
      <c r="O60" s="7">
        <f>SUM(O6:O58)</f>
        <v>19867169.688979998</v>
      </c>
      <c r="P60" s="7"/>
      <c r="Q60" s="7">
        <f>SUM(Q6:Q58)</f>
        <v>4032883</v>
      </c>
      <c r="R60" s="7">
        <f>SUM(R6:R58)</f>
        <v>643059.62766999996</v>
      </c>
      <c r="S60" s="7"/>
      <c r="T60" s="7">
        <f>SUM(T6:T58)</f>
        <v>41826413</v>
      </c>
      <c r="U60" s="17">
        <f>SUM(U6:U58)</f>
        <v>17982766.469999999</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Italic"Inter-American Insurance Company of Illinois&amp;R&amp;"Geneva,Bold"UNAUDITED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1437.0551206305554</v>
      </c>
      <c r="C6" s="7">
        <v>0</v>
      </c>
      <c r="D6" s="7">
        <v>0</v>
      </c>
      <c r="E6" s="7">
        <v>0</v>
      </c>
      <c r="F6" s="17">
        <f t="shared" ref="F6:F37" si="0">SUM(B6:E6)</f>
        <v>1437.0551206305554</v>
      </c>
      <c r="K6" s="10"/>
      <c r="L6" s="7"/>
      <c r="M6" s="7"/>
      <c r="N6" s="7"/>
      <c r="O6" s="7"/>
      <c r="P6" s="7"/>
      <c r="Q6" s="7"/>
      <c r="R6" s="7"/>
      <c r="S6" s="7"/>
      <c r="T6" s="7"/>
      <c r="U6" s="17"/>
    </row>
    <row r="7" spans="1:21">
      <c r="A7" t="s">
        <v>1</v>
      </c>
      <c r="B7" s="10">
        <v>602</v>
      </c>
      <c r="C7" s="7">
        <v>0</v>
      </c>
      <c r="D7" s="7">
        <v>0</v>
      </c>
      <c r="E7" s="7">
        <v>0</v>
      </c>
      <c r="F7" s="17">
        <f t="shared" si="0"/>
        <v>602</v>
      </c>
      <c r="H7" s="22"/>
      <c r="I7" s="24"/>
      <c r="K7" s="10"/>
      <c r="L7" s="7"/>
      <c r="M7" s="7"/>
      <c r="N7" s="7"/>
      <c r="O7" s="7"/>
      <c r="P7" s="7"/>
      <c r="Q7" s="7"/>
      <c r="R7" s="7"/>
      <c r="S7" s="7"/>
      <c r="T7" s="7"/>
      <c r="U7" s="17"/>
    </row>
    <row r="8" spans="1:21">
      <c r="A8" t="s">
        <v>2</v>
      </c>
      <c r="B8" s="10">
        <v>82026.61284376691</v>
      </c>
      <c r="C8" s="7">
        <v>49088.61516691203</v>
      </c>
      <c r="D8" s="7">
        <v>0</v>
      </c>
      <c r="E8" s="7">
        <v>0</v>
      </c>
      <c r="F8" s="17">
        <f t="shared" si="0"/>
        <v>131115.22801067895</v>
      </c>
      <c r="H8" s="4" t="s">
        <v>64</v>
      </c>
      <c r="I8" s="13"/>
      <c r="K8" s="10"/>
      <c r="L8" s="7"/>
      <c r="M8" s="7"/>
      <c r="N8" s="7"/>
      <c r="O8" s="7"/>
      <c r="P8" s="7"/>
      <c r="Q8" s="7"/>
      <c r="R8" s="7"/>
      <c r="S8" s="7"/>
      <c r="T8" s="7"/>
      <c r="U8" s="17"/>
    </row>
    <row r="9" spans="1:21">
      <c r="A9" t="s">
        <v>3</v>
      </c>
      <c r="B9" s="10">
        <v>13515.004898307008</v>
      </c>
      <c r="C9" s="7">
        <v>12667.469189916888</v>
      </c>
      <c r="D9" s="7">
        <v>0</v>
      </c>
      <c r="E9" s="7">
        <v>0</v>
      </c>
      <c r="F9" s="17">
        <f t="shared" si="0"/>
        <v>26182.474088223898</v>
      </c>
      <c r="H9" s="4"/>
      <c r="I9" s="13"/>
      <c r="K9" s="10">
        <v>70158</v>
      </c>
      <c r="L9" s="7">
        <v>0</v>
      </c>
      <c r="M9" s="7"/>
      <c r="N9" s="7">
        <v>0</v>
      </c>
      <c r="O9" s="7">
        <v>0</v>
      </c>
      <c r="P9" s="7"/>
      <c r="Q9" s="7">
        <v>0</v>
      </c>
      <c r="R9" s="7">
        <v>0</v>
      </c>
      <c r="S9" s="7"/>
      <c r="T9" s="7">
        <v>0</v>
      </c>
      <c r="U9" s="17">
        <v>0</v>
      </c>
    </row>
    <row r="10" spans="1:21">
      <c r="A10" t="s">
        <v>4</v>
      </c>
      <c r="B10" s="10">
        <v>167937.58387460303</v>
      </c>
      <c r="C10" s="7">
        <v>24206.603482843988</v>
      </c>
      <c r="D10" s="7">
        <v>0</v>
      </c>
      <c r="E10" s="7">
        <v>0</v>
      </c>
      <c r="F10" s="17">
        <f t="shared" si="0"/>
        <v>192144.18735744702</v>
      </c>
      <c r="H10" s="4" t="s">
        <v>65</v>
      </c>
      <c r="I10" s="14">
        <v>12183752</v>
      </c>
      <c r="K10" s="10">
        <v>1393120</v>
      </c>
      <c r="L10" s="7">
        <v>300000</v>
      </c>
      <c r="M10" s="7"/>
      <c r="N10" s="7">
        <v>206880</v>
      </c>
      <c r="O10" s="7">
        <v>0</v>
      </c>
      <c r="P10" s="7"/>
      <c r="Q10" s="7">
        <v>0</v>
      </c>
      <c r="R10" s="7">
        <v>0</v>
      </c>
      <c r="S10" s="7"/>
      <c r="T10" s="7">
        <v>0</v>
      </c>
      <c r="U10" s="17">
        <v>0</v>
      </c>
    </row>
    <row r="11" spans="1:21">
      <c r="A11" t="s">
        <v>5</v>
      </c>
      <c r="B11" s="10">
        <v>9588.2264863827331</v>
      </c>
      <c r="C11" s="7">
        <v>4473.321753172444</v>
      </c>
      <c r="D11" s="7">
        <v>0</v>
      </c>
      <c r="E11" s="7">
        <v>0</v>
      </c>
      <c r="F11" s="17">
        <f t="shared" si="0"/>
        <v>14061.548239555177</v>
      </c>
      <c r="H11" s="4"/>
      <c r="I11" s="14"/>
      <c r="K11" s="10"/>
      <c r="L11" s="7"/>
      <c r="M11" s="7"/>
      <c r="N11" s="7"/>
      <c r="O11" s="7"/>
      <c r="P11" s="7"/>
      <c r="Q11" s="7"/>
      <c r="R11" s="7"/>
      <c r="S11" s="7"/>
      <c r="T11" s="7"/>
      <c r="U11" s="17"/>
    </row>
    <row r="12" spans="1:21">
      <c r="A12" t="s">
        <v>6</v>
      </c>
      <c r="B12" s="10">
        <v>1388.332082923557</v>
      </c>
      <c r="C12" s="7">
        <v>6402.9189126591245</v>
      </c>
      <c r="D12" s="7">
        <v>0</v>
      </c>
      <c r="E12" s="7">
        <v>0</v>
      </c>
      <c r="F12" s="17">
        <f t="shared" si="0"/>
        <v>7791.2509955826818</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25081</v>
      </c>
      <c r="K13" s="10"/>
      <c r="L13" s="7"/>
      <c r="M13" s="7"/>
      <c r="N13" s="7"/>
      <c r="O13" s="7"/>
      <c r="P13" s="7"/>
      <c r="Q13" s="7"/>
      <c r="R13" s="7"/>
      <c r="S13" s="7"/>
      <c r="T13" s="7"/>
      <c r="U13" s="17"/>
    </row>
    <row r="14" spans="1:21">
      <c r="A14" t="s">
        <v>8</v>
      </c>
      <c r="B14" s="10">
        <v>-297.29030130801539</v>
      </c>
      <c r="C14" s="7">
        <v>0</v>
      </c>
      <c r="D14" s="7">
        <v>0</v>
      </c>
      <c r="E14" s="7">
        <v>0</v>
      </c>
      <c r="F14" s="17">
        <f t="shared" si="0"/>
        <v>-297.29030130801539</v>
      </c>
      <c r="H14" s="4" t="s">
        <v>68</v>
      </c>
      <c r="I14" s="14">
        <v>318423.00000000006</v>
      </c>
      <c r="K14" s="10"/>
      <c r="L14" s="7"/>
      <c r="M14" s="7"/>
      <c r="N14" s="7"/>
      <c r="O14" s="7"/>
      <c r="P14" s="7"/>
      <c r="Q14" s="7"/>
      <c r="R14" s="7"/>
      <c r="S14" s="7"/>
      <c r="T14" s="7"/>
      <c r="U14" s="17"/>
    </row>
    <row r="15" spans="1:21">
      <c r="A15" t="s">
        <v>9</v>
      </c>
      <c r="B15" s="10">
        <v>30399.719051164939</v>
      </c>
      <c r="C15" s="7">
        <v>40662.285516729389</v>
      </c>
      <c r="D15" s="7">
        <v>0</v>
      </c>
      <c r="E15" s="7">
        <v>0</v>
      </c>
      <c r="F15" s="17">
        <f t="shared" si="0"/>
        <v>71062.004567894328</v>
      </c>
      <c r="H15" s="4" t="s">
        <v>69</v>
      </c>
      <c r="I15" s="14">
        <v>376579.85299216362</v>
      </c>
      <c r="K15" s="10"/>
      <c r="L15" s="7"/>
      <c r="M15" s="7"/>
      <c r="N15" s="7"/>
      <c r="O15" s="7"/>
      <c r="P15" s="7"/>
      <c r="Q15" s="7"/>
      <c r="R15" s="7"/>
      <c r="S15" s="7"/>
      <c r="T15" s="7"/>
      <c r="U15" s="17"/>
    </row>
    <row r="16" spans="1:21">
      <c r="A16" t="s">
        <v>10</v>
      </c>
      <c r="B16" s="10">
        <v>10976.813896839139</v>
      </c>
      <c r="C16" s="7">
        <v>924.56506089711729</v>
      </c>
      <c r="D16" s="7">
        <v>0</v>
      </c>
      <c r="E16" s="7">
        <v>0</v>
      </c>
      <c r="F16" s="17">
        <f t="shared" si="0"/>
        <v>11901.378957736257</v>
      </c>
      <c r="H16" s="4" t="s">
        <v>70</v>
      </c>
      <c r="I16" s="14">
        <v>0</v>
      </c>
      <c r="K16" s="10"/>
      <c r="L16" s="7"/>
      <c r="M16" s="7"/>
      <c r="N16" s="7"/>
      <c r="O16" s="7"/>
      <c r="P16" s="7"/>
      <c r="Q16" s="7"/>
      <c r="R16" s="7"/>
      <c r="S16" s="7"/>
      <c r="T16" s="7"/>
      <c r="U16" s="17"/>
    </row>
    <row r="17" spans="1:21">
      <c r="A17" t="s">
        <v>11</v>
      </c>
      <c r="B17" s="10">
        <v>1868.3092665465288</v>
      </c>
      <c r="C17" s="7">
        <v>0</v>
      </c>
      <c r="D17" s="7">
        <v>0</v>
      </c>
      <c r="E17" s="7">
        <v>0</v>
      </c>
      <c r="F17" s="17">
        <f t="shared" si="0"/>
        <v>1868.3092665465288</v>
      </c>
      <c r="H17" s="4"/>
      <c r="I17" s="14"/>
      <c r="K17" s="10"/>
      <c r="L17" s="7"/>
      <c r="M17" s="7"/>
      <c r="N17" s="7"/>
      <c r="O17" s="7"/>
      <c r="P17" s="7"/>
      <c r="Q17" s="7"/>
      <c r="R17" s="7"/>
      <c r="S17" s="7"/>
      <c r="T17" s="7"/>
      <c r="U17" s="17"/>
    </row>
    <row r="18" spans="1:21">
      <c r="A18" t="s">
        <v>12</v>
      </c>
      <c r="B18" s="10">
        <v>5333.8936243407679</v>
      </c>
      <c r="C18" s="7">
        <v>5499.0129940445422</v>
      </c>
      <c r="D18" s="7">
        <v>0</v>
      </c>
      <c r="E18" s="7">
        <v>0</v>
      </c>
      <c r="F18" s="17">
        <f t="shared" si="0"/>
        <v>10832.90661838531</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156677.0509758282</v>
      </c>
      <c r="C20" s="7">
        <v>444112.63016804354</v>
      </c>
      <c r="D20" s="7">
        <v>0</v>
      </c>
      <c r="E20" s="7">
        <v>0</v>
      </c>
      <c r="F20" s="17">
        <f t="shared" si="0"/>
        <v>600789.68114387174</v>
      </c>
      <c r="H20" s="4" t="s">
        <v>73</v>
      </c>
      <c r="I20" s="14">
        <v>-406387.00000000012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2864.4704720848094</v>
      </c>
      <c r="C22" s="7">
        <v>1648.6618939332566</v>
      </c>
      <c r="D22" s="7">
        <v>0</v>
      </c>
      <c r="E22" s="7">
        <v>0</v>
      </c>
      <c r="F22" s="17">
        <f t="shared" si="0"/>
        <v>4513.132366018066</v>
      </c>
      <c r="H22" s="4" t="s">
        <v>75</v>
      </c>
      <c r="I22" s="14">
        <v>1953369</v>
      </c>
      <c r="K22" s="10"/>
      <c r="L22" s="7"/>
      <c r="M22" s="7"/>
      <c r="N22" s="7"/>
      <c r="O22" s="7"/>
      <c r="P22" s="7"/>
      <c r="Q22" s="7"/>
      <c r="R22" s="7"/>
      <c r="S22" s="7"/>
      <c r="T22" s="7"/>
      <c r="U22" s="17"/>
    </row>
    <row r="23" spans="1:21">
      <c r="A23" t="s">
        <v>17</v>
      </c>
      <c r="B23" s="10">
        <v>-895.33582257042553</v>
      </c>
      <c r="C23" s="7">
        <v>-416.91210058622846</v>
      </c>
      <c r="D23" s="7">
        <v>0</v>
      </c>
      <c r="E23" s="7">
        <v>0</v>
      </c>
      <c r="F23" s="17">
        <f t="shared" si="0"/>
        <v>-1312.247923156654</v>
      </c>
      <c r="H23" s="4" t="s">
        <v>76</v>
      </c>
      <c r="I23" s="14"/>
      <c r="K23" s="10"/>
      <c r="L23" s="7"/>
      <c r="M23" s="7"/>
      <c r="N23" s="7"/>
      <c r="O23" s="7"/>
      <c r="P23" s="7"/>
      <c r="Q23" s="7"/>
      <c r="R23" s="7"/>
      <c r="S23" s="7"/>
      <c r="T23" s="7"/>
      <c r="U23" s="17"/>
    </row>
    <row r="24" spans="1:21">
      <c r="A24" t="s">
        <v>18</v>
      </c>
      <c r="B24" s="10">
        <v>2651</v>
      </c>
      <c r="C24" s="7">
        <v>0</v>
      </c>
      <c r="D24" s="7">
        <v>0</v>
      </c>
      <c r="E24" s="7">
        <v>0</v>
      </c>
      <c r="F24" s="17">
        <f t="shared" si="0"/>
        <v>2651</v>
      </c>
      <c r="H24" s="4" t="s">
        <v>77</v>
      </c>
      <c r="I24" s="14">
        <v>9499998.0000000019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-17.035622060032892</v>
      </c>
      <c r="C26" s="7">
        <v>-17.72477894652684</v>
      </c>
      <c r="D26" s="7">
        <v>0</v>
      </c>
      <c r="E26" s="7">
        <v>0</v>
      </c>
      <c r="F26" s="17">
        <f t="shared" si="0"/>
        <v>-34.760401006559732</v>
      </c>
      <c r="H26" s="4" t="s">
        <v>78</v>
      </c>
      <c r="I26" s="14">
        <f>SUM(I10:I16)-SUM(I19:I24)</f>
        <v>1856855.8529921621</v>
      </c>
      <c r="K26" s="10">
        <v>0</v>
      </c>
      <c r="L26" s="7">
        <v>0</v>
      </c>
      <c r="M26" s="7"/>
      <c r="N26" s="7">
        <v>0</v>
      </c>
      <c r="O26" s="7">
        <v>0</v>
      </c>
      <c r="P26" s="7"/>
      <c r="Q26" s="7">
        <v>0</v>
      </c>
      <c r="R26" s="7">
        <v>0</v>
      </c>
      <c r="S26" s="7"/>
      <c r="T26" s="7">
        <v>0</v>
      </c>
      <c r="U26" s="17">
        <v>0</v>
      </c>
    </row>
    <row r="27" spans="1:21">
      <c r="A27" t="s">
        <v>21</v>
      </c>
      <c r="B27" s="10">
        <v>0</v>
      </c>
      <c r="C27" s="7">
        <v>0</v>
      </c>
      <c r="D27" s="7">
        <v>0</v>
      </c>
      <c r="E27" s="7">
        <v>0</v>
      </c>
      <c r="F27" s="17">
        <f t="shared" si="0"/>
        <v>0</v>
      </c>
      <c r="H27" s="4" t="s">
        <v>79</v>
      </c>
      <c r="I27" s="14">
        <f>+F60</f>
        <v>1856855.8529921633</v>
      </c>
      <c r="K27" s="10"/>
      <c r="L27" s="7"/>
      <c r="M27" s="7"/>
      <c r="N27" s="7"/>
      <c r="O27" s="7"/>
      <c r="P27" s="7"/>
      <c r="Q27" s="7"/>
      <c r="R27" s="7"/>
      <c r="S27" s="7"/>
      <c r="T27" s="7"/>
      <c r="U27" s="17"/>
    </row>
    <row r="28" spans="1:21">
      <c r="A28" t="s">
        <v>22</v>
      </c>
      <c r="B28" s="10">
        <v>118</v>
      </c>
      <c r="C28" s="7">
        <v>0</v>
      </c>
      <c r="D28" s="7">
        <v>0</v>
      </c>
      <c r="E28" s="7">
        <v>0</v>
      </c>
      <c r="F28" s="17">
        <f t="shared" si="0"/>
        <v>118</v>
      </c>
      <c r="H28" s="23"/>
      <c r="I28" s="25"/>
      <c r="K28" s="10"/>
      <c r="L28" s="7"/>
      <c r="M28" s="7"/>
      <c r="N28" s="7"/>
      <c r="O28" s="7"/>
      <c r="P28" s="7"/>
      <c r="Q28" s="7"/>
      <c r="R28" s="7"/>
      <c r="S28" s="7"/>
      <c r="T28" s="7"/>
      <c r="U28" s="17"/>
    </row>
    <row r="29" spans="1:21">
      <c r="A29" t="s">
        <v>23</v>
      </c>
      <c r="B29" s="10">
        <v>1759.4627047860413</v>
      </c>
      <c r="C29" s="7">
        <v>6907.6027100268147</v>
      </c>
      <c r="D29" s="7">
        <v>0</v>
      </c>
      <c r="E29" s="7">
        <v>0</v>
      </c>
      <c r="F29" s="17">
        <f t="shared" si="0"/>
        <v>8667.065414812856</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133666.78256925032</v>
      </c>
      <c r="C31" s="7">
        <v>28916.572186705132</v>
      </c>
      <c r="D31" s="7">
        <v>0</v>
      </c>
      <c r="E31" s="7">
        <v>0</v>
      </c>
      <c r="F31" s="17">
        <f t="shared" si="0"/>
        <v>162583.35475595546</v>
      </c>
      <c r="K31" s="10"/>
      <c r="L31" s="7"/>
      <c r="M31" s="7"/>
      <c r="N31" s="7"/>
      <c r="O31" s="7"/>
      <c r="P31" s="7"/>
      <c r="Q31" s="7"/>
      <c r="R31" s="7"/>
      <c r="S31" s="7"/>
      <c r="T31" s="7"/>
      <c r="U31" s="17"/>
    </row>
    <row r="32" spans="1:21">
      <c r="A32" t="s">
        <v>26</v>
      </c>
      <c r="B32" s="10">
        <v>710</v>
      </c>
      <c r="C32" s="7">
        <v>0</v>
      </c>
      <c r="D32" s="7">
        <v>0</v>
      </c>
      <c r="E32" s="7">
        <v>0</v>
      </c>
      <c r="F32" s="17">
        <f t="shared" si="0"/>
        <v>710</v>
      </c>
      <c r="K32" s="10"/>
      <c r="L32" s="7"/>
      <c r="M32" s="7"/>
      <c r="N32" s="7"/>
      <c r="O32" s="7"/>
      <c r="P32" s="7"/>
      <c r="Q32" s="7"/>
      <c r="R32" s="7"/>
      <c r="S32" s="7"/>
      <c r="T32" s="7"/>
      <c r="U32" s="17"/>
    </row>
    <row r="33" spans="1:21">
      <c r="A33" t="s">
        <v>27</v>
      </c>
      <c r="B33" s="10">
        <v>512.40849422040083</v>
      </c>
      <c r="C33" s="7">
        <v>0</v>
      </c>
      <c r="D33" s="7">
        <v>0</v>
      </c>
      <c r="E33" s="7">
        <v>0</v>
      </c>
      <c r="F33" s="17">
        <f t="shared" si="0"/>
        <v>512.40849422040083</v>
      </c>
      <c r="K33" s="10"/>
      <c r="L33" s="7"/>
      <c r="M33" s="7"/>
      <c r="N33" s="7"/>
      <c r="O33" s="7"/>
      <c r="P33" s="7"/>
      <c r="Q33" s="7"/>
      <c r="R33" s="7"/>
      <c r="S33" s="7"/>
      <c r="T33" s="7"/>
      <c r="U33" s="17"/>
    </row>
    <row r="34" spans="1:21">
      <c r="A34" t="s">
        <v>28</v>
      </c>
      <c r="B34" s="10">
        <v>1772.3774347310059</v>
      </c>
      <c r="C34" s="7">
        <v>121.41936322345526</v>
      </c>
      <c r="D34" s="7">
        <v>0</v>
      </c>
      <c r="E34" s="7">
        <v>0</v>
      </c>
      <c r="F34" s="17">
        <f t="shared" si="0"/>
        <v>1893.7967979544612</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14744.456811648346</v>
      </c>
      <c r="C37" s="7">
        <v>0</v>
      </c>
      <c r="D37" s="7">
        <v>0</v>
      </c>
      <c r="E37" s="7">
        <v>0</v>
      </c>
      <c r="F37" s="17">
        <f t="shared" si="0"/>
        <v>14744.456811648346</v>
      </c>
      <c r="K37" s="10">
        <v>99972</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939.47801446422977</v>
      </c>
      <c r="C39" s="7">
        <v>6250.2215675661664</v>
      </c>
      <c r="D39" s="7">
        <v>0</v>
      </c>
      <c r="E39" s="7">
        <v>0</v>
      </c>
      <c r="F39" s="17">
        <f t="shared" si="1"/>
        <v>7189.6995820303964</v>
      </c>
      <c r="K39" s="10"/>
      <c r="L39" s="7"/>
      <c r="M39" s="7"/>
      <c r="N39" s="7"/>
      <c r="O39" s="7"/>
      <c r="P39" s="7"/>
      <c r="Q39" s="7"/>
      <c r="R39" s="7"/>
      <c r="S39" s="7"/>
      <c r="T39" s="7"/>
      <c r="U39" s="17"/>
    </row>
    <row r="40" spans="1:21">
      <c r="A40" t="s">
        <v>34</v>
      </c>
      <c r="B40" s="10">
        <v>818</v>
      </c>
      <c r="C40" s="7">
        <v>0</v>
      </c>
      <c r="D40" s="7">
        <v>0</v>
      </c>
      <c r="E40" s="7">
        <v>0</v>
      </c>
      <c r="F40" s="17">
        <f t="shared" si="1"/>
        <v>818</v>
      </c>
      <c r="K40" s="10"/>
      <c r="L40" s="7"/>
      <c r="M40" s="7"/>
      <c r="N40" s="7"/>
      <c r="O40" s="7"/>
      <c r="P40" s="7"/>
      <c r="Q40" s="7"/>
      <c r="R40" s="7"/>
      <c r="S40" s="7"/>
      <c r="T40" s="7"/>
      <c r="U40" s="17"/>
    </row>
    <row r="41" spans="1:21">
      <c r="A41" t="s">
        <v>35</v>
      </c>
      <c r="B41" s="10">
        <v>1921.735758288929</v>
      </c>
      <c r="C41" s="7">
        <v>2150.6479129135878</v>
      </c>
      <c r="D41" s="7">
        <v>0</v>
      </c>
      <c r="E41" s="7">
        <v>0</v>
      </c>
      <c r="F41" s="17">
        <f t="shared" si="1"/>
        <v>4072.3836712025168</v>
      </c>
      <c r="K41" s="10"/>
      <c r="L41" s="7"/>
      <c r="M41" s="7"/>
      <c r="N41" s="7"/>
      <c r="O41" s="7"/>
      <c r="P41" s="7"/>
      <c r="Q41" s="7"/>
      <c r="R41" s="7"/>
      <c r="S41" s="7"/>
      <c r="T41" s="7"/>
      <c r="U41" s="17"/>
    </row>
    <row r="42" spans="1:21">
      <c r="A42" t="s">
        <v>36</v>
      </c>
      <c r="B42" s="10">
        <v>12208.007558000889</v>
      </c>
      <c r="C42" s="7">
        <v>4541.0613256971064</v>
      </c>
      <c r="D42" s="7">
        <v>0</v>
      </c>
      <c r="E42" s="7">
        <v>0</v>
      </c>
      <c r="F42" s="17">
        <f t="shared" si="1"/>
        <v>16749.068883697997</v>
      </c>
      <c r="K42" s="10">
        <v>99000</v>
      </c>
      <c r="L42" s="7">
        <v>0</v>
      </c>
      <c r="M42" s="7"/>
      <c r="N42" s="7">
        <v>1000</v>
      </c>
      <c r="O42" s="7">
        <v>0</v>
      </c>
      <c r="P42" s="7"/>
      <c r="Q42" s="7">
        <v>0</v>
      </c>
      <c r="R42" s="7">
        <v>0</v>
      </c>
      <c r="S42" s="7"/>
      <c r="T42" s="7">
        <v>0</v>
      </c>
      <c r="U42" s="17">
        <v>0</v>
      </c>
    </row>
    <row r="43" spans="1:21">
      <c r="A43" t="s">
        <v>37</v>
      </c>
      <c r="B43" s="10">
        <v>1279.0689855325036</v>
      </c>
      <c r="C43" s="7">
        <v>140.05592250809786</v>
      </c>
      <c r="D43" s="7">
        <v>0</v>
      </c>
      <c r="E43" s="7">
        <v>0</v>
      </c>
      <c r="F43" s="17">
        <f t="shared" si="1"/>
        <v>1419.1249080406014</v>
      </c>
      <c r="K43" s="10"/>
      <c r="L43" s="7"/>
      <c r="M43" s="7"/>
      <c r="N43" s="7"/>
      <c r="O43" s="7"/>
      <c r="P43" s="7"/>
      <c r="Q43" s="7"/>
      <c r="R43" s="7"/>
      <c r="S43" s="7"/>
      <c r="T43" s="7"/>
      <c r="U43" s="17"/>
    </row>
    <row r="44" spans="1:21">
      <c r="A44" t="s">
        <v>38</v>
      </c>
      <c r="B44" s="10">
        <v>153.30150266436235</v>
      </c>
      <c r="C44" s="7">
        <v>0</v>
      </c>
      <c r="D44" s="7">
        <v>0</v>
      </c>
      <c r="E44" s="7">
        <v>0</v>
      </c>
      <c r="F44" s="17">
        <f t="shared" si="1"/>
        <v>153.30150266436235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2520.7645260212203</v>
      </c>
      <c r="C47" s="7">
        <v>12.061074287182882</v>
      </c>
      <c r="D47" s="7">
        <v>0</v>
      </c>
      <c r="E47" s="7">
        <v>0</v>
      </c>
      <c r="F47" s="17">
        <f t="shared" si="1"/>
        <v>2532.825600308403</v>
      </c>
      <c r="K47" s="10"/>
      <c r="L47" s="7"/>
      <c r="M47" s="7"/>
      <c r="N47" s="7"/>
      <c r="O47" s="7"/>
      <c r="P47" s="7"/>
      <c r="Q47" s="7"/>
      <c r="R47" s="7"/>
      <c r="S47" s="7"/>
      <c r="T47" s="7"/>
      <c r="U47" s="17"/>
    </row>
    <row r="48" spans="1:21">
      <c r="A48" t="s">
        <v>42</v>
      </c>
      <c r="B48" s="10">
        <v>1026.0408694331934</v>
      </c>
      <c r="C48" s="7">
        <v>0</v>
      </c>
      <c r="D48" s="7">
        <v>0</v>
      </c>
      <c r="E48" s="7">
        <v>0</v>
      </c>
      <c r="F48" s="17">
        <f t="shared" si="1"/>
        <v>1026.0408694331934</v>
      </c>
      <c r="K48" s="10"/>
      <c r="L48" s="7"/>
      <c r="M48" s="7"/>
      <c r="N48" s="7"/>
      <c r="O48" s="7"/>
      <c r="P48" s="7"/>
      <c r="Q48" s="7"/>
      <c r="R48" s="7"/>
      <c r="S48" s="7"/>
      <c r="T48" s="7"/>
      <c r="U48" s="17"/>
    </row>
    <row r="49" spans="1:21">
      <c r="A49" t="s">
        <v>43</v>
      </c>
      <c r="B49" s="10">
        <v>304.57265756635479</v>
      </c>
      <c r="C49" s="7">
        <v>1814.2836084144255</v>
      </c>
      <c r="D49" s="7">
        <v>0</v>
      </c>
      <c r="E49" s="7">
        <v>0</v>
      </c>
      <c r="F49" s="17">
        <f t="shared" si="1"/>
        <v>2118.8562659807803</v>
      </c>
      <c r="K49" s="10"/>
      <c r="L49" s="7"/>
      <c r="M49" s="7"/>
      <c r="N49" s="7"/>
      <c r="O49" s="7"/>
      <c r="P49" s="7"/>
      <c r="Q49" s="7"/>
      <c r="R49" s="7"/>
      <c r="S49" s="7"/>
      <c r="T49" s="7"/>
      <c r="U49" s="17"/>
    </row>
    <row r="50" spans="1:21">
      <c r="A50" t="s">
        <v>44</v>
      </c>
      <c r="B50" s="10">
        <v>449399.43701520609</v>
      </c>
      <c r="C50" s="7">
        <v>26902.396509841434</v>
      </c>
      <c r="D50" s="7">
        <v>0</v>
      </c>
      <c r="E50" s="7">
        <v>0</v>
      </c>
      <c r="F50" s="17">
        <f t="shared" si="1"/>
        <v>476301.83352504752</v>
      </c>
      <c r="K50" s="10">
        <v>2898033</v>
      </c>
      <c r="L50" s="7">
        <v>2875000</v>
      </c>
      <c r="M50" s="7"/>
      <c r="N50" s="7">
        <v>0</v>
      </c>
      <c r="O50" s="7">
        <v>0</v>
      </c>
      <c r="P50" s="7"/>
      <c r="Q50" s="7">
        <v>152528</v>
      </c>
      <c r="R50" s="7">
        <v>125000</v>
      </c>
      <c r="S50" s="7"/>
      <c r="T50" s="7">
        <v>0</v>
      </c>
      <c r="U50" s="17">
        <v>0</v>
      </c>
    </row>
    <row r="51" spans="1:21">
      <c r="A51" t="s">
        <v>45</v>
      </c>
      <c r="B51" s="10">
        <v>845.57252463040868</v>
      </c>
      <c r="C51" s="7">
        <v>1407.2994470524054</v>
      </c>
      <c r="D51" s="7">
        <v>0</v>
      </c>
      <c r="E51" s="7">
        <v>0</v>
      </c>
      <c r="F51" s="17">
        <f t="shared" si="1"/>
        <v>2252.8719716828141</v>
      </c>
      <c r="K51" s="10"/>
      <c r="L51" s="7"/>
      <c r="M51" s="7"/>
      <c r="N51" s="7"/>
      <c r="O51" s="7"/>
      <c r="P51" s="7"/>
      <c r="Q51" s="7"/>
      <c r="R51" s="7"/>
      <c r="S51" s="7"/>
      <c r="T51" s="7"/>
      <c r="U51" s="17"/>
    </row>
    <row r="52" spans="1:21">
      <c r="A52" t="s">
        <v>46</v>
      </c>
      <c r="B52" s="10">
        <v>6878.1002515493274</v>
      </c>
      <c r="C52" s="7">
        <v>0</v>
      </c>
      <c r="D52" s="7">
        <v>0</v>
      </c>
      <c r="E52" s="7">
        <v>0</v>
      </c>
      <c r="F52" s="17">
        <f t="shared" si="1"/>
        <v>6878.1002515493274</v>
      </c>
      <c r="K52" s="10"/>
      <c r="L52" s="7"/>
      <c r="M52" s="7"/>
      <c r="N52" s="7"/>
      <c r="O52" s="7"/>
      <c r="P52" s="7"/>
      <c r="Q52" s="7"/>
      <c r="R52" s="7"/>
      <c r="S52" s="7"/>
      <c r="T52" s="7"/>
      <c r="U52" s="17"/>
    </row>
    <row r="53" spans="1:21">
      <c r="A53" t="s">
        <v>47</v>
      </c>
      <c r="B53" s="10">
        <v>2306.9168660324517</v>
      </c>
      <c r="C53" s="7">
        <v>56793.135484792074</v>
      </c>
      <c r="D53" s="7">
        <v>0</v>
      </c>
      <c r="E53" s="7">
        <v>0</v>
      </c>
      <c r="F53" s="17">
        <f t="shared" si="1"/>
        <v>59100.052350824524</v>
      </c>
      <c r="K53" s="10">
        <v>2800</v>
      </c>
      <c r="L53" s="7">
        <v>0</v>
      </c>
      <c r="M53" s="7"/>
      <c r="N53" s="7">
        <v>70000</v>
      </c>
      <c r="O53" s="7">
        <v>0</v>
      </c>
      <c r="P53" s="7"/>
      <c r="Q53" s="7">
        <v>0</v>
      </c>
      <c r="R53" s="7">
        <v>0</v>
      </c>
      <c r="S53" s="7"/>
      <c r="T53" s="7">
        <v>0</v>
      </c>
      <c r="U53" s="17">
        <v>0</v>
      </c>
    </row>
    <row r="54" spans="1:21">
      <c r="A54" t="s">
        <v>48</v>
      </c>
      <c r="B54" s="10">
        <v>7365.4829781028129</v>
      </c>
      <c r="C54" s="7">
        <v>0</v>
      </c>
      <c r="D54" s="7">
        <v>0</v>
      </c>
      <c r="E54" s="7">
        <v>0</v>
      </c>
      <c r="F54" s="17">
        <f t="shared" si="1"/>
        <v>7365.4829781028129</v>
      </c>
      <c r="K54" s="10">
        <v>39000</v>
      </c>
      <c r="L54" s="7">
        <v>0</v>
      </c>
      <c r="M54" s="7"/>
      <c r="N54" s="7">
        <v>0</v>
      </c>
      <c r="O54" s="7">
        <v>0</v>
      </c>
      <c r="P54" s="7"/>
      <c r="Q54" s="7">
        <v>0</v>
      </c>
      <c r="R54" s="7">
        <v>0</v>
      </c>
      <c r="S54" s="7"/>
      <c r="T54" s="7">
        <v>0</v>
      </c>
      <c r="U54" s="17">
        <v>0</v>
      </c>
    </row>
    <row r="55" spans="1:21">
      <c r="A55" t="s">
        <v>49</v>
      </c>
      <c r="B55" s="10">
        <v>713.31397991279903</v>
      </c>
      <c r="C55" s="7">
        <v>0</v>
      </c>
      <c r="D55" s="7">
        <v>0</v>
      </c>
      <c r="E55" s="7">
        <v>0</v>
      </c>
      <c r="F55" s="17">
        <f t="shared" si="1"/>
        <v>713.31397991279903</v>
      </c>
      <c r="K55" s="10"/>
      <c r="L55" s="7"/>
      <c r="M55" s="7"/>
      <c r="N55" s="7"/>
      <c r="O55" s="7"/>
      <c r="P55" s="7"/>
      <c r="Q55" s="7"/>
      <c r="R55" s="7"/>
      <c r="S55" s="7"/>
      <c r="T55" s="7"/>
      <c r="U55" s="17"/>
    </row>
    <row r="56" spans="1:21">
      <c r="A56" t="s">
        <v>50</v>
      </c>
      <c r="B56" s="10">
        <v>3615.4795875478608</v>
      </c>
      <c r="C56" s="7">
        <v>0</v>
      </c>
      <c r="D56" s="7">
        <v>0</v>
      </c>
      <c r="E56" s="7">
        <v>0</v>
      </c>
      <c r="F56" s="17">
        <f t="shared" si="1"/>
        <v>3615.4795875478608</v>
      </c>
      <c r="K56" s="10"/>
      <c r="L56" s="7"/>
      <c r="M56" s="7"/>
      <c r="N56" s="7"/>
      <c r="O56" s="7"/>
      <c r="P56" s="7"/>
      <c r="Q56" s="7"/>
      <c r="R56" s="7"/>
      <c r="S56" s="7"/>
      <c r="T56" s="7"/>
      <c r="U56" s="17"/>
    </row>
    <row r="57" spans="1:21">
      <c r="A57" t="s">
        <v>51</v>
      </c>
      <c r="B57" s="10">
        <v>0</v>
      </c>
      <c r="C57" s="7">
        <v>12.476682446786205</v>
      </c>
      <c r="D57" s="7">
        <v>0</v>
      </c>
      <c r="E57" s="7">
        <v>0</v>
      </c>
      <c r="F57" s="17">
        <f t="shared" si="1"/>
        <v>12.476682446786205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1131635.1719370692</v>
      </c>
      <c r="C60" s="7">
        <f>SUM(C6:C58)</f>
        <v>725220.68105509435</v>
      </c>
      <c r="D60" s="7">
        <f>SUM(D6:D58)</f>
        <v>0</v>
      </c>
      <c r="E60" s="7">
        <f>SUM(E6:E58)</f>
        <v>0</v>
      </c>
      <c r="F60" s="17">
        <f>SUM(F6:F58)</f>
        <v>1856855.8529921633</v>
      </c>
      <c r="K60" s="10">
        <f>SUM(K6:K58)</f>
        <v>4602083</v>
      </c>
      <c r="L60" s="7">
        <f>SUM(L6:L58)</f>
        <v>3175000</v>
      </c>
      <c r="M60" s="7"/>
      <c r="N60" s="7">
        <f>SUM(N6:N58)</f>
        <v>277880</v>
      </c>
      <c r="O60" s="7">
        <f>SUM(O6:O58)</f>
        <v>0</v>
      </c>
      <c r="P60" s="7"/>
      <c r="Q60" s="7">
        <f>SUM(Q6:Q58)</f>
        <v>152528</v>
      </c>
      <c r="R60" s="7">
        <f>SUM(R6:R58)</f>
        <v>125000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Italic"International Financial Services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43165.296293871914</v>
      </c>
      <c r="C6" s="7">
        <v>81246.21244308009</v>
      </c>
      <c r="D6" s="7">
        <v>0</v>
      </c>
      <c r="E6" s="7">
        <v>0</v>
      </c>
      <c r="F6" s="17">
        <f t="shared" ref="F6:F37" si="0">SUM(B6:E6)</f>
        <v>124411.508736952</v>
      </c>
      <c r="K6" s="10">
        <v>59000</v>
      </c>
      <c r="L6" s="7">
        <v>0</v>
      </c>
      <c r="M6" s="7"/>
      <c r="N6" s="7">
        <v>51893</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6752.012469906731</v>
      </c>
      <c r="C8" s="7">
        <v>16950.751605753318</v>
      </c>
      <c r="D8" s="7">
        <v>0</v>
      </c>
      <c r="E8" s="7">
        <v>0</v>
      </c>
      <c r="F8" s="17">
        <f t="shared" si="0"/>
        <v>23702.764075660049</v>
      </c>
      <c r="H8" s="4" t="s">
        <v>64</v>
      </c>
      <c r="I8" s="13"/>
      <c r="K8" s="10">
        <v>3325</v>
      </c>
      <c r="L8" s="7">
        <v>0</v>
      </c>
      <c r="M8" s="7"/>
      <c r="N8" s="7">
        <v>5932</v>
      </c>
      <c r="O8" s="7">
        <v>0</v>
      </c>
      <c r="P8" s="7"/>
      <c r="Q8" s="7">
        <v>0</v>
      </c>
      <c r="R8" s="7">
        <v>0</v>
      </c>
      <c r="S8" s="7"/>
      <c r="T8" s="7">
        <v>0</v>
      </c>
      <c r="U8" s="17">
        <v>0</v>
      </c>
    </row>
    <row r="9" spans="1:21">
      <c r="A9" t="s">
        <v>3</v>
      </c>
      <c r="B9" s="10">
        <v>380.8794616341562</v>
      </c>
      <c r="C9" s="7">
        <v>19420.117285170309</v>
      </c>
      <c r="D9" s="7">
        <v>0</v>
      </c>
      <c r="E9" s="7">
        <v>0</v>
      </c>
      <c r="F9" s="17">
        <f t="shared" si="0"/>
        <v>19800.996746804463</v>
      </c>
      <c r="H9" s="4"/>
      <c r="I9" s="13"/>
      <c r="K9" s="10">
        <v>47114</v>
      </c>
      <c r="L9" s="7">
        <v>0</v>
      </c>
      <c r="M9" s="7"/>
      <c r="N9" s="7">
        <v>0</v>
      </c>
      <c r="O9" s="7">
        <v>0</v>
      </c>
      <c r="P9" s="7"/>
      <c r="Q9" s="7">
        <v>0</v>
      </c>
      <c r="R9" s="7">
        <v>0</v>
      </c>
      <c r="S9" s="7"/>
      <c r="T9" s="7">
        <v>0</v>
      </c>
      <c r="U9" s="17">
        <v>0</v>
      </c>
    </row>
    <row r="10" spans="1:21">
      <c r="A10" t="s">
        <v>4</v>
      </c>
      <c r="B10" s="10">
        <v>90940.584889637423</v>
      </c>
      <c r="C10" s="7">
        <v>41691.010117903061</v>
      </c>
      <c r="D10" s="7">
        <v>0</v>
      </c>
      <c r="E10" s="7">
        <v>0</v>
      </c>
      <c r="F10" s="17">
        <f t="shared" si="0"/>
        <v>132631.59500754048</v>
      </c>
      <c r="H10" s="4" t="s">
        <v>65</v>
      </c>
      <c r="I10" s="14">
        <v>67641599.769650862</v>
      </c>
      <c r="K10" s="10">
        <v>125483</v>
      </c>
      <c r="L10" s="7">
        <v>0</v>
      </c>
      <c r="M10" s="7"/>
      <c r="N10" s="7">
        <v>57507</v>
      </c>
      <c r="O10" s="7">
        <v>0</v>
      </c>
      <c r="P10" s="7"/>
      <c r="Q10" s="7">
        <v>0</v>
      </c>
      <c r="R10" s="7">
        <v>0</v>
      </c>
      <c r="S10" s="7"/>
      <c r="T10" s="7">
        <v>0</v>
      </c>
      <c r="U10" s="17">
        <v>0</v>
      </c>
    </row>
    <row r="11" spans="1:21">
      <c r="A11" t="s">
        <v>5</v>
      </c>
      <c r="B11" s="10">
        <v>15479.47752273253</v>
      </c>
      <c r="C11" s="7">
        <v>14175.946908797314</v>
      </c>
      <c r="D11" s="7">
        <v>0</v>
      </c>
      <c r="E11" s="7">
        <v>0</v>
      </c>
      <c r="F11" s="17">
        <f t="shared" si="0"/>
        <v>29655.424431529842</v>
      </c>
      <c r="H11" s="4"/>
      <c r="I11" s="14"/>
      <c r="K11" s="10">
        <v>25480</v>
      </c>
      <c r="L11" s="7">
        <v>0</v>
      </c>
      <c r="M11" s="7"/>
      <c r="N11" s="7">
        <v>23520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1800.7516443683492</v>
      </c>
      <c r="C13" s="7">
        <v>1468.9875483123094</v>
      </c>
      <c r="D13" s="7">
        <v>0</v>
      </c>
      <c r="E13" s="7">
        <v>0</v>
      </c>
      <c r="F13" s="17">
        <f t="shared" si="0"/>
        <v>3269.7391926806586</v>
      </c>
      <c r="H13" s="4" t="s">
        <v>67</v>
      </c>
      <c r="I13" s="14">
        <v>382611.05000000005</v>
      </c>
      <c r="K13" s="10">
        <v>750</v>
      </c>
      <c r="L13" s="7">
        <v>0</v>
      </c>
      <c r="M13" s="7"/>
      <c r="N13" s="7">
        <v>1750</v>
      </c>
      <c r="O13" s="7">
        <v>0</v>
      </c>
      <c r="P13" s="7"/>
      <c r="Q13" s="7">
        <v>0</v>
      </c>
      <c r="R13" s="7">
        <v>0</v>
      </c>
      <c r="S13" s="7"/>
      <c r="T13" s="7">
        <v>0</v>
      </c>
      <c r="U13" s="17">
        <v>0</v>
      </c>
    </row>
    <row r="14" spans="1:21">
      <c r="A14" t="s">
        <v>8</v>
      </c>
      <c r="B14" s="10">
        <v>0</v>
      </c>
      <c r="C14" s="7">
        <v>0</v>
      </c>
      <c r="D14" s="7">
        <v>0</v>
      </c>
      <c r="E14" s="7">
        <v>0</v>
      </c>
      <c r="F14" s="17">
        <f t="shared" si="0"/>
        <v>0</v>
      </c>
      <c r="H14" s="4" t="s">
        <v>68</v>
      </c>
      <c r="I14" s="14">
        <v>994264.99999999977</v>
      </c>
      <c r="K14" s="10"/>
      <c r="L14" s="7"/>
      <c r="M14" s="7"/>
      <c r="N14" s="7"/>
      <c r="O14" s="7"/>
      <c r="P14" s="7"/>
      <c r="Q14" s="7"/>
      <c r="R14" s="7"/>
      <c r="S14" s="7"/>
      <c r="T14" s="7"/>
      <c r="U14" s="17"/>
    </row>
    <row r="15" spans="1:21">
      <c r="A15" t="s">
        <v>9</v>
      </c>
      <c r="B15" s="10">
        <v>304326.28316510899</v>
      </c>
      <c r="C15" s="7">
        <v>440493.40460648568</v>
      </c>
      <c r="D15" s="7">
        <v>0</v>
      </c>
      <c r="E15" s="7">
        <v>0</v>
      </c>
      <c r="F15" s="17">
        <f t="shared" si="0"/>
        <v>744819.68777159462</v>
      </c>
      <c r="H15" s="4" t="s">
        <v>69</v>
      </c>
      <c r="I15" s="14">
        <v>708165.67999999993</v>
      </c>
      <c r="K15" s="10">
        <v>275000</v>
      </c>
      <c r="L15" s="7">
        <v>0</v>
      </c>
      <c r="M15" s="7"/>
      <c r="N15" s="7">
        <v>975000</v>
      </c>
      <c r="O15" s="7">
        <v>0</v>
      </c>
      <c r="P15" s="7"/>
      <c r="Q15" s="7">
        <v>0</v>
      </c>
      <c r="R15" s="7">
        <v>0</v>
      </c>
      <c r="S15" s="7"/>
      <c r="T15" s="7">
        <v>0</v>
      </c>
      <c r="U15" s="17">
        <v>0</v>
      </c>
    </row>
    <row r="16" spans="1:21">
      <c r="A16" t="s">
        <v>10</v>
      </c>
      <c r="B16" s="10">
        <v>84477.052584765741</v>
      </c>
      <c r="C16" s="7">
        <v>1337004.1869255383</v>
      </c>
      <c r="D16" s="7">
        <v>0</v>
      </c>
      <c r="E16" s="7">
        <v>0</v>
      </c>
      <c r="F16" s="17">
        <f t="shared" si="0"/>
        <v>1421481.2395103041</v>
      </c>
      <c r="H16" s="4" t="s">
        <v>70</v>
      </c>
      <c r="I16" s="14">
        <v>0</v>
      </c>
      <c r="K16" s="10">
        <v>112560</v>
      </c>
      <c r="L16" s="7">
        <v>0</v>
      </c>
      <c r="M16" s="7"/>
      <c r="N16" s="7">
        <v>2087440</v>
      </c>
      <c r="O16" s="7">
        <v>92229.35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93951.982989260214</v>
      </c>
      <c r="C19" s="7">
        <v>10333.613375396744</v>
      </c>
      <c r="D19" s="7">
        <v>0</v>
      </c>
      <c r="E19" s="7">
        <v>0</v>
      </c>
      <c r="F19" s="17">
        <f t="shared" si="0"/>
        <v>104285.59636465696</v>
      </c>
      <c r="H19" s="4" t="s">
        <v>72</v>
      </c>
      <c r="I19" s="14">
        <v>46001671.584207803</v>
      </c>
      <c r="K19" s="10">
        <v>167000</v>
      </c>
      <c r="L19" s="7">
        <v>0</v>
      </c>
      <c r="M19" s="7"/>
      <c r="N19" s="7">
        <v>8000</v>
      </c>
      <c r="O19" s="7">
        <v>0</v>
      </c>
      <c r="P19" s="7"/>
      <c r="Q19" s="7">
        <v>0</v>
      </c>
      <c r="R19" s="7">
        <v>0</v>
      </c>
      <c r="S19" s="7"/>
      <c r="T19" s="7">
        <v>0</v>
      </c>
      <c r="U19" s="17">
        <v>0</v>
      </c>
    </row>
    <row r="20" spans="1:21">
      <c r="A20" t="s">
        <v>14</v>
      </c>
      <c r="B20" s="10">
        <v>141.9965537858979</v>
      </c>
      <c r="C20" s="7">
        <v>31700.523035400845</v>
      </c>
      <c r="D20" s="7">
        <v>0</v>
      </c>
      <c r="E20" s="7">
        <v>0</v>
      </c>
      <c r="F20" s="17">
        <f t="shared" si="0"/>
        <v>31842.519589186744</v>
      </c>
      <c r="H20" s="4" t="s">
        <v>73</v>
      </c>
      <c r="I20" s="14">
        <v>-131111.81455692928</v>
      </c>
      <c r="K20" s="10"/>
      <c r="L20" s="7"/>
      <c r="M20" s="7"/>
      <c r="N20" s="7"/>
      <c r="O20" s="7"/>
      <c r="P20" s="7"/>
      <c r="Q20" s="7"/>
      <c r="R20" s="7"/>
      <c r="S20" s="7"/>
      <c r="T20" s="7"/>
      <c r="U20" s="17"/>
    </row>
    <row r="21" spans="1:21">
      <c r="A21" t="s">
        <v>15</v>
      </c>
      <c r="B21" s="10">
        <v>714.63116922580468</v>
      </c>
      <c r="C21" s="7">
        <v>0</v>
      </c>
      <c r="D21" s="7">
        <v>0</v>
      </c>
      <c r="E21" s="7">
        <v>0</v>
      </c>
      <c r="F21" s="17">
        <f t="shared" si="0"/>
        <v>714.63116922580468</v>
      </c>
      <c r="H21" s="4" t="s">
        <v>74</v>
      </c>
      <c r="I21" s="14"/>
      <c r="K21" s="10"/>
      <c r="L21" s="7"/>
      <c r="M21" s="7"/>
      <c r="N21" s="7"/>
      <c r="O21" s="7"/>
      <c r="P21" s="7"/>
      <c r="Q21" s="7"/>
      <c r="R21" s="7"/>
      <c r="S21" s="7"/>
      <c r="T21" s="7"/>
      <c r="U21" s="17"/>
    </row>
    <row r="22" spans="1:21">
      <c r="A22" t="s">
        <v>16</v>
      </c>
      <c r="B22" s="10">
        <v>2126.0655863154752</v>
      </c>
      <c r="C22" s="7">
        <v>4215.6807428330358</v>
      </c>
      <c r="D22" s="7">
        <v>0</v>
      </c>
      <c r="E22" s="7">
        <v>0</v>
      </c>
      <c r="F22" s="17">
        <f t="shared" si="0"/>
        <v>6341.746329148511</v>
      </c>
      <c r="H22" s="4" t="s">
        <v>75</v>
      </c>
      <c r="I22" s="14">
        <v>259235</v>
      </c>
      <c r="K22" s="10"/>
      <c r="L22" s="7"/>
      <c r="M22" s="7"/>
      <c r="N22" s="7"/>
      <c r="O22" s="7"/>
      <c r="P22" s="7"/>
      <c r="Q22" s="7"/>
      <c r="R22" s="7"/>
      <c r="S22" s="7"/>
      <c r="T22" s="7"/>
      <c r="U22" s="17"/>
    </row>
    <row r="23" spans="1:21">
      <c r="A23" t="s">
        <v>17</v>
      </c>
      <c r="B23" s="10">
        <v>40890.661959131321</v>
      </c>
      <c r="C23" s="7">
        <v>162292.65548102735</v>
      </c>
      <c r="D23" s="7">
        <v>0</v>
      </c>
      <c r="E23" s="7">
        <v>0</v>
      </c>
      <c r="F23" s="17">
        <f t="shared" si="0"/>
        <v>203183.31744015869</v>
      </c>
      <c r="H23" s="4" t="s">
        <v>76</v>
      </c>
      <c r="I23" s="14"/>
      <c r="K23" s="10">
        <v>59999</v>
      </c>
      <c r="L23" s="7">
        <v>0</v>
      </c>
      <c r="M23" s="7"/>
      <c r="N23" s="7">
        <v>280671</v>
      </c>
      <c r="O23" s="7">
        <v>50000</v>
      </c>
      <c r="P23" s="7"/>
      <c r="Q23" s="7">
        <v>0</v>
      </c>
      <c r="R23" s="7">
        <v>0</v>
      </c>
      <c r="S23" s="7"/>
      <c r="T23" s="7">
        <v>0</v>
      </c>
      <c r="U23" s="17">
        <v>0</v>
      </c>
    </row>
    <row r="24" spans="1:21">
      <c r="A24" t="s">
        <v>18</v>
      </c>
      <c r="B24" s="10">
        <v>107590.77229029228</v>
      </c>
      <c r="C24" s="7">
        <v>37510.843019250897</v>
      </c>
      <c r="D24" s="7">
        <v>0</v>
      </c>
      <c r="E24" s="7">
        <v>0</v>
      </c>
      <c r="F24" s="17">
        <f t="shared" si="0"/>
        <v>145101.61530954318</v>
      </c>
      <c r="H24" s="4" t="s">
        <v>77</v>
      </c>
      <c r="I24" s="14">
        <v>7843309.1354829157</v>
      </c>
      <c r="K24" s="10">
        <v>110873</v>
      </c>
      <c r="L24" s="7">
        <v>0</v>
      </c>
      <c r="M24" s="7"/>
      <c r="N24" s="7">
        <v>21127</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26955.104086514668</v>
      </c>
      <c r="C26" s="7">
        <v>61704.873380756762</v>
      </c>
      <c r="D26" s="7">
        <v>0</v>
      </c>
      <c r="E26" s="7">
        <v>0</v>
      </c>
      <c r="F26" s="17">
        <f t="shared" si="0"/>
        <v>88659.977467271427</v>
      </c>
      <c r="H26" s="4" t="s">
        <v>78</v>
      </c>
      <c r="I26" s="14">
        <f>SUM(I10:I16)-SUM(I19:I24)</f>
        <v>15753537.594517075</v>
      </c>
      <c r="K26" s="10">
        <v>18300</v>
      </c>
      <c r="L26" s="7">
        <v>0</v>
      </c>
      <c r="M26" s="7"/>
      <c r="N26" s="7">
        <v>53700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15753537.594517084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3931.5033790729722</v>
      </c>
      <c r="C30" s="7">
        <v>47708.573050768187</v>
      </c>
      <c r="D30" s="7">
        <v>0</v>
      </c>
      <c r="E30" s="7">
        <v>0</v>
      </c>
      <c r="F30" s="17">
        <f t="shared" si="0"/>
        <v>51640.07642984116</v>
      </c>
      <c r="K30" s="10"/>
      <c r="L30" s="7"/>
      <c r="M30" s="7"/>
      <c r="N30" s="7"/>
      <c r="O30" s="7"/>
      <c r="P30" s="7"/>
      <c r="Q30" s="7"/>
      <c r="R30" s="7"/>
      <c r="S30" s="7"/>
      <c r="T30" s="7"/>
      <c r="U30" s="17"/>
    </row>
    <row r="31" spans="1:21">
      <c r="A31" t="s">
        <v>25</v>
      </c>
      <c r="B31" s="10">
        <v>3459.5653217637482</v>
      </c>
      <c r="C31" s="7">
        <v>20739.49465298923</v>
      </c>
      <c r="D31" s="7">
        <v>0</v>
      </c>
      <c r="E31" s="7">
        <v>0</v>
      </c>
      <c r="F31" s="17">
        <f t="shared" si="0"/>
        <v>24199.059974752978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1623.0842752252674</v>
      </c>
      <c r="C34" s="7">
        <v>0</v>
      </c>
      <c r="D34" s="7">
        <v>0</v>
      </c>
      <c r="E34" s="7">
        <v>0</v>
      </c>
      <c r="F34" s="17">
        <f t="shared" si="0"/>
        <v>1623.0842752252674</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8313.6482557622185</v>
      </c>
      <c r="C36" s="7">
        <v>53857.189119518647</v>
      </c>
      <c r="D36" s="7">
        <v>0</v>
      </c>
      <c r="E36" s="7">
        <v>0</v>
      </c>
      <c r="F36" s="17">
        <f t="shared" si="0"/>
        <v>62170.837375280869</v>
      </c>
      <c r="K36" s="10">
        <v>100000</v>
      </c>
      <c r="L36" s="7">
        <v>0</v>
      </c>
      <c r="M36" s="7"/>
      <c r="N36" s="7">
        <v>0</v>
      </c>
      <c r="O36" s="7">
        <v>0</v>
      </c>
      <c r="P36" s="7"/>
      <c r="Q36" s="7">
        <v>0</v>
      </c>
      <c r="R36" s="7">
        <v>0</v>
      </c>
      <c r="S36" s="7"/>
      <c r="T36" s="7">
        <v>0</v>
      </c>
      <c r="U36" s="17">
        <v>0</v>
      </c>
    </row>
    <row r="37" spans="1:21">
      <c r="A37" t="s">
        <v>31</v>
      </c>
      <c r="B37" s="10">
        <v>16895.108239239224</v>
      </c>
      <c r="C37" s="7">
        <v>0</v>
      </c>
      <c r="D37" s="7">
        <v>0</v>
      </c>
      <c r="E37" s="7">
        <v>0</v>
      </c>
      <c r="F37" s="17">
        <f t="shared" si="0"/>
        <v>16895.108239239224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350962.80322981137</v>
      </c>
      <c r="C39" s="7">
        <v>2036238.9790310655</v>
      </c>
      <c r="D39" s="7">
        <v>225</v>
      </c>
      <c r="E39" s="7">
        <v>0</v>
      </c>
      <c r="F39" s="17">
        <f t="shared" si="1"/>
        <v>2387426.7822608771</v>
      </c>
      <c r="K39" s="10">
        <v>450000</v>
      </c>
      <c r="L39" s="7">
        <v>60000</v>
      </c>
      <c r="M39" s="7"/>
      <c r="N39" s="7">
        <v>2550000</v>
      </c>
      <c r="O39" s="7">
        <v>340000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51314.534188067788</v>
      </c>
      <c r="C41" s="7">
        <v>256505.80011332326</v>
      </c>
      <c r="D41" s="7">
        <v>0</v>
      </c>
      <c r="E41" s="7">
        <v>0</v>
      </c>
      <c r="F41" s="17">
        <f t="shared" si="1"/>
        <v>307820.33430139103</v>
      </c>
      <c r="K41" s="10">
        <v>70000</v>
      </c>
      <c r="L41" s="7">
        <v>0</v>
      </c>
      <c r="M41" s="7"/>
      <c r="N41" s="7">
        <v>370000</v>
      </c>
      <c r="O41" s="7">
        <v>0</v>
      </c>
      <c r="P41" s="7"/>
      <c r="Q41" s="7">
        <v>0</v>
      </c>
      <c r="R41" s="7">
        <v>0</v>
      </c>
      <c r="S41" s="7"/>
      <c r="T41" s="7">
        <v>0</v>
      </c>
      <c r="U41" s="17">
        <v>0</v>
      </c>
    </row>
    <row r="42" spans="1:21">
      <c r="A42" t="s">
        <v>36</v>
      </c>
      <c r="B42" s="10">
        <v>110458.97454919328</v>
      </c>
      <c r="C42" s="7">
        <v>33724.280261729189</v>
      </c>
      <c r="D42" s="7">
        <v>0</v>
      </c>
      <c r="E42" s="7">
        <v>0</v>
      </c>
      <c r="F42" s="17">
        <f t="shared" si="1"/>
        <v>144183.25481092249</v>
      </c>
      <c r="K42" s="10">
        <v>52900</v>
      </c>
      <c r="L42" s="7">
        <v>0</v>
      </c>
      <c r="M42" s="7"/>
      <c r="N42" s="7">
        <v>177100</v>
      </c>
      <c r="O42" s="7">
        <v>0</v>
      </c>
      <c r="P42" s="7"/>
      <c r="Q42" s="7">
        <v>0</v>
      </c>
      <c r="R42" s="7">
        <v>0</v>
      </c>
      <c r="S42" s="7"/>
      <c r="T42" s="7">
        <v>0</v>
      </c>
      <c r="U42" s="17">
        <v>0</v>
      </c>
    </row>
    <row r="43" spans="1:21">
      <c r="A43" t="s">
        <v>37</v>
      </c>
      <c r="B43" s="10">
        <v>7038.5952958796724</v>
      </c>
      <c r="C43" s="7">
        <v>15044.783653169268</v>
      </c>
      <c r="D43" s="7">
        <v>0</v>
      </c>
      <c r="E43" s="7">
        <v>0</v>
      </c>
      <c r="F43" s="17">
        <f t="shared" si="1"/>
        <v>22083.37894904894</v>
      </c>
      <c r="K43" s="10"/>
      <c r="L43" s="7"/>
      <c r="M43" s="7"/>
      <c r="N43" s="7"/>
      <c r="O43" s="7"/>
      <c r="P43" s="7"/>
      <c r="Q43" s="7"/>
      <c r="R43" s="7"/>
      <c r="S43" s="7"/>
      <c r="T43" s="7"/>
      <c r="U43" s="17"/>
    </row>
    <row r="44" spans="1:21">
      <c r="A44" t="s">
        <v>38</v>
      </c>
      <c r="B44" s="10">
        <v>9170.1712603319902</v>
      </c>
      <c r="C44" s="7">
        <v>27476.360842965598</v>
      </c>
      <c r="D44" s="7">
        <v>0</v>
      </c>
      <c r="E44" s="7">
        <v>0</v>
      </c>
      <c r="F44" s="17">
        <f t="shared" si="1"/>
        <v>36646.532103297592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1586029.7048087805</v>
      </c>
      <c r="C47" s="7">
        <v>4313111.5072983392</v>
      </c>
      <c r="D47" s="7">
        <v>0</v>
      </c>
      <c r="E47" s="7">
        <v>0</v>
      </c>
      <c r="F47" s="17">
        <f t="shared" si="1"/>
        <v>5899141.2121071201</v>
      </c>
      <c r="K47" s="10">
        <v>2518615</v>
      </c>
      <c r="L47" s="7">
        <v>0</v>
      </c>
      <c r="M47" s="7"/>
      <c r="N47" s="7">
        <v>6531385</v>
      </c>
      <c r="O47" s="7">
        <v>0</v>
      </c>
      <c r="P47" s="7"/>
      <c r="Q47" s="7">
        <v>0</v>
      </c>
      <c r="R47" s="7">
        <v>0</v>
      </c>
      <c r="S47" s="7"/>
      <c r="T47" s="7">
        <v>0</v>
      </c>
      <c r="U47" s="17">
        <v>0</v>
      </c>
    </row>
    <row r="48" spans="1:21">
      <c r="A48" t="s">
        <v>42</v>
      </c>
      <c r="B48" s="10">
        <v>79.773441550169196</v>
      </c>
      <c r="C48" s="7">
        <v>0</v>
      </c>
      <c r="D48" s="7">
        <v>0</v>
      </c>
      <c r="E48" s="7">
        <v>0</v>
      </c>
      <c r="F48" s="17">
        <f t="shared" si="1"/>
        <v>79.773441550169196</v>
      </c>
      <c r="K48" s="10"/>
      <c r="L48" s="7"/>
      <c r="M48" s="7"/>
      <c r="N48" s="7"/>
      <c r="O48" s="7"/>
      <c r="P48" s="7"/>
      <c r="Q48" s="7"/>
      <c r="R48" s="7"/>
      <c r="S48" s="7"/>
      <c r="T48" s="7"/>
      <c r="U48" s="17"/>
    </row>
    <row r="49" spans="1:21">
      <c r="A49" t="s">
        <v>43</v>
      </c>
      <c r="B49" s="10">
        <v>18866.349106890928</v>
      </c>
      <c r="C49" s="7">
        <v>1480046.4217284191</v>
      </c>
      <c r="D49" s="7">
        <v>0</v>
      </c>
      <c r="E49" s="7">
        <v>0</v>
      </c>
      <c r="F49" s="17">
        <f t="shared" si="1"/>
        <v>1498912.77083531</v>
      </c>
      <c r="K49" s="10">
        <v>50000</v>
      </c>
      <c r="L49" s="7">
        <v>0</v>
      </c>
      <c r="M49" s="7"/>
      <c r="N49" s="7">
        <v>2450000</v>
      </c>
      <c r="O49" s="7">
        <v>0</v>
      </c>
      <c r="P49" s="7"/>
      <c r="Q49" s="7">
        <v>0</v>
      </c>
      <c r="R49" s="7">
        <v>0</v>
      </c>
      <c r="S49" s="7"/>
      <c r="T49" s="7">
        <v>0</v>
      </c>
      <c r="U49" s="17">
        <v>0</v>
      </c>
    </row>
    <row r="50" spans="1:21">
      <c r="A50" t="s">
        <v>44</v>
      </c>
      <c r="B50" s="10">
        <v>220092.73594352289</v>
      </c>
      <c r="C50" s="7">
        <v>390696.00287362532</v>
      </c>
      <c r="D50" s="7">
        <v>15146.34</v>
      </c>
      <c r="E50" s="7">
        <v>0</v>
      </c>
      <c r="F50" s="17">
        <f t="shared" si="1"/>
        <v>625935.07881714811</v>
      </c>
      <c r="K50" s="10">
        <v>523717</v>
      </c>
      <c r="L50" s="7">
        <v>139012</v>
      </c>
      <c r="M50" s="7"/>
      <c r="N50" s="7">
        <v>407272</v>
      </c>
      <c r="O50" s="7">
        <v>108114</v>
      </c>
      <c r="P50" s="7"/>
      <c r="Q50" s="7">
        <v>0</v>
      </c>
      <c r="R50" s="7">
        <v>0</v>
      </c>
      <c r="S50" s="7"/>
      <c r="T50" s="7">
        <v>0</v>
      </c>
      <c r="U50" s="17">
        <v>0</v>
      </c>
    </row>
    <row r="51" spans="1:21">
      <c r="A51" t="s">
        <v>45</v>
      </c>
      <c r="B51" s="10">
        <v>0</v>
      </c>
      <c r="C51" s="7">
        <v>52181.03959449345</v>
      </c>
      <c r="D51" s="7">
        <v>0</v>
      </c>
      <c r="E51" s="7">
        <v>0</v>
      </c>
      <c r="F51" s="17">
        <f t="shared" si="1"/>
        <v>52181.03959449345</v>
      </c>
      <c r="K51" s="10">
        <v>0</v>
      </c>
      <c r="L51" s="7">
        <v>0</v>
      </c>
      <c r="M51" s="7"/>
      <c r="N51" s="7">
        <v>47000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312433.31232161081</v>
      </c>
      <c r="C53" s="7">
        <v>999529.90940700052</v>
      </c>
      <c r="D53" s="7">
        <v>762.5</v>
      </c>
      <c r="E53" s="7">
        <v>0</v>
      </c>
      <c r="F53" s="17">
        <f t="shared" si="1"/>
        <v>1312725.7217286113</v>
      </c>
      <c r="K53" s="10">
        <v>368136</v>
      </c>
      <c r="L53" s="7">
        <v>18000</v>
      </c>
      <c r="M53" s="7"/>
      <c r="N53" s="7">
        <v>1104909</v>
      </c>
      <c r="O53" s="7">
        <v>51387</v>
      </c>
      <c r="P53" s="7"/>
      <c r="Q53" s="7">
        <v>0</v>
      </c>
      <c r="R53" s="7">
        <v>0</v>
      </c>
      <c r="S53" s="7"/>
      <c r="T53" s="7">
        <v>0</v>
      </c>
      <c r="U53" s="17">
        <v>0</v>
      </c>
    </row>
    <row r="54" spans="1:21">
      <c r="A54" t="s">
        <v>48</v>
      </c>
      <c r="B54" s="10">
        <v>58638.280118156836</v>
      </c>
      <c r="C54" s="7">
        <v>62.90023834715435</v>
      </c>
      <c r="D54" s="7">
        <v>0</v>
      </c>
      <c r="E54" s="7">
        <v>0</v>
      </c>
      <c r="F54" s="17">
        <f t="shared" si="1"/>
        <v>58701.180356503988</v>
      </c>
      <c r="K54" s="10"/>
      <c r="L54" s="7"/>
      <c r="M54" s="7"/>
      <c r="N54" s="7"/>
      <c r="O54" s="7"/>
      <c r="P54" s="7"/>
      <c r="Q54" s="7"/>
      <c r="R54" s="7"/>
      <c r="S54" s="7"/>
      <c r="T54" s="7"/>
      <c r="U54" s="17"/>
    </row>
    <row r="55" spans="1:21">
      <c r="A55" t="s">
        <v>49</v>
      </c>
      <c r="B55" s="10">
        <v>27852.834462382431</v>
      </c>
      <c r="C55" s="7">
        <v>135139.79908952914</v>
      </c>
      <c r="D55" s="7">
        <v>0</v>
      </c>
      <c r="E55" s="7">
        <v>0</v>
      </c>
      <c r="F55" s="17">
        <f t="shared" si="1"/>
        <v>162992.63355191157</v>
      </c>
      <c r="K55" s="10">
        <v>132436</v>
      </c>
      <c r="L55" s="7">
        <v>139679</v>
      </c>
      <c r="M55" s="7"/>
      <c r="N55" s="7">
        <v>642564</v>
      </c>
      <c r="O55" s="7">
        <v>683850</v>
      </c>
      <c r="P55" s="7"/>
      <c r="Q55" s="7">
        <v>0</v>
      </c>
      <c r="R55" s="7">
        <v>0</v>
      </c>
      <c r="S55" s="7"/>
      <c r="T55" s="7">
        <v>0</v>
      </c>
      <c r="U55" s="17">
        <v>0</v>
      </c>
    </row>
    <row r="56" spans="1:21">
      <c r="A56" t="s">
        <v>50</v>
      </c>
      <c r="B56" s="10">
        <v>231.75457269809118</v>
      </c>
      <c r="C56" s="7">
        <v>8045.6216496027673</v>
      </c>
      <c r="D56" s="7">
        <v>0</v>
      </c>
      <c r="E56" s="7">
        <v>0</v>
      </c>
      <c r="F56" s="17">
        <f t="shared" si="1"/>
        <v>8277.376222300858</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3607086.2854364915</v>
      </c>
      <c r="C60" s="7">
        <f>SUM(C6:C58)</f>
        <v>12130317.46908059</v>
      </c>
      <c r="D60" s="7">
        <f>SUM(D6:D58)</f>
        <v>16133.84</v>
      </c>
      <c r="E60" s="7">
        <f>SUM(E6:E58)</f>
        <v>0</v>
      </c>
      <c r="F60" s="17">
        <f>SUM(F6:F58)</f>
        <v>15753537.594517084</v>
      </c>
      <c r="K60" s="10">
        <f>SUM(K6:K58)</f>
        <v>5270688</v>
      </c>
      <c r="L60" s="7">
        <f>SUM(L6:L58)</f>
        <v>356691</v>
      </c>
      <c r="M60" s="7"/>
      <c r="N60" s="7">
        <f>SUM(N6:N58)</f>
        <v>17846770</v>
      </c>
      <c r="O60" s="7">
        <f>SUM(O6:O58)</f>
        <v>1325580.3500000001</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Italic"Investment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147139267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5573245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3273317</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22158.87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19626887.870000001</v>
      </c>
      <c r="D17" s="7">
        <v>0</v>
      </c>
      <c r="E17" s="7">
        <v>0</v>
      </c>
      <c r="F17" s="17">
        <f t="shared" si="0"/>
        <v>19626887.870000001</v>
      </c>
      <c r="H17" s="4"/>
      <c r="I17" s="14"/>
      <c r="K17" s="10">
        <v>27611280</v>
      </c>
      <c r="L17" s="7">
        <v>20999761</v>
      </c>
      <c r="M17" s="7"/>
      <c r="N17" s="7">
        <v>22525117</v>
      </c>
      <c r="O17" s="7">
        <v>11243274</v>
      </c>
      <c r="P17" s="7"/>
      <c r="Q17" s="7">
        <v>11732231</v>
      </c>
      <c r="R17" s="7">
        <v>11500000</v>
      </c>
      <c r="S17" s="7"/>
      <c r="T17" s="7">
        <v>0</v>
      </c>
      <c r="U17" s="17">
        <v>0</v>
      </c>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120749975</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10434763</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5196362</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19626887.870000005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19626887.870000001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19626887.870000001</v>
      </c>
      <c r="D60" s="7">
        <f>SUM(D6:D58)</f>
        <v>0</v>
      </c>
      <c r="E60" s="7">
        <f>SUM(E6:E58)</f>
        <v>0</v>
      </c>
      <c r="F60" s="17">
        <f>SUM(F6:F58)</f>
        <v>19626887.870000001</v>
      </c>
      <c r="K60" s="10">
        <f>SUM(K6:K58)</f>
        <v>27611280</v>
      </c>
      <c r="L60" s="7">
        <f>SUM(L6:L58)</f>
        <v>20999761</v>
      </c>
      <c r="M60" s="7"/>
      <c r="N60" s="7">
        <f>SUM(N6:N58)</f>
        <v>22525117</v>
      </c>
      <c r="O60" s="7">
        <f>SUM(O6:O58)</f>
        <v>11243274</v>
      </c>
      <c r="P60" s="7"/>
      <c r="Q60" s="7">
        <f>SUM(Q6:Q58)</f>
        <v>11732231</v>
      </c>
      <c r="R60" s="7">
        <f>SUM(R6:R58)</f>
        <v>11500000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Italic"Investors Equity Life Insurance Company of Hawaii, LTD&amp;R&amp;"Geneva,Bold"UNAUDITED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-207886.6166430572</v>
      </c>
      <c r="C6" s="7">
        <v>-6534.0232960026333</v>
      </c>
      <c r="D6" s="7">
        <v>0</v>
      </c>
      <c r="E6" s="7">
        <v>0</v>
      </c>
      <c r="F6" s="17">
        <f t="shared" ref="F6:F37" si="0">SUM(B6:E6)</f>
        <v>-214420.63993905985</v>
      </c>
      <c r="K6" s="10">
        <v>1900000</v>
      </c>
      <c r="L6" s="7">
        <v>0</v>
      </c>
      <c r="M6" s="7"/>
      <c r="N6" s="7">
        <v>69317</v>
      </c>
      <c r="O6" s="7">
        <v>0</v>
      </c>
      <c r="P6" s="7"/>
      <c r="Q6" s="7">
        <v>0</v>
      </c>
      <c r="R6" s="7">
        <v>0</v>
      </c>
      <c r="S6" s="7"/>
      <c r="T6" s="7">
        <v>0</v>
      </c>
      <c r="U6" s="17">
        <v>0</v>
      </c>
    </row>
    <row r="7" spans="1:21">
      <c r="A7" t="s">
        <v>1</v>
      </c>
      <c r="B7" s="10">
        <v>57107.896541724389</v>
      </c>
      <c r="C7" s="7">
        <v>16077.351003177144</v>
      </c>
      <c r="D7" s="7">
        <v>0</v>
      </c>
      <c r="E7" s="7">
        <v>0</v>
      </c>
      <c r="F7" s="17">
        <f t="shared" si="0"/>
        <v>73185.247544901533</v>
      </c>
      <c r="H7" s="22"/>
      <c r="I7" s="24"/>
      <c r="K7" s="10">
        <v>283000</v>
      </c>
      <c r="L7" s="7">
        <v>333000</v>
      </c>
      <c r="M7" s="7"/>
      <c r="N7" s="7">
        <v>94000</v>
      </c>
      <c r="O7" s="7">
        <v>125000</v>
      </c>
      <c r="P7" s="7"/>
      <c r="Q7" s="7">
        <v>0</v>
      </c>
      <c r="R7" s="7">
        <v>0</v>
      </c>
      <c r="S7" s="7"/>
      <c r="T7" s="7">
        <v>0</v>
      </c>
      <c r="U7" s="17">
        <v>0</v>
      </c>
    </row>
    <row r="8" spans="1:21">
      <c r="A8" t="s">
        <v>2</v>
      </c>
      <c r="B8" s="10">
        <v>-272139.58682424761</v>
      </c>
      <c r="C8" s="7">
        <v>2770.246257079416</v>
      </c>
      <c r="D8" s="7">
        <v>0</v>
      </c>
      <c r="E8" s="7">
        <v>0</v>
      </c>
      <c r="F8" s="17">
        <f t="shared" si="0"/>
        <v>-269369.3405671682</v>
      </c>
      <c r="H8" s="4" t="s">
        <v>64</v>
      </c>
      <c r="I8" s="13"/>
      <c r="K8" s="10">
        <v>953650</v>
      </c>
      <c r="L8" s="7">
        <v>0</v>
      </c>
      <c r="M8" s="7"/>
      <c r="N8" s="7">
        <v>120413</v>
      </c>
      <c r="O8" s="7">
        <v>0</v>
      </c>
      <c r="P8" s="7"/>
      <c r="Q8" s="7">
        <v>0</v>
      </c>
      <c r="R8" s="7">
        <v>0</v>
      </c>
      <c r="S8" s="7"/>
      <c r="T8" s="7">
        <v>0</v>
      </c>
      <c r="U8" s="17">
        <v>0</v>
      </c>
    </row>
    <row r="9" spans="1:21">
      <c r="A9" t="s">
        <v>3</v>
      </c>
      <c r="B9" s="10">
        <v>-45927.278861449333</v>
      </c>
      <c r="C9" s="7">
        <v>4365.0663370956026</v>
      </c>
      <c r="D9" s="7">
        <v>0</v>
      </c>
      <c r="E9" s="7">
        <v>0</v>
      </c>
      <c r="F9" s="17">
        <f t="shared" si="0"/>
        <v>-41562.21252435373</v>
      </c>
      <c r="H9" s="4"/>
      <c r="I9" s="13"/>
      <c r="K9" s="10">
        <v>1090241</v>
      </c>
      <c r="L9" s="7">
        <v>0</v>
      </c>
      <c r="M9" s="7"/>
      <c r="N9" s="7">
        <v>0</v>
      </c>
      <c r="O9" s="7">
        <v>0</v>
      </c>
      <c r="P9" s="7"/>
      <c r="Q9" s="7">
        <v>0</v>
      </c>
      <c r="R9" s="7">
        <v>0</v>
      </c>
      <c r="S9" s="7"/>
      <c r="T9" s="7">
        <v>0</v>
      </c>
      <c r="U9" s="17">
        <v>0</v>
      </c>
    </row>
    <row r="10" spans="1:21">
      <c r="A10" t="s">
        <v>4</v>
      </c>
      <c r="B10" s="10">
        <v>-316175.45786106959</v>
      </c>
      <c r="C10" s="7">
        <v>75232.907463180949</v>
      </c>
      <c r="D10" s="7">
        <v>0</v>
      </c>
      <c r="E10" s="7">
        <v>0</v>
      </c>
      <c r="F10" s="17">
        <f t="shared" si="0"/>
        <v>-240942.55039788864</v>
      </c>
      <c r="H10" s="4" t="s">
        <v>65</v>
      </c>
      <c r="I10" s="14">
        <v>765438159.46497142</v>
      </c>
      <c r="K10" s="10">
        <v>18173100</v>
      </c>
      <c r="L10" s="7">
        <v>24700000</v>
      </c>
      <c r="M10" s="7"/>
      <c r="N10" s="7">
        <v>573100</v>
      </c>
      <c r="O10" s="7">
        <v>1000000</v>
      </c>
      <c r="P10" s="7"/>
      <c r="Q10" s="7">
        <v>0</v>
      </c>
      <c r="R10" s="7">
        <v>0</v>
      </c>
      <c r="S10" s="7"/>
      <c r="T10" s="7">
        <v>0</v>
      </c>
      <c r="U10" s="17">
        <v>0</v>
      </c>
    </row>
    <row r="11" spans="1:21">
      <c r="A11" t="s">
        <v>5</v>
      </c>
      <c r="B11" s="10">
        <v>-115686.30369521631</v>
      </c>
      <c r="C11" s="7">
        <v>10888.317151962692</v>
      </c>
      <c r="D11" s="7">
        <v>0</v>
      </c>
      <c r="E11" s="7">
        <v>0</v>
      </c>
      <c r="F11" s="17">
        <f t="shared" si="0"/>
        <v>-104797.98654325362</v>
      </c>
      <c r="H11" s="4"/>
      <c r="I11" s="14"/>
      <c r="K11" s="10">
        <v>2150102</v>
      </c>
      <c r="L11" s="7">
        <v>3128840</v>
      </c>
      <c r="M11" s="7"/>
      <c r="N11" s="7">
        <v>149714</v>
      </c>
      <c r="O11" s="7">
        <v>70000</v>
      </c>
      <c r="P11" s="7"/>
      <c r="Q11" s="7">
        <v>0</v>
      </c>
      <c r="R11" s="7">
        <v>21787</v>
      </c>
      <c r="S11" s="7"/>
      <c r="T11" s="7">
        <v>0</v>
      </c>
      <c r="U11" s="17">
        <v>0</v>
      </c>
    </row>
    <row r="12" spans="1:21">
      <c r="A12" t="s">
        <v>6</v>
      </c>
      <c r="B12" s="10">
        <v>-52332.031141770189</v>
      </c>
      <c r="C12" s="7">
        <v>1555.598906331863</v>
      </c>
      <c r="D12" s="7">
        <v>0</v>
      </c>
      <c r="E12" s="7">
        <v>0</v>
      </c>
      <c r="F12" s="17">
        <f t="shared" si="0"/>
        <v>-50776.432235438326</v>
      </c>
      <c r="H12" s="4" t="s">
        <v>66</v>
      </c>
      <c r="I12" s="14"/>
      <c r="K12" s="10">
        <v>785000</v>
      </c>
      <c r="L12" s="7">
        <v>731234</v>
      </c>
      <c r="M12" s="7"/>
      <c r="N12" s="7">
        <v>0</v>
      </c>
      <c r="O12" s="7">
        <v>0</v>
      </c>
      <c r="P12" s="7"/>
      <c r="Q12" s="7">
        <v>0</v>
      </c>
      <c r="R12" s="7">
        <v>0</v>
      </c>
      <c r="S12" s="7"/>
      <c r="T12" s="7">
        <v>0</v>
      </c>
      <c r="U12" s="17">
        <v>0</v>
      </c>
    </row>
    <row r="13" spans="1:21">
      <c r="A13" t="s">
        <v>7</v>
      </c>
      <c r="B13" s="10">
        <v>-78967.876329187013</v>
      </c>
      <c r="C13" s="7">
        <v>-624.29976408820812</v>
      </c>
      <c r="D13" s="7">
        <v>0</v>
      </c>
      <c r="E13" s="7">
        <v>0</v>
      </c>
      <c r="F13" s="17">
        <f t="shared" si="0"/>
        <v>-79592.176093275222</v>
      </c>
      <c r="H13" s="4" t="s">
        <v>67</v>
      </c>
      <c r="I13" s="14">
        <v>0</v>
      </c>
      <c r="K13" s="10">
        <v>87000</v>
      </c>
      <c r="L13" s="7">
        <v>0</v>
      </c>
      <c r="M13" s="7"/>
      <c r="N13" s="7">
        <v>3000</v>
      </c>
      <c r="O13" s="7">
        <v>0</v>
      </c>
      <c r="P13" s="7"/>
      <c r="Q13" s="7">
        <v>0</v>
      </c>
      <c r="R13" s="7">
        <v>0</v>
      </c>
      <c r="S13" s="7"/>
      <c r="T13" s="7">
        <v>0</v>
      </c>
      <c r="U13" s="17">
        <v>0</v>
      </c>
    </row>
    <row r="14" spans="1:21">
      <c r="A14" t="s">
        <v>8</v>
      </c>
      <c r="B14" s="10">
        <v>33756.971743859191</v>
      </c>
      <c r="C14" s="7">
        <v>20812.605256461495</v>
      </c>
      <c r="D14" s="7">
        <v>0</v>
      </c>
      <c r="E14" s="7">
        <v>0</v>
      </c>
      <c r="F14" s="17">
        <f t="shared" si="0"/>
        <v>54569.577000320685</v>
      </c>
      <c r="H14" s="4" t="s">
        <v>68</v>
      </c>
      <c r="I14" s="14">
        <v>5116161</v>
      </c>
      <c r="K14" s="10">
        <v>100000</v>
      </c>
      <c r="L14" s="7">
        <v>113572</v>
      </c>
      <c r="M14" s="7"/>
      <c r="N14" s="7">
        <v>5000</v>
      </c>
      <c r="O14" s="7">
        <v>10656</v>
      </c>
      <c r="P14" s="7"/>
      <c r="Q14" s="7">
        <v>0</v>
      </c>
      <c r="R14" s="7">
        <v>0</v>
      </c>
      <c r="S14" s="7"/>
      <c r="T14" s="7">
        <v>0</v>
      </c>
      <c r="U14" s="17">
        <v>0</v>
      </c>
    </row>
    <row r="15" spans="1:21">
      <c r="A15" t="s">
        <v>9</v>
      </c>
      <c r="B15" s="10">
        <v>-1001946.4069635049</v>
      </c>
      <c r="C15" s="7">
        <v>-18828.13233848149</v>
      </c>
      <c r="D15" s="7">
        <v>0</v>
      </c>
      <c r="E15" s="7">
        <v>0</v>
      </c>
      <c r="F15" s="17">
        <f t="shared" si="0"/>
        <v>-1020774.5393019863</v>
      </c>
      <c r="H15" s="4" t="s">
        <v>69</v>
      </c>
      <c r="I15" s="14">
        <v>7508760.6405000016</v>
      </c>
      <c r="K15" s="10">
        <v>6100000</v>
      </c>
      <c r="L15" s="7">
        <v>0</v>
      </c>
      <c r="M15" s="7"/>
      <c r="N15" s="7">
        <v>500000</v>
      </c>
      <c r="O15" s="7">
        <v>0</v>
      </c>
      <c r="P15" s="7"/>
      <c r="Q15" s="7">
        <v>0</v>
      </c>
      <c r="R15" s="7">
        <v>0</v>
      </c>
      <c r="S15" s="7"/>
      <c r="T15" s="7">
        <v>0</v>
      </c>
      <c r="U15" s="17">
        <v>0</v>
      </c>
    </row>
    <row r="16" spans="1:21">
      <c r="A16" t="s">
        <v>10</v>
      </c>
      <c r="B16" s="10">
        <v>-306460.0293635428</v>
      </c>
      <c r="C16" s="7">
        <v>2976.4775326983072</v>
      </c>
      <c r="D16" s="7">
        <v>0</v>
      </c>
      <c r="E16" s="7">
        <v>0</v>
      </c>
      <c r="F16" s="17">
        <f t="shared" si="0"/>
        <v>-303483.55183084449</v>
      </c>
      <c r="H16" s="4" t="s">
        <v>70</v>
      </c>
      <c r="I16" s="14">
        <v>0</v>
      </c>
      <c r="K16" s="10">
        <v>1806365</v>
      </c>
      <c r="L16" s="7">
        <v>0</v>
      </c>
      <c r="M16" s="7"/>
      <c r="N16" s="7">
        <v>93635</v>
      </c>
      <c r="O16" s="7">
        <v>4595.29</v>
      </c>
      <c r="P16" s="7"/>
      <c r="Q16" s="7">
        <v>0</v>
      </c>
      <c r="R16" s="7">
        <v>0</v>
      </c>
      <c r="S16" s="7"/>
      <c r="T16" s="7">
        <v>0</v>
      </c>
      <c r="U16" s="17">
        <v>0</v>
      </c>
    </row>
    <row r="17" spans="1:21">
      <c r="A17" t="s">
        <v>11</v>
      </c>
      <c r="B17" s="10">
        <v>-62325.001480853825</v>
      </c>
      <c r="C17" s="7">
        <v>-7427.2829218669212</v>
      </c>
      <c r="D17" s="7">
        <v>0</v>
      </c>
      <c r="E17" s="7">
        <v>0</v>
      </c>
      <c r="F17" s="17">
        <f t="shared" si="0"/>
        <v>-69752.284402720747</v>
      </c>
      <c r="H17" s="4"/>
      <c r="I17" s="14"/>
      <c r="K17" s="10">
        <v>366380</v>
      </c>
      <c r="L17" s="7">
        <v>0</v>
      </c>
      <c r="M17" s="7"/>
      <c r="N17" s="7">
        <v>14880</v>
      </c>
      <c r="O17" s="7">
        <v>0</v>
      </c>
      <c r="P17" s="7"/>
      <c r="Q17" s="7">
        <v>30</v>
      </c>
      <c r="R17" s="7">
        <v>0</v>
      </c>
      <c r="S17" s="7"/>
      <c r="T17" s="7">
        <v>0</v>
      </c>
      <c r="U17" s="17">
        <v>0</v>
      </c>
    </row>
    <row r="18" spans="1:21">
      <c r="A18" t="s">
        <v>12</v>
      </c>
      <c r="B18" s="10">
        <v>-315894.66619552625</v>
      </c>
      <c r="C18" s="7">
        <v>-1949.1628405140073</v>
      </c>
      <c r="D18" s="7">
        <v>0</v>
      </c>
      <c r="E18" s="7">
        <v>0</v>
      </c>
      <c r="F18" s="17">
        <f t="shared" si="0"/>
        <v>-317843.82903604023</v>
      </c>
      <c r="H18" s="4" t="s">
        <v>71</v>
      </c>
      <c r="I18" s="14"/>
      <c r="K18" s="10">
        <v>2549400</v>
      </c>
      <c r="L18" s="7">
        <v>1180454</v>
      </c>
      <c r="M18" s="7"/>
      <c r="N18" s="7">
        <v>200600</v>
      </c>
      <c r="O18" s="7">
        <v>0</v>
      </c>
      <c r="P18" s="7"/>
      <c r="Q18" s="7">
        <v>0</v>
      </c>
      <c r="R18" s="7">
        <v>0</v>
      </c>
      <c r="S18" s="7"/>
      <c r="T18" s="7">
        <v>0</v>
      </c>
      <c r="U18" s="17">
        <v>0</v>
      </c>
    </row>
    <row r="19" spans="1:21">
      <c r="A19" t="s">
        <v>13</v>
      </c>
      <c r="B19" s="10">
        <v>-402049.29229196534</v>
      </c>
      <c r="C19" s="7">
        <v>-6510.8017844018177</v>
      </c>
      <c r="D19" s="7">
        <v>0</v>
      </c>
      <c r="E19" s="7">
        <v>0</v>
      </c>
      <c r="F19" s="17">
        <f t="shared" si="0"/>
        <v>-408560.09407636715</v>
      </c>
      <c r="H19" s="4" t="s">
        <v>72</v>
      </c>
      <c r="I19" s="14">
        <v>714278169.00000012</v>
      </c>
      <c r="K19" s="10">
        <v>5500000</v>
      </c>
      <c r="L19" s="7">
        <v>6070000</v>
      </c>
      <c r="M19" s="7"/>
      <c r="N19" s="7">
        <v>500000</v>
      </c>
      <c r="O19" s="7">
        <v>1635000</v>
      </c>
      <c r="P19" s="7"/>
      <c r="Q19" s="7">
        <v>0</v>
      </c>
      <c r="R19" s="7">
        <v>0</v>
      </c>
      <c r="S19" s="7"/>
      <c r="T19" s="7">
        <v>0</v>
      </c>
      <c r="U19" s="17">
        <v>0</v>
      </c>
    </row>
    <row r="20" spans="1:21">
      <c r="A20" t="s">
        <v>14</v>
      </c>
      <c r="B20" s="10">
        <v>-470064.95811999682</v>
      </c>
      <c r="C20" s="7">
        <v>89026.867749813828</v>
      </c>
      <c r="D20" s="7">
        <v>0</v>
      </c>
      <c r="E20" s="7">
        <v>0</v>
      </c>
      <c r="F20" s="17">
        <f t="shared" si="0"/>
        <v>-381038.090370183</v>
      </c>
      <c r="H20" s="4" t="s">
        <v>73</v>
      </c>
      <c r="I20" s="14">
        <v>-357884520.69994879</v>
      </c>
      <c r="K20" s="10">
        <v>1098547</v>
      </c>
      <c r="L20" s="7">
        <v>0</v>
      </c>
      <c r="M20" s="7"/>
      <c r="N20" s="7">
        <v>299899</v>
      </c>
      <c r="O20" s="7">
        <v>0</v>
      </c>
      <c r="P20" s="7"/>
      <c r="Q20" s="7">
        <v>0</v>
      </c>
      <c r="R20" s="7">
        <v>0</v>
      </c>
      <c r="S20" s="7"/>
      <c r="T20" s="7">
        <v>0</v>
      </c>
      <c r="U20" s="17">
        <v>0</v>
      </c>
    </row>
    <row r="21" spans="1:21">
      <c r="A21" t="s">
        <v>15</v>
      </c>
      <c r="B21" s="10">
        <v>-11827.098539510509</v>
      </c>
      <c r="C21" s="7">
        <v>13111.712667642278</v>
      </c>
      <c r="D21" s="7">
        <v>0</v>
      </c>
      <c r="E21" s="7">
        <v>0</v>
      </c>
      <c r="F21" s="17">
        <f t="shared" si="0"/>
        <v>1284.6141281317687</v>
      </c>
      <c r="H21" s="4" t="s">
        <v>74</v>
      </c>
      <c r="I21" s="14"/>
      <c r="K21" s="10">
        <v>1000000</v>
      </c>
      <c r="L21" s="7">
        <v>0</v>
      </c>
      <c r="M21" s="7"/>
      <c r="N21" s="7">
        <v>0</v>
      </c>
      <c r="O21" s="7">
        <v>0</v>
      </c>
      <c r="P21" s="7"/>
      <c r="Q21" s="7">
        <v>0</v>
      </c>
      <c r="R21" s="7">
        <v>0</v>
      </c>
      <c r="S21" s="7"/>
      <c r="T21" s="7">
        <v>0</v>
      </c>
      <c r="U21" s="17">
        <v>0</v>
      </c>
    </row>
    <row r="22" spans="1:21">
      <c r="A22" t="s">
        <v>16</v>
      </c>
      <c r="B22" s="10">
        <v>-190192.08626999939</v>
      </c>
      <c r="C22" s="7">
        <v>9976.9453910527227</v>
      </c>
      <c r="D22" s="7">
        <v>0</v>
      </c>
      <c r="E22" s="7">
        <v>0</v>
      </c>
      <c r="F22" s="17">
        <f t="shared" si="0"/>
        <v>-180215.14087894667</v>
      </c>
      <c r="H22" s="4" t="s">
        <v>75</v>
      </c>
      <c r="I22" s="14">
        <v>233590142.16492066</v>
      </c>
      <c r="K22" s="10"/>
      <c r="L22" s="7"/>
      <c r="M22" s="7"/>
      <c r="N22" s="7"/>
      <c r="O22" s="7"/>
      <c r="P22" s="7"/>
      <c r="Q22" s="7"/>
      <c r="R22" s="7"/>
      <c r="S22" s="7"/>
      <c r="T22" s="7"/>
      <c r="U22" s="17"/>
    </row>
    <row r="23" spans="1:21">
      <c r="A23" t="s">
        <v>17</v>
      </c>
      <c r="B23" s="10">
        <v>-1041693.4353494924</v>
      </c>
      <c r="C23" s="7">
        <v>-188790.35319724493</v>
      </c>
      <c r="D23" s="7">
        <v>0</v>
      </c>
      <c r="E23" s="7">
        <v>0</v>
      </c>
      <c r="F23" s="17">
        <f t="shared" si="0"/>
        <v>-1230483.7885467373</v>
      </c>
      <c r="H23" s="4" t="s">
        <v>76</v>
      </c>
      <c r="I23" s="14"/>
      <c r="K23" s="10">
        <v>10331657</v>
      </c>
      <c r="L23" s="7">
        <v>10251563</v>
      </c>
      <c r="M23" s="7"/>
      <c r="N23" s="7">
        <v>2835989</v>
      </c>
      <c r="O23" s="7">
        <v>2840382</v>
      </c>
      <c r="P23" s="7"/>
      <c r="Q23" s="7">
        <v>99323</v>
      </c>
      <c r="R23" s="7">
        <v>98105</v>
      </c>
      <c r="S23" s="7"/>
      <c r="T23" s="7">
        <v>0</v>
      </c>
      <c r="U23" s="17">
        <v>0</v>
      </c>
    </row>
    <row r="24" spans="1:21">
      <c r="A24" t="s">
        <v>18</v>
      </c>
      <c r="B24" s="10">
        <v>-193687.16707549477</v>
      </c>
      <c r="C24" s="7">
        <v>-439.82764110563585</v>
      </c>
      <c r="D24" s="7">
        <v>0</v>
      </c>
      <c r="E24" s="7">
        <v>0</v>
      </c>
      <c r="F24" s="17">
        <f t="shared" si="0"/>
        <v>-194126.9947166004</v>
      </c>
      <c r="H24" s="4" t="s">
        <v>77</v>
      </c>
      <c r="I24" s="14">
        <v>200617794</v>
      </c>
      <c r="K24" s="10">
        <v>1368000</v>
      </c>
      <c r="L24" s="7">
        <v>0</v>
      </c>
      <c r="M24" s="7"/>
      <c r="N24" s="7">
        <v>57000</v>
      </c>
      <c r="O24" s="7">
        <v>0</v>
      </c>
      <c r="P24" s="7"/>
      <c r="Q24" s="7">
        <v>0</v>
      </c>
      <c r="R24" s="7">
        <v>0</v>
      </c>
      <c r="S24" s="7"/>
      <c r="T24" s="7">
        <v>0</v>
      </c>
      <c r="U24" s="17">
        <v>0</v>
      </c>
    </row>
    <row r="25" spans="1:21">
      <c r="A25" t="s">
        <v>19</v>
      </c>
      <c r="B25" s="10">
        <v>-34362.391849708627</v>
      </c>
      <c r="C25" s="7">
        <v>521.08867858524218</v>
      </c>
      <c r="D25" s="7">
        <v>0</v>
      </c>
      <c r="E25" s="7">
        <v>0</v>
      </c>
      <c r="F25" s="17">
        <f t="shared" si="0"/>
        <v>-33841.303171123385</v>
      </c>
      <c r="H25" s="4"/>
      <c r="I25" s="14"/>
      <c r="K25" s="10">
        <v>791200</v>
      </c>
      <c r="L25" s="7">
        <v>0</v>
      </c>
      <c r="M25" s="7"/>
      <c r="N25" s="7">
        <v>800</v>
      </c>
      <c r="O25" s="7">
        <v>0</v>
      </c>
      <c r="P25" s="7"/>
      <c r="Q25" s="7">
        <v>0</v>
      </c>
      <c r="R25" s="7">
        <v>0</v>
      </c>
      <c r="S25" s="7"/>
      <c r="T25" s="7">
        <v>0</v>
      </c>
      <c r="U25" s="17">
        <v>0</v>
      </c>
    </row>
    <row r="26" spans="1:21">
      <c r="A26" t="s">
        <v>20</v>
      </c>
      <c r="B26" s="10">
        <v>-186539.71388293989</v>
      </c>
      <c r="C26" s="7">
        <v>-3635.7344254884811</v>
      </c>
      <c r="D26" s="7">
        <v>0</v>
      </c>
      <c r="E26" s="7">
        <v>0</v>
      </c>
      <c r="F26" s="17">
        <f t="shared" si="0"/>
        <v>-190175.44830842837</v>
      </c>
      <c r="H26" s="4" t="s">
        <v>78</v>
      </c>
      <c r="I26" s="14">
        <f>SUM(I10:I16)-SUM(I19:I24)</f>
        <v>-12538503.359500647</v>
      </c>
      <c r="K26" s="10">
        <v>148500</v>
      </c>
      <c r="L26" s="7">
        <v>0</v>
      </c>
      <c r="M26" s="7"/>
      <c r="N26" s="7">
        <v>2326500</v>
      </c>
      <c r="O26" s="7">
        <v>0</v>
      </c>
      <c r="P26" s="7"/>
      <c r="Q26" s="7">
        <v>0</v>
      </c>
      <c r="R26" s="7">
        <v>0</v>
      </c>
      <c r="S26" s="7"/>
      <c r="T26" s="7">
        <v>0</v>
      </c>
      <c r="U26" s="17">
        <v>0</v>
      </c>
    </row>
    <row r="27" spans="1:21">
      <c r="A27" t="s">
        <v>21</v>
      </c>
      <c r="B27" s="10">
        <v>-143348.64255109197</v>
      </c>
      <c r="C27" s="7">
        <v>969.92547951058077</v>
      </c>
      <c r="D27" s="7">
        <v>0</v>
      </c>
      <c r="E27" s="7">
        <v>0</v>
      </c>
      <c r="F27" s="17">
        <f t="shared" si="0"/>
        <v>-142378.7170715814</v>
      </c>
      <c r="H27" s="4" t="s">
        <v>79</v>
      </c>
      <c r="I27" s="14">
        <f>+F60</f>
        <v>-12538503.359499993</v>
      </c>
      <c r="K27" s="10">
        <v>1670000</v>
      </c>
      <c r="L27" s="7">
        <v>2125000</v>
      </c>
      <c r="M27" s="7"/>
      <c r="N27" s="7">
        <v>106000</v>
      </c>
      <c r="O27" s="7">
        <v>200000</v>
      </c>
      <c r="P27" s="7"/>
      <c r="Q27" s="7">
        <v>0</v>
      </c>
      <c r="R27" s="7">
        <v>0</v>
      </c>
      <c r="S27" s="7"/>
      <c r="T27" s="7">
        <v>0</v>
      </c>
      <c r="U27" s="17">
        <v>0</v>
      </c>
    </row>
    <row r="28" spans="1:21">
      <c r="A28" t="s">
        <v>22</v>
      </c>
      <c r="B28" s="10">
        <v>-487647.0987318214</v>
      </c>
      <c r="C28" s="7">
        <v>17666.026573097799</v>
      </c>
      <c r="D28" s="7">
        <v>0</v>
      </c>
      <c r="E28" s="7">
        <v>0</v>
      </c>
      <c r="F28" s="17">
        <f t="shared" si="0"/>
        <v>-469981.0721587236</v>
      </c>
      <c r="H28" s="23"/>
      <c r="I28" s="25"/>
      <c r="K28" s="10">
        <v>5200000</v>
      </c>
      <c r="L28" s="7">
        <v>6695134</v>
      </c>
      <c r="M28" s="7"/>
      <c r="N28" s="7">
        <v>750000</v>
      </c>
      <c r="O28" s="7">
        <v>0</v>
      </c>
      <c r="P28" s="7"/>
      <c r="Q28" s="7">
        <v>0</v>
      </c>
      <c r="R28" s="7">
        <v>0</v>
      </c>
      <c r="S28" s="7"/>
      <c r="T28" s="7">
        <v>0</v>
      </c>
      <c r="U28" s="17">
        <v>0</v>
      </c>
    </row>
    <row r="29" spans="1:21">
      <c r="A29" t="s">
        <v>23</v>
      </c>
      <c r="B29" s="10">
        <v>-90471.251230761874</v>
      </c>
      <c r="C29" s="7">
        <v>-9458.2263411079548</v>
      </c>
      <c r="D29" s="7">
        <v>0</v>
      </c>
      <c r="E29" s="7">
        <v>0</v>
      </c>
      <c r="F29" s="17">
        <f t="shared" si="0"/>
        <v>-99929.477571869822</v>
      </c>
      <c r="K29" s="10">
        <v>752000</v>
      </c>
      <c r="L29" s="7">
        <v>0</v>
      </c>
      <c r="M29" s="7"/>
      <c r="N29" s="7">
        <v>48000</v>
      </c>
      <c r="O29" s="7">
        <v>0</v>
      </c>
      <c r="P29" s="7"/>
      <c r="Q29" s="7">
        <v>0</v>
      </c>
      <c r="R29" s="7">
        <v>0</v>
      </c>
      <c r="S29" s="7"/>
      <c r="T29" s="7">
        <v>0</v>
      </c>
      <c r="U29" s="17">
        <v>0</v>
      </c>
    </row>
    <row r="30" spans="1:21">
      <c r="A30" t="s">
        <v>24</v>
      </c>
      <c r="B30" s="10">
        <v>17352.263909676229</v>
      </c>
      <c r="C30" s="7">
        <v>5783.3880306837018</v>
      </c>
      <c r="D30" s="7">
        <v>0</v>
      </c>
      <c r="E30" s="7">
        <v>0</v>
      </c>
      <c r="F30" s="17">
        <f t="shared" si="0"/>
        <v>23135.65194035993</v>
      </c>
      <c r="K30" s="10"/>
      <c r="L30" s="7"/>
      <c r="M30" s="7"/>
      <c r="N30" s="7"/>
      <c r="O30" s="7"/>
      <c r="P30" s="7"/>
      <c r="Q30" s="7"/>
      <c r="R30" s="7"/>
      <c r="S30" s="7"/>
      <c r="T30" s="7"/>
      <c r="U30" s="17"/>
    </row>
    <row r="31" spans="1:21">
      <c r="A31" t="s">
        <v>25</v>
      </c>
      <c r="B31" s="10">
        <v>-326094.19797343202</v>
      </c>
      <c r="C31" s="7">
        <v>-17277.635096677928</v>
      </c>
      <c r="D31" s="7">
        <v>0</v>
      </c>
      <c r="E31" s="7">
        <v>0</v>
      </c>
      <c r="F31" s="17">
        <f t="shared" si="0"/>
        <v>-343371.83307010995</v>
      </c>
      <c r="K31" s="10">
        <v>3236920</v>
      </c>
      <c r="L31" s="7">
        <v>0</v>
      </c>
      <c r="M31" s="7"/>
      <c r="N31" s="7">
        <v>263260</v>
      </c>
      <c r="O31" s="7">
        <v>0</v>
      </c>
      <c r="P31" s="7"/>
      <c r="Q31" s="7">
        <v>0</v>
      </c>
      <c r="R31" s="7">
        <v>0</v>
      </c>
      <c r="S31" s="7"/>
      <c r="T31" s="7">
        <v>0</v>
      </c>
      <c r="U31" s="17">
        <v>0</v>
      </c>
    </row>
    <row r="32" spans="1:21">
      <c r="A32" t="s">
        <v>26</v>
      </c>
      <c r="B32" s="10">
        <v>-185412.99875898799</v>
      </c>
      <c r="C32" s="7">
        <v>8551.4125070196751</v>
      </c>
      <c r="D32" s="7">
        <v>0</v>
      </c>
      <c r="E32" s="7">
        <v>0</v>
      </c>
      <c r="F32" s="17">
        <f t="shared" si="0"/>
        <v>-176861.58625196831</v>
      </c>
      <c r="K32" s="10">
        <v>1931899</v>
      </c>
      <c r="L32" s="7">
        <v>0</v>
      </c>
      <c r="M32" s="7"/>
      <c r="N32" s="7">
        <v>167986</v>
      </c>
      <c r="O32" s="7">
        <v>0</v>
      </c>
      <c r="P32" s="7"/>
      <c r="Q32" s="7">
        <v>0</v>
      </c>
      <c r="R32" s="7">
        <v>0</v>
      </c>
      <c r="S32" s="7"/>
      <c r="T32" s="7">
        <v>0</v>
      </c>
      <c r="U32" s="17">
        <v>0</v>
      </c>
    </row>
    <row r="33" spans="1:21">
      <c r="A33" t="s">
        <v>27</v>
      </c>
      <c r="B33" s="10">
        <v>-48435.647542377235</v>
      </c>
      <c r="C33" s="7">
        <v>24003.861979449997</v>
      </c>
      <c r="D33" s="7">
        <v>0</v>
      </c>
      <c r="E33" s="7">
        <v>0</v>
      </c>
      <c r="F33" s="17">
        <f t="shared" si="0"/>
        <v>-24431.785562927238</v>
      </c>
      <c r="K33" s="10">
        <v>983250</v>
      </c>
      <c r="L33" s="7">
        <v>0</v>
      </c>
      <c r="M33" s="7"/>
      <c r="N33" s="7">
        <v>51557</v>
      </c>
      <c r="O33" s="7">
        <v>0</v>
      </c>
      <c r="P33" s="7"/>
      <c r="Q33" s="7">
        <v>0</v>
      </c>
      <c r="R33" s="7">
        <v>0</v>
      </c>
      <c r="S33" s="7"/>
      <c r="T33" s="7">
        <v>0</v>
      </c>
      <c r="U33" s="17">
        <v>0</v>
      </c>
    </row>
    <row r="34" spans="1:21">
      <c r="A34" t="s">
        <v>28</v>
      </c>
      <c r="B34" s="10">
        <v>-65183.17526192579</v>
      </c>
      <c r="C34" s="7">
        <v>4809.17259630435</v>
      </c>
      <c r="D34" s="7">
        <v>0</v>
      </c>
      <c r="E34" s="7">
        <v>0</v>
      </c>
      <c r="F34" s="17">
        <f t="shared" si="0"/>
        <v>-60374.00266562144</v>
      </c>
      <c r="K34" s="10">
        <v>874200</v>
      </c>
      <c r="L34" s="7">
        <v>0</v>
      </c>
      <c r="M34" s="7"/>
      <c r="N34" s="7">
        <v>28400</v>
      </c>
      <c r="O34" s="7">
        <v>0</v>
      </c>
      <c r="P34" s="7"/>
      <c r="Q34" s="7">
        <v>0</v>
      </c>
      <c r="R34" s="7">
        <v>0</v>
      </c>
      <c r="S34" s="7"/>
      <c r="T34" s="7">
        <v>0</v>
      </c>
      <c r="U34" s="17">
        <v>0</v>
      </c>
    </row>
    <row r="35" spans="1:21">
      <c r="A35" t="s">
        <v>29</v>
      </c>
      <c r="B35" s="10">
        <v>5311.1939693089225</v>
      </c>
      <c r="C35" s="7">
        <v>-830.51731887391816</v>
      </c>
      <c r="D35" s="7">
        <v>0</v>
      </c>
      <c r="E35" s="7">
        <v>0</v>
      </c>
      <c r="F35" s="17">
        <f t="shared" si="0"/>
        <v>4480.6766504350044</v>
      </c>
      <c r="K35" s="10">
        <v>200000</v>
      </c>
      <c r="L35" s="7">
        <v>0</v>
      </c>
      <c r="M35" s="7"/>
      <c r="N35" s="7">
        <v>5000</v>
      </c>
      <c r="O35" s="7">
        <v>0</v>
      </c>
      <c r="P35" s="7"/>
      <c r="Q35" s="7">
        <v>0</v>
      </c>
      <c r="R35" s="7">
        <v>0</v>
      </c>
      <c r="S35" s="7"/>
      <c r="T35" s="7">
        <v>0</v>
      </c>
      <c r="U35" s="17">
        <v>0</v>
      </c>
    </row>
    <row r="36" spans="1:21">
      <c r="A36" t="s">
        <v>30</v>
      </c>
      <c r="B36" s="10">
        <v>-90900.24934753764</v>
      </c>
      <c r="C36" s="7">
        <v>914.42887665204762</v>
      </c>
      <c r="D36" s="7">
        <v>0</v>
      </c>
      <c r="E36" s="7">
        <v>0</v>
      </c>
      <c r="F36" s="17">
        <f t="shared" si="0"/>
        <v>-89985.820470885592</v>
      </c>
      <c r="K36" s="10">
        <v>500000</v>
      </c>
      <c r="L36" s="7">
        <v>500000</v>
      </c>
      <c r="M36" s="7"/>
      <c r="N36" s="7">
        <v>0</v>
      </c>
      <c r="O36" s="7">
        <v>0</v>
      </c>
      <c r="P36" s="7"/>
      <c r="Q36" s="7">
        <v>0</v>
      </c>
      <c r="R36" s="7">
        <v>0</v>
      </c>
      <c r="S36" s="7"/>
      <c r="T36" s="7">
        <v>0</v>
      </c>
      <c r="U36" s="17">
        <v>0</v>
      </c>
    </row>
    <row r="37" spans="1:21">
      <c r="A37" t="s">
        <v>31</v>
      </c>
      <c r="B37" s="10">
        <v>-117713.73291778262</v>
      </c>
      <c r="C37" s="7">
        <v>-15724.156956650142</v>
      </c>
      <c r="D37" s="7">
        <v>0</v>
      </c>
      <c r="E37" s="7">
        <v>0</v>
      </c>
      <c r="F37" s="17">
        <f t="shared" si="0"/>
        <v>-133437.88987443276</v>
      </c>
      <c r="K37" s="10"/>
      <c r="L37" s="7"/>
      <c r="M37" s="7"/>
      <c r="N37" s="7"/>
      <c r="O37" s="7"/>
      <c r="P37" s="7"/>
      <c r="Q37" s="7"/>
      <c r="R37" s="7"/>
      <c r="S37" s="7"/>
      <c r="T37" s="7"/>
      <c r="U37" s="17"/>
    </row>
    <row r="38" spans="1:21">
      <c r="A38" t="s">
        <v>32</v>
      </c>
      <c r="B38" s="10">
        <v>62422</v>
      </c>
      <c r="C38" s="7">
        <v>0</v>
      </c>
      <c r="D38" s="7">
        <v>0</v>
      </c>
      <c r="E38" s="7">
        <v>0</v>
      </c>
      <c r="F38" s="17">
        <f t="shared" ref="F38:F58" si="1">SUM(B38:E38)</f>
        <v>62422</v>
      </c>
      <c r="K38" s="10"/>
      <c r="L38" s="7"/>
      <c r="M38" s="7"/>
      <c r="N38" s="7"/>
      <c r="O38" s="7"/>
      <c r="P38" s="7"/>
      <c r="Q38" s="7"/>
      <c r="R38" s="7"/>
      <c r="S38" s="7"/>
      <c r="T38" s="7"/>
      <c r="U38" s="17"/>
    </row>
    <row r="39" spans="1:21">
      <c r="A39" t="s">
        <v>33</v>
      </c>
      <c r="B39" s="10">
        <v>-654109.23840905074</v>
      </c>
      <c r="C39" s="7">
        <v>-28216.32990914199</v>
      </c>
      <c r="D39" s="7">
        <v>0</v>
      </c>
      <c r="E39" s="7">
        <v>0</v>
      </c>
      <c r="F39" s="17">
        <f t="shared" si="1"/>
        <v>-682325.56831819273</v>
      </c>
      <c r="K39" s="10">
        <v>3800000</v>
      </c>
      <c r="L39" s="7">
        <v>5462500</v>
      </c>
      <c r="M39" s="7"/>
      <c r="N39" s="7">
        <v>200000</v>
      </c>
      <c r="O39" s="7">
        <v>287500</v>
      </c>
      <c r="P39" s="7"/>
      <c r="Q39" s="7">
        <v>0</v>
      </c>
      <c r="R39" s="7">
        <v>0</v>
      </c>
      <c r="S39" s="7"/>
      <c r="T39" s="7">
        <v>0</v>
      </c>
      <c r="U39" s="17">
        <v>0</v>
      </c>
    </row>
    <row r="40" spans="1:21">
      <c r="A40" t="s">
        <v>34</v>
      </c>
      <c r="B40" s="10">
        <v>-229852.49218758708</v>
      </c>
      <c r="C40" s="7">
        <v>-479.0087270542208</v>
      </c>
      <c r="D40" s="7">
        <v>0</v>
      </c>
      <c r="E40" s="7">
        <v>0</v>
      </c>
      <c r="F40" s="17">
        <f t="shared" si="1"/>
        <v>-230331.50091464131</v>
      </c>
      <c r="K40" s="10">
        <v>1365200</v>
      </c>
      <c r="L40" s="7">
        <v>0</v>
      </c>
      <c r="M40" s="7"/>
      <c r="N40" s="7">
        <v>268100</v>
      </c>
      <c r="O40" s="7">
        <v>0</v>
      </c>
      <c r="P40" s="7"/>
      <c r="Q40" s="7">
        <v>0</v>
      </c>
      <c r="R40" s="7">
        <v>0</v>
      </c>
      <c r="S40" s="7"/>
      <c r="T40" s="7">
        <v>0</v>
      </c>
      <c r="U40" s="17">
        <v>0</v>
      </c>
    </row>
    <row r="41" spans="1:21">
      <c r="A41" t="s">
        <v>35</v>
      </c>
      <c r="B41" s="10">
        <v>-735066.40722326376</v>
      </c>
      <c r="C41" s="7">
        <v>13037.122192973271</v>
      </c>
      <c r="D41" s="7">
        <v>0</v>
      </c>
      <c r="E41" s="7">
        <v>0</v>
      </c>
      <c r="F41" s="17">
        <f t="shared" si="1"/>
        <v>-722029.28503029048</v>
      </c>
      <c r="K41" s="10">
        <v>4940000</v>
      </c>
      <c r="L41" s="7">
        <v>0</v>
      </c>
      <c r="M41" s="7"/>
      <c r="N41" s="7">
        <v>760000</v>
      </c>
      <c r="O41" s="7">
        <v>0</v>
      </c>
      <c r="P41" s="7"/>
      <c r="Q41" s="7">
        <v>0</v>
      </c>
      <c r="R41" s="7">
        <v>0</v>
      </c>
      <c r="S41" s="7"/>
      <c r="T41" s="7">
        <v>0</v>
      </c>
      <c r="U41" s="17">
        <v>0</v>
      </c>
    </row>
    <row r="42" spans="1:21">
      <c r="A42" t="s">
        <v>36</v>
      </c>
      <c r="B42" s="10">
        <v>-97458.169372233329</v>
      </c>
      <c r="C42" s="7">
        <v>6722.4205360237538</v>
      </c>
      <c r="D42" s="7">
        <v>0</v>
      </c>
      <c r="E42" s="7">
        <v>0</v>
      </c>
      <c r="F42" s="17">
        <f t="shared" si="1"/>
        <v>-90735.748836209576</v>
      </c>
      <c r="K42" s="10">
        <v>841750</v>
      </c>
      <c r="L42" s="7">
        <v>987350</v>
      </c>
      <c r="M42" s="7"/>
      <c r="N42" s="7">
        <v>83230</v>
      </c>
      <c r="O42" s="7">
        <v>97650</v>
      </c>
      <c r="P42" s="7"/>
      <c r="Q42" s="7">
        <v>0</v>
      </c>
      <c r="R42" s="7">
        <v>0</v>
      </c>
      <c r="S42" s="7"/>
      <c r="T42" s="7">
        <v>0</v>
      </c>
      <c r="U42" s="17">
        <v>0</v>
      </c>
    </row>
    <row r="43" spans="1:21">
      <c r="A43" t="s">
        <v>37</v>
      </c>
      <c r="B43" s="10">
        <v>-305251.83633947186</v>
      </c>
      <c r="C43" s="7">
        <v>9836.9347836545203</v>
      </c>
      <c r="D43" s="7">
        <v>0</v>
      </c>
      <c r="E43" s="7">
        <v>0</v>
      </c>
      <c r="F43" s="17">
        <f t="shared" si="1"/>
        <v>-295414.90155581734</v>
      </c>
      <c r="K43" s="10">
        <v>2658420</v>
      </c>
      <c r="L43" s="7">
        <v>0</v>
      </c>
      <c r="M43" s="7"/>
      <c r="N43" s="7">
        <v>51801</v>
      </c>
      <c r="O43" s="7">
        <v>0</v>
      </c>
      <c r="P43" s="7"/>
      <c r="Q43" s="7">
        <v>0</v>
      </c>
      <c r="R43" s="7">
        <v>0</v>
      </c>
      <c r="S43" s="7"/>
      <c r="T43" s="7">
        <v>0</v>
      </c>
      <c r="U43" s="17">
        <v>0</v>
      </c>
    </row>
    <row r="44" spans="1:21">
      <c r="A44" t="s">
        <v>38</v>
      </c>
      <c r="B44" s="10">
        <v>-349281.95131376013</v>
      </c>
      <c r="C44" s="7">
        <v>-15250.64766663895</v>
      </c>
      <c r="D44" s="7">
        <v>0</v>
      </c>
      <c r="E44" s="7">
        <v>0</v>
      </c>
      <c r="F44" s="17">
        <f t="shared" si="1"/>
        <v>-364532.59898039908</v>
      </c>
      <c r="K44" s="10">
        <v>3500000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-15004.575983870687</v>
      </c>
      <c r="C46" s="7">
        <v>45.834806254468276</v>
      </c>
      <c r="D46" s="7">
        <v>0</v>
      </c>
      <c r="E46" s="7">
        <v>0</v>
      </c>
      <c r="F46" s="17">
        <f t="shared" si="1"/>
        <v>-14958.741177616219</v>
      </c>
      <c r="K46" s="10">
        <v>115320</v>
      </c>
      <c r="L46" s="7">
        <v>0</v>
      </c>
      <c r="M46" s="7"/>
      <c r="N46" s="7">
        <v>8680</v>
      </c>
      <c r="O46" s="7">
        <v>0</v>
      </c>
      <c r="P46" s="7"/>
      <c r="Q46" s="7">
        <v>0</v>
      </c>
      <c r="R46" s="7">
        <v>0</v>
      </c>
      <c r="S46" s="7"/>
      <c r="T46" s="7">
        <v>0</v>
      </c>
      <c r="U46" s="17">
        <v>0</v>
      </c>
    </row>
    <row r="47" spans="1:21">
      <c r="A47" t="s">
        <v>41</v>
      </c>
      <c r="B47" s="10">
        <v>-108127.64812849532</v>
      </c>
      <c r="C47" s="7">
        <v>14324.257935129004</v>
      </c>
      <c r="D47" s="7">
        <v>0</v>
      </c>
      <c r="E47" s="7">
        <v>0</v>
      </c>
      <c r="F47" s="17">
        <f t="shared" si="1"/>
        <v>-93803.390193366315</v>
      </c>
      <c r="K47" s="10">
        <v>900000</v>
      </c>
      <c r="L47" s="7">
        <v>0</v>
      </c>
      <c r="M47" s="7"/>
      <c r="N47" s="7">
        <v>100000</v>
      </c>
      <c r="O47" s="7">
        <v>0</v>
      </c>
      <c r="P47" s="7"/>
      <c r="Q47" s="7">
        <v>0</v>
      </c>
      <c r="R47" s="7">
        <v>0</v>
      </c>
      <c r="S47" s="7"/>
      <c r="T47" s="7">
        <v>0</v>
      </c>
      <c r="U47" s="17">
        <v>0</v>
      </c>
    </row>
    <row r="48" spans="1:21">
      <c r="A48" t="s">
        <v>42</v>
      </c>
      <c r="B48" s="10">
        <v>-172576.63962237816</v>
      </c>
      <c r="C48" s="7">
        <v>10708.579225874564</v>
      </c>
      <c r="D48" s="7">
        <v>0</v>
      </c>
      <c r="E48" s="7">
        <v>0</v>
      </c>
      <c r="F48" s="17">
        <f t="shared" si="1"/>
        <v>-161868.0603965036</v>
      </c>
      <c r="K48" s="10">
        <v>1995000</v>
      </c>
      <c r="L48" s="7">
        <v>400000</v>
      </c>
      <c r="M48" s="7"/>
      <c r="N48" s="7">
        <v>289000</v>
      </c>
      <c r="O48" s="7">
        <v>0</v>
      </c>
      <c r="P48" s="7"/>
      <c r="Q48" s="7">
        <v>0</v>
      </c>
      <c r="R48" s="7">
        <v>0</v>
      </c>
      <c r="S48" s="7"/>
      <c r="T48" s="7">
        <v>0</v>
      </c>
      <c r="U48" s="17">
        <v>0</v>
      </c>
    </row>
    <row r="49" spans="1:21">
      <c r="A49" t="s">
        <v>43</v>
      </c>
      <c r="B49" s="10">
        <v>-294119.15131543484</v>
      </c>
      <c r="C49" s="7">
        <v>-30449.382345137419</v>
      </c>
      <c r="D49" s="7">
        <v>0</v>
      </c>
      <c r="E49" s="7">
        <v>0</v>
      </c>
      <c r="F49" s="17">
        <f t="shared" si="1"/>
        <v>-324568.53366057226</v>
      </c>
      <c r="K49" s="10">
        <v>4640000</v>
      </c>
      <c r="L49" s="7">
        <v>0</v>
      </c>
      <c r="M49" s="7"/>
      <c r="N49" s="7">
        <v>610000</v>
      </c>
      <c r="O49" s="7">
        <v>0</v>
      </c>
      <c r="P49" s="7"/>
      <c r="Q49" s="7">
        <v>0</v>
      </c>
      <c r="R49" s="7">
        <v>0</v>
      </c>
      <c r="S49" s="7"/>
      <c r="T49" s="7">
        <v>0</v>
      </c>
      <c r="U49" s="17">
        <v>0</v>
      </c>
    </row>
    <row r="50" spans="1:21">
      <c r="A50" t="s">
        <v>44</v>
      </c>
      <c r="B50" s="10">
        <v>-1260233.9136319347</v>
      </c>
      <c r="C50" s="7">
        <v>63883.04014150193</v>
      </c>
      <c r="D50" s="7">
        <v>0</v>
      </c>
      <c r="E50" s="7">
        <v>0</v>
      </c>
      <c r="F50" s="17">
        <f t="shared" si="1"/>
        <v>-1196350.8734904327</v>
      </c>
      <c r="K50" s="10">
        <v>11695474</v>
      </c>
      <c r="L50" s="7">
        <v>15038085.418199999</v>
      </c>
      <c r="M50" s="7"/>
      <c r="N50" s="7">
        <v>369492</v>
      </c>
      <c r="O50" s="7">
        <v>470126.74119999999</v>
      </c>
      <c r="P50" s="7"/>
      <c r="Q50" s="7">
        <v>3471</v>
      </c>
      <c r="R50" s="7">
        <v>4589.8405999999995</v>
      </c>
      <c r="S50" s="7"/>
      <c r="T50" s="7">
        <v>0</v>
      </c>
      <c r="U50" s="17">
        <v>0</v>
      </c>
    </row>
    <row r="51" spans="1:21">
      <c r="A51" t="s">
        <v>45</v>
      </c>
      <c r="B51" s="10">
        <v>-284031.54015464662</v>
      </c>
      <c r="C51" s="7">
        <v>2416.1625837870815</v>
      </c>
      <c r="D51" s="7">
        <v>0</v>
      </c>
      <c r="E51" s="7">
        <v>0</v>
      </c>
      <c r="F51" s="17">
        <f t="shared" si="1"/>
        <v>-281615.37757085951</v>
      </c>
      <c r="K51" s="10">
        <v>1305629</v>
      </c>
      <c r="L51" s="7">
        <v>1917485</v>
      </c>
      <c r="M51" s="7"/>
      <c r="N51" s="7">
        <v>49370</v>
      </c>
      <c r="O51" s="7">
        <v>72515</v>
      </c>
      <c r="P51" s="7"/>
      <c r="Q51" s="7">
        <v>0</v>
      </c>
      <c r="R51" s="7">
        <v>0</v>
      </c>
      <c r="S51" s="7"/>
      <c r="T51" s="7">
        <v>0</v>
      </c>
      <c r="U51" s="17">
        <v>0</v>
      </c>
    </row>
    <row r="52" spans="1:21">
      <c r="A52" t="s">
        <v>46</v>
      </c>
      <c r="B52" s="10">
        <v>92184.033997458377</v>
      </c>
      <c r="C52" s="7">
        <v>2975.3538242255345</v>
      </c>
      <c r="D52" s="7">
        <v>0</v>
      </c>
      <c r="E52" s="7">
        <v>0</v>
      </c>
      <c r="F52" s="17">
        <f t="shared" si="1"/>
        <v>95159.387821683908</v>
      </c>
      <c r="K52" s="10">
        <v>67000</v>
      </c>
      <c r="L52" s="7">
        <v>0</v>
      </c>
      <c r="M52" s="7"/>
      <c r="N52" s="7">
        <v>3000</v>
      </c>
      <c r="O52" s="7">
        <v>0</v>
      </c>
      <c r="P52" s="7"/>
      <c r="Q52" s="7">
        <v>0</v>
      </c>
      <c r="R52" s="7">
        <v>0</v>
      </c>
      <c r="S52" s="7"/>
      <c r="T52" s="7">
        <v>0</v>
      </c>
      <c r="U52" s="17">
        <v>0</v>
      </c>
    </row>
    <row r="53" spans="1:21">
      <c r="A53" t="s">
        <v>47</v>
      </c>
      <c r="B53" s="10">
        <v>-392718.21040679235</v>
      </c>
      <c r="C53" s="7">
        <v>-80226.830615445157</v>
      </c>
      <c r="D53" s="7">
        <v>0</v>
      </c>
      <c r="E53" s="7">
        <v>0</v>
      </c>
      <c r="F53" s="17">
        <f t="shared" si="1"/>
        <v>-472945.04102223751</v>
      </c>
      <c r="K53" s="10">
        <v>2275289</v>
      </c>
      <c r="L53" s="7">
        <v>2486497</v>
      </c>
      <c r="M53" s="7"/>
      <c r="N53" s="7">
        <v>225549</v>
      </c>
      <c r="O53" s="7">
        <v>26203</v>
      </c>
      <c r="P53" s="7"/>
      <c r="Q53" s="7">
        <v>38720</v>
      </c>
      <c r="R53" s="7">
        <v>37000</v>
      </c>
      <c r="S53" s="7"/>
      <c r="T53" s="7">
        <v>0</v>
      </c>
      <c r="U53" s="17">
        <v>0</v>
      </c>
    </row>
    <row r="54" spans="1:21">
      <c r="A54" t="s">
        <v>48</v>
      </c>
      <c r="B54" s="10">
        <v>-665841.39063191693</v>
      </c>
      <c r="C54" s="7">
        <v>26187.604612631083</v>
      </c>
      <c r="D54" s="7">
        <v>0</v>
      </c>
      <c r="E54" s="7">
        <v>0</v>
      </c>
      <c r="F54" s="17">
        <f t="shared" si="1"/>
        <v>-639653.78601928591</v>
      </c>
      <c r="K54" s="10">
        <v>8284000</v>
      </c>
      <c r="L54" s="7">
        <v>8100000</v>
      </c>
      <c r="M54" s="7"/>
      <c r="N54" s="7">
        <v>385000</v>
      </c>
      <c r="O54" s="7">
        <v>0</v>
      </c>
      <c r="P54" s="7"/>
      <c r="Q54" s="7">
        <v>0</v>
      </c>
      <c r="R54" s="7">
        <v>0</v>
      </c>
      <c r="S54" s="7"/>
      <c r="T54" s="7">
        <v>0</v>
      </c>
      <c r="U54" s="17">
        <v>0</v>
      </c>
    </row>
    <row r="55" spans="1:21">
      <c r="A55" t="s">
        <v>49</v>
      </c>
      <c r="B55" s="10">
        <v>-169578.86123446701</v>
      </c>
      <c r="C55" s="7">
        <v>6955.5849618111388</v>
      </c>
      <c r="D55" s="7">
        <v>0</v>
      </c>
      <c r="E55" s="7">
        <v>0</v>
      </c>
      <c r="F55" s="17">
        <f t="shared" si="1"/>
        <v>-162623.27627265587</v>
      </c>
      <c r="K55" s="10">
        <v>1941321</v>
      </c>
      <c r="L55" s="7">
        <v>2453052</v>
      </c>
      <c r="M55" s="7"/>
      <c r="N55" s="7">
        <v>293679</v>
      </c>
      <c r="O55" s="7">
        <v>342842</v>
      </c>
      <c r="P55" s="7"/>
      <c r="Q55" s="7">
        <v>0</v>
      </c>
      <c r="R55" s="7">
        <v>26</v>
      </c>
      <c r="S55" s="7"/>
      <c r="T55" s="7">
        <v>0</v>
      </c>
      <c r="U55" s="17">
        <v>0</v>
      </c>
    </row>
    <row r="56" spans="1:21">
      <c r="A56" t="s">
        <v>50</v>
      </c>
      <c r="B56" s="10">
        <v>-214728.51549982652</v>
      </c>
      <c r="C56" s="7">
        <v>-2334.0796753809918</v>
      </c>
      <c r="D56" s="7">
        <v>0</v>
      </c>
      <c r="E56" s="7">
        <v>0</v>
      </c>
      <c r="F56" s="17">
        <f t="shared" si="1"/>
        <v>-217062.59517520751</v>
      </c>
      <c r="K56" s="10"/>
      <c r="L56" s="7"/>
      <c r="M56" s="7"/>
      <c r="N56" s="7"/>
      <c r="O56" s="7"/>
      <c r="P56" s="7"/>
      <c r="Q56" s="7"/>
      <c r="R56" s="7"/>
      <c r="S56" s="7"/>
      <c r="T56" s="7"/>
      <c r="U56" s="17"/>
    </row>
    <row r="57" spans="1:21">
      <c r="A57" t="s">
        <v>51</v>
      </c>
      <c r="B57" s="10">
        <v>-19714.257544850348</v>
      </c>
      <c r="C57" s="7">
        <v>-9698.3907881498744</v>
      </c>
      <c r="D57" s="7">
        <v>0</v>
      </c>
      <c r="E57" s="7">
        <v>0</v>
      </c>
      <c r="F57" s="17">
        <f t="shared" si="1"/>
        <v>-29412.648333000223</v>
      </c>
      <c r="K57" s="10">
        <v>182226</v>
      </c>
      <c r="L57" s="7">
        <v>282636</v>
      </c>
      <c r="M57" s="7"/>
      <c r="N57" s="7">
        <v>67454</v>
      </c>
      <c r="O57" s="7">
        <v>104537</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-12560924.831892205</v>
      </c>
      <c r="C60" s="7">
        <f>SUM(C6:C58)</f>
        <v>22421.472392213363</v>
      </c>
      <c r="D60" s="7">
        <f>SUM(D6:D58)</f>
        <v>0</v>
      </c>
      <c r="E60" s="7">
        <f>SUM(E6:E58)</f>
        <v>0</v>
      </c>
      <c r="F60" s="17">
        <f>SUM(F6:F58)</f>
        <v>-12538503.359499993</v>
      </c>
      <c r="K60" s="10">
        <f>SUM(K6:K58)</f>
        <v>122437040</v>
      </c>
      <c r="L60" s="7">
        <f>SUM(L6:L58)</f>
        <v>92956402.418200001</v>
      </c>
      <c r="M60" s="7"/>
      <c r="N60" s="7">
        <f>SUM(N6:N58)</f>
        <v>13028405</v>
      </c>
      <c r="O60" s="7">
        <f>SUM(O6:O58)</f>
        <v>7287007.0312000001</v>
      </c>
      <c r="P60" s="7"/>
      <c r="Q60" s="7">
        <f>SUM(Q6:Q58)</f>
        <v>141544</v>
      </c>
      <c r="R60" s="7">
        <f>SUM(R6:R58)</f>
        <v>161507.8406</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Italic"Kentucky Central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1707.9700004536189</v>
      </c>
      <c r="E6" s="7">
        <v>0</v>
      </c>
      <c r="F6" s="17">
        <f t="shared" ref="F6:F37" si="0">SUM(B6:E6)</f>
        <v>1707.9700004536189</v>
      </c>
      <c r="K6" s="10"/>
      <c r="L6" s="7"/>
      <c r="M6" s="7"/>
      <c r="N6" s="7"/>
      <c r="O6" s="7"/>
      <c r="P6" s="7"/>
      <c r="Q6" s="7"/>
      <c r="R6" s="7"/>
      <c r="S6" s="7"/>
      <c r="T6" s="7"/>
      <c r="U6" s="17"/>
    </row>
    <row r="7" spans="1:21">
      <c r="A7" t="s">
        <v>1</v>
      </c>
      <c r="B7" s="10">
        <v>0</v>
      </c>
      <c r="C7" s="7">
        <v>0</v>
      </c>
      <c r="D7" s="7">
        <v>20.860000000000014</v>
      </c>
      <c r="E7" s="7">
        <v>0</v>
      </c>
      <c r="F7" s="17">
        <f t="shared" si="0"/>
        <v>20.860000000000014</v>
      </c>
      <c r="H7" s="22"/>
      <c r="I7" s="24"/>
      <c r="K7" s="10"/>
      <c r="L7" s="7"/>
      <c r="M7" s="7"/>
      <c r="N7" s="7"/>
      <c r="O7" s="7"/>
      <c r="P7" s="7"/>
      <c r="Q7" s="7"/>
      <c r="R7" s="7"/>
      <c r="S7" s="7"/>
      <c r="T7" s="7"/>
      <c r="U7" s="17"/>
    </row>
    <row r="8" spans="1:21">
      <c r="A8" t="s">
        <v>2</v>
      </c>
      <c r="B8" s="10">
        <v>0</v>
      </c>
      <c r="C8" s="7">
        <v>0</v>
      </c>
      <c r="D8" s="7">
        <v>23499.838516915159</v>
      </c>
      <c r="E8" s="7">
        <v>0</v>
      </c>
      <c r="F8" s="17">
        <f t="shared" si="0"/>
        <v>23499.838516915159</v>
      </c>
      <c r="H8" s="4" t="s">
        <v>64</v>
      </c>
      <c r="I8" s="13"/>
      <c r="K8" s="10"/>
      <c r="L8" s="7"/>
      <c r="M8" s="7"/>
      <c r="N8" s="7"/>
      <c r="O8" s="7"/>
      <c r="P8" s="7"/>
      <c r="Q8" s="7"/>
      <c r="R8" s="7"/>
      <c r="S8" s="7"/>
      <c r="T8" s="7"/>
      <c r="U8" s="17"/>
    </row>
    <row r="9" spans="1:21">
      <c r="A9" t="s">
        <v>3</v>
      </c>
      <c r="B9" s="10">
        <v>0</v>
      </c>
      <c r="C9" s="7">
        <v>0</v>
      </c>
      <c r="D9" s="7">
        <v>78.752556919883318</v>
      </c>
      <c r="E9" s="7">
        <v>0</v>
      </c>
      <c r="F9" s="17">
        <f t="shared" si="0"/>
        <v>78.752556919883318</v>
      </c>
      <c r="H9" s="4"/>
      <c r="I9" s="13"/>
      <c r="K9" s="10"/>
      <c r="L9" s="7"/>
      <c r="M9" s="7"/>
      <c r="N9" s="7"/>
      <c r="O9" s="7"/>
      <c r="P9" s="7"/>
      <c r="Q9" s="7"/>
      <c r="R9" s="7"/>
      <c r="S9" s="7"/>
      <c r="T9" s="7"/>
      <c r="U9" s="17"/>
    </row>
    <row r="10" spans="1:21">
      <c r="A10" t="s">
        <v>4</v>
      </c>
      <c r="B10" s="10">
        <v>0</v>
      </c>
      <c r="C10" s="7">
        <v>0</v>
      </c>
      <c r="D10" s="7">
        <v>6247.0044879274064</v>
      </c>
      <c r="E10" s="7">
        <v>0</v>
      </c>
      <c r="F10" s="17">
        <f t="shared" si="0"/>
        <v>6247.0044879274064</v>
      </c>
      <c r="H10" s="4" t="s">
        <v>65</v>
      </c>
      <c r="I10" s="14">
        <v>2633693.4740727684</v>
      </c>
      <c r="K10" s="10">
        <v>0</v>
      </c>
      <c r="L10" s="7">
        <v>0</v>
      </c>
      <c r="M10" s="7"/>
      <c r="N10" s="7">
        <v>0</v>
      </c>
      <c r="O10" s="7">
        <v>0</v>
      </c>
      <c r="P10" s="7"/>
      <c r="Q10" s="7">
        <v>150000</v>
      </c>
      <c r="R10" s="7">
        <v>0</v>
      </c>
      <c r="S10" s="7"/>
      <c r="T10" s="7">
        <v>0</v>
      </c>
      <c r="U10" s="17">
        <v>0</v>
      </c>
    </row>
    <row r="11" spans="1:21">
      <c r="A11" t="s">
        <v>5</v>
      </c>
      <c r="B11" s="10">
        <v>0</v>
      </c>
      <c r="C11" s="7">
        <v>0</v>
      </c>
      <c r="D11" s="7">
        <v>4485.6694948426157</v>
      </c>
      <c r="E11" s="7">
        <v>0</v>
      </c>
      <c r="F11" s="17">
        <f t="shared" si="0"/>
        <v>4485.6694948426157</v>
      </c>
      <c r="H11" s="4"/>
      <c r="I11" s="14"/>
      <c r="K11" s="10">
        <v>0</v>
      </c>
      <c r="L11" s="7">
        <v>0</v>
      </c>
      <c r="M11" s="7"/>
      <c r="N11" s="7">
        <v>0</v>
      </c>
      <c r="O11" s="7">
        <v>0</v>
      </c>
      <c r="P11" s="7"/>
      <c r="Q11" s="7">
        <v>84325</v>
      </c>
      <c r="R11" s="7">
        <v>0</v>
      </c>
      <c r="S11" s="7"/>
      <c r="T11" s="7">
        <v>0</v>
      </c>
      <c r="U11" s="17">
        <v>0</v>
      </c>
    </row>
    <row r="12" spans="1:21">
      <c r="A12" t="s">
        <v>6</v>
      </c>
      <c r="B12" s="10">
        <v>0</v>
      </c>
      <c r="C12" s="7">
        <v>0</v>
      </c>
      <c r="D12" s="7">
        <v>3408.7622883477306</v>
      </c>
      <c r="E12" s="7">
        <v>0</v>
      </c>
      <c r="F12" s="17">
        <f t="shared" si="0"/>
        <v>3408.7622883477306</v>
      </c>
      <c r="H12" s="4" t="s">
        <v>66</v>
      </c>
      <c r="I12" s="14"/>
      <c r="K12" s="10"/>
      <c r="L12" s="7"/>
      <c r="M12" s="7"/>
      <c r="N12" s="7"/>
      <c r="O12" s="7"/>
      <c r="P12" s="7"/>
      <c r="Q12" s="7"/>
      <c r="R12" s="7"/>
      <c r="S12" s="7"/>
      <c r="T12" s="7"/>
      <c r="U12" s="17"/>
    </row>
    <row r="13" spans="1:21">
      <c r="A13" t="s">
        <v>7</v>
      </c>
      <c r="B13" s="10">
        <v>0</v>
      </c>
      <c r="C13" s="7">
        <v>0</v>
      </c>
      <c r="D13" s="7">
        <v>-0.22000000000116415</v>
      </c>
      <c r="E13" s="7">
        <v>0</v>
      </c>
      <c r="F13" s="17">
        <f t="shared" si="0"/>
        <v>-0.22000000000116415</v>
      </c>
      <c r="H13" s="4" t="s">
        <v>67</v>
      </c>
      <c r="I13" s="14">
        <v>2633693.4740727684</v>
      </c>
      <c r="K13" s="10"/>
      <c r="L13" s="7"/>
      <c r="M13" s="7"/>
      <c r="N13" s="7"/>
      <c r="O13" s="7"/>
      <c r="P13" s="7"/>
      <c r="Q13" s="7"/>
      <c r="R13" s="7"/>
      <c r="S13" s="7"/>
      <c r="T13" s="7"/>
      <c r="U13" s="17"/>
    </row>
    <row r="14" spans="1:21">
      <c r="A14" t="s">
        <v>8</v>
      </c>
      <c r="B14" s="10">
        <v>0</v>
      </c>
      <c r="C14" s="7">
        <v>0</v>
      </c>
      <c r="D14" s="7">
        <v>8.4508785260508148</v>
      </c>
      <c r="E14" s="7">
        <v>0</v>
      </c>
      <c r="F14" s="17">
        <f t="shared" si="0"/>
        <v>8.4508785260508148</v>
      </c>
      <c r="H14" s="4" t="s">
        <v>68</v>
      </c>
      <c r="I14" s="14">
        <v>1250118.9409999999</v>
      </c>
      <c r="K14" s="10"/>
      <c r="L14" s="7"/>
      <c r="M14" s="7"/>
      <c r="N14" s="7"/>
      <c r="O14" s="7"/>
      <c r="P14" s="7"/>
      <c r="Q14" s="7"/>
      <c r="R14" s="7"/>
      <c r="S14" s="7"/>
      <c r="T14" s="7"/>
      <c r="U14" s="17"/>
    </row>
    <row r="15" spans="1:21">
      <c r="A15" t="s">
        <v>9</v>
      </c>
      <c r="B15" s="10">
        <v>0</v>
      </c>
      <c r="C15" s="7">
        <v>0</v>
      </c>
      <c r="D15" s="7">
        <v>10478.612248005404</v>
      </c>
      <c r="E15" s="7">
        <v>0</v>
      </c>
      <c r="F15" s="17">
        <f t="shared" si="0"/>
        <v>10478.612248005404</v>
      </c>
      <c r="H15" s="4" t="s">
        <v>69</v>
      </c>
      <c r="I15" s="14">
        <v>728994.02420308418</v>
      </c>
      <c r="K15" s="10"/>
      <c r="L15" s="7"/>
      <c r="M15" s="7"/>
      <c r="N15" s="7"/>
      <c r="O15" s="7"/>
      <c r="P15" s="7"/>
      <c r="Q15" s="7"/>
      <c r="R15" s="7"/>
      <c r="S15" s="7"/>
      <c r="T15" s="7"/>
      <c r="U15" s="17"/>
    </row>
    <row r="16" spans="1:21">
      <c r="A16" t="s">
        <v>10</v>
      </c>
      <c r="B16" s="10">
        <v>0</v>
      </c>
      <c r="C16" s="7">
        <v>0</v>
      </c>
      <c r="D16" s="7">
        <v>80949.755382327596</v>
      </c>
      <c r="E16" s="7">
        <v>0</v>
      </c>
      <c r="F16" s="17">
        <f t="shared" si="0"/>
        <v>80949.755382327596</v>
      </c>
      <c r="H16" s="4" t="s">
        <v>70</v>
      </c>
      <c r="I16" s="14">
        <v>0</v>
      </c>
      <c r="K16" s="10"/>
      <c r="L16" s="7"/>
      <c r="M16" s="7"/>
      <c r="N16" s="7"/>
      <c r="O16" s="7"/>
      <c r="P16" s="7"/>
      <c r="Q16" s="7"/>
      <c r="R16" s="7"/>
      <c r="S16" s="7"/>
      <c r="T16" s="7"/>
      <c r="U16" s="17"/>
    </row>
    <row r="17" spans="1:21">
      <c r="A17" t="s">
        <v>11</v>
      </c>
      <c r="B17" s="10">
        <v>0</v>
      </c>
      <c r="C17" s="7">
        <v>0</v>
      </c>
      <c r="D17" s="7">
        <v>6471.9232509271242</v>
      </c>
      <c r="E17" s="7">
        <v>0</v>
      </c>
      <c r="F17" s="17">
        <f t="shared" si="0"/>
        <v>6471.9232509271242</v>
      </c>
      <c r="H17" s="4"/>
      <c r="I17" s="14"/>
      <c r="K17" s="10"/>
      <c r="L17" s="7"/>
      <c r="M17" s="7"/>
      <c r="N17" s="7"/>
      <c r="O17" s="7"/>
      <c r="P17" s="7"/>
      <c r="Q17" s="7"/>
      <c r="R17" s="7"/>
      <c r="S17" s="7"/>
      <c r="T17" s="7"/>
      <c r="U17" s="17"/>
    </row>
    <row r="18" spans="1:21">
      <c r="A18" t="s">
        <v>12</v>
      </c>
      <c r="B18" s="10">
        <v>0</v>
      </c>
      <c r="C18" s="7">
        <v>0</v>
      </c>
      <c r="D18" s="7">
        <v>-69156.18694370141</v>
      </c>
      <c r="E18" s="7">
        <v>0</v>
      </c>
      <c r="F18" s="17">
        <f t="shared" si="0"/>
        <v>-69156.18694370141</v>
      </c>
      <c r="H18" s="4" t="s">
        <v>71</v>
      </c>
      <c r="I18" s="14"/>
      <c r="K18" s="10"/>
      <c r="L18" s="7"/>
      <c r="M18" s="7"/>
      <c r="N18" s="7"/>
      <c r="O18" s="7"/>
      <c r="P18" s="7"/>
      <c r="Q18" s="7"/>
      <c r="R18" s="7"/>
      <c r="S18" s="7"/>
      <c r="T18" s="7"/>
      <c r="U18" s="17"/>
    </row>
    <row r="19" spans="1:21">
      <c r="A19" t="s">
        <v>13</v>
      </c>
      <c r="B19" s="10">
        <v>0</v>
      </c>
      <c r="C19" s="7">
        <v>0</v>
      </c>
      <c r="D19" s="7">
        <v>2169.6587863945533</v>
      </c>
      <c r="E19" s="7">
        <v>0</v>
      </c>
      <c r="F19" s="17">
        <f t="shared" si="0"/>
        <v>2169.6587863945533</v>
      </c>
      <c r="H19" s="4" t="s">
        <v>72</v>
      </c>
      <c r="I19" s="14">
        <v>0</v>
      </c>
      <c r="K19" s="10"/>
      <c r="L19" s="7"/>
      <c r="M19" s="7"/>
      <c r="N19" s="7"/>
      <c r="O19" s="7"/>
      <c r="P19" s="7"/>
      <c r="Q19" s="7"/>
      <c r="R19" s="7"/>
      <c r="S19" s="7"/>
      <c r="T19" s="7"/>
      <c r="U19" s="17"/>
    </row>
    <row r="20" spans="1:21">
      <c r="A20" t="s">
        <v>14</v>
      </c>
      <c r="B20" s="10">
        <v>0</v>
      </c>
      <c r="C20" s="7">
        <v>0</v>
      </c>
      <c r="D20" s="7">
        <v>1013.8928442841516</v>
      </c>
      <c r="E20" s="7">
        <v>0</v>
      </c>
      <c r="F20" s="17">
        <f t="shared" si="0"/>
        <v>1013.8928442841516</v>
      </c>
      <c r="H20" s="4" t="s">
        <v>73</v>
      </c>
      <c r="I20" s="14">
        <v>2633693.4740727684</v>
      </c>
      <c r="K20" s="10"/>
      <c r="L20" s="7"/>
      <c r="M20" s="7"/>
      <c r="N20" s="7"/>
      <c r="O20" s="7"/>
      <c r="P20" s="7"/>
      <c r="Q20" s="7"/>
      <c r="R20" s="7"/>
      <c r="S20" s="7"/>
      <c r="T20" s="7"/>
      <c r="U20" s="17"/>
    </row>
    <row r="21" spans="1:21">
      <c r="A21" t="s">
        <v>15</v>
      </c>
      <c r="B21" s="10">
        <v>0</v>
      </c>
      <c r="C21" s="7">
        <v>0</v>
      </c>
      <c r="D21" s="7">
        <v>7.9776275989205487</v>
      </c>
      <c r="E21" s="7">
        <v>0</v>
      </c>
      <c r="F21" s="17">
        <f t="shared" si="0"/>
        <v>7.9776275989205487</v>
      </c>
      <c r="H21" s="4" t="s">
        <v>74</v>
      </c>
      <c r="I21" s="14"/>
      <c r="K21" s="10"/>
      <c r="L21" s="7"/>
      <c r="M21" s="7"/>
      <c r="N21" s="7"/>
      <c r="O21" s="7"/>
      <c r="P21" s="7"/>
      <c r="Q21" s="7"/>
      <c r="R21" s="7"/>
      <c r="S21" s="7"/>
      <c r="T21" s="7"/>
      <c r="U21" s="17"/>
    </row>
    <row r="22" spans="1:21">
      <c r="A22" t="s">
        <v>16</v>
      </c>
      <c r="B22" s="10">
        <v>0</v>
      </c>
      <c r="C22" s="7">
        <v>0</v>
      </c>
      <c r="D22" s="7">
        <v>10366.36572918875</v>
      </c>
      <c r="E22" s="7">
        <v>0</v>
      </c>
      <c r="F22" s="17">
        <f t="shared" si="0"/>
        <v>10366.36572918875</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2486.534840374472</v>
      </c>
      <c r="E24" s="7">
        <v>0</v>
      </c>
      <c r="F24" s="17">
        <f t="shared" si="0"/>
        <v>2486.534840374472</v>
      </c>
      <c r="H24" s="4" t="s">
        <v>77</v>
      </c>
      <c r="I24" s="14">
        <v>3800890.8059999999</v>
      </c>
      <c r="K24" s="10"/>
      <c r="L24" s="7"/>
      <c r="M24" s="7"/>
      <c r="N24" s="7"/>
      <c r="O24" s="7"/>
      <c r="P24" s="7"/>
      <c r="Q24" s="7"/>
      <c r="R24" s="7"/>
      <c r="S24" s="7"/>
      <c r="T24" s="7"/>
      <c r="U24" s="17"/>
    </row>
    <row r="25" spans="1:21">
      <c r="A25" t="s">
        <v>19</v>
      </c>
      <c r="B25" s="10">
        <v>0</v>
      </c>
      <c r="C25" s="7">
        <v>0</v>
      </c>
      <c r="D25" s="7">
        <v>-0.19431351836556132</v>
      </c>
      <c r="E25" s="7">
        <v>0</v>
      </c>
      <c r="F25" s="17">
        <f t="shared" si="0"/>
        <v>-0.19431351836556132</v>
      </c>
      <c r="H25" s="4"/>
      <c r="I25" s="14"/>
      <c r="K25" s="10"/>
      <c r="L25" s="7"/>
      <c r="M25" s="7"/>
      <c r="N25" s="7"/>
      <c r="O25" s="7"/>
      <c r="P25" s="7"/>
      <c r="Q25" s="7"/>
      <c r="R25" s="7"/>
      <c r="S25" s="7"/>
      <c r="T25" s="7"/>
      <c r="U25" s="17"/>
    </row>
    <row r="26" spans="1:21">
      <c r="A26" t="s">
        <v>20</v>
      </c>
      <c r="B26" s="10">
        <v>0</v>
      </c>
      <c r="C26" s="7">
        <v>0</v>
      </c>
      <c r="D26" s="7">
        <v>338.33375751538733</v>
      </c>
      <c r="E26" s="7">
        <v>0</v>
      </c>
      <c r="F26" s="17">
        <f t="shared" si="0"/>
        <v>338.33375751538733</v>
      </c>
      <c r="H26" s="4" t="s">
        <v>78</v>
      </c>
      <c r="I26" s="14">
        <f>SUM(I10:I16)-SUM(I19:I24)</f>
        <v>811915.63327585254</v>
      </c>
      <c r="K26" s="10"/>
      <c r="L26" s="7"/>
      <c r="M26" s="7"/>
      <c r="N26" s="7"/>
      <c r="O26" s="7"/>
      <c r="P26" s="7"/>
      <c r="Q26" s="7"/>
      <c r="R26" s="7"/>
      <c r="S26" s="7"/>
      <c r="T26" s="7"/>
      <c r="U26" s="17"/>
    </row>
    <row r="27" spans="1:21">
      <c r="A27" t="s">
        <v>21</v>
      </c>
      <c r="B27" s="10">
        <v>0</v>
      </c>
      <c r="C27" s="7">
        <v>0</v>
      </c>
      <c r="D27" s="7">
        <v>30797.873055714823</v>
      </c>
      <c r="E27" s="7">
        <v>0</v>
      </c>
      <c r="F27" s="17">
        <f t="shared" si="0"/>
        <v>30797.873055714823</v>
      </c>
      <c r="H27" s="4" t="s">
        <v>79</v>
      </c>
      <c r="I27" s="14">
        <f>+F60</f>
        <v>811915.63327585289</v>
      </c>
      <c r="K27" s="10"/>
      <c r="L27" s="7"/>
      <c r="M27" s="7"/>
      <c r="N27" s="7"/>
      <c r="O27" s="7"/>
      <c r="P27" s="7"/>
      <c r="Q27" s="7"/>
      <c r="R27" s="7"/>
      <c r="S27" s="7"/>
      <c r="T27" s="7"/>
      <c r="U27" s="17"/>
    </row>
    <row r="28" spans="1:21">
      <c r="A28" t="s">
        <v>22</v>
      </c>
      <c r="B28" s="10">
        <v>0</v>
      </c>
      <c r="C28" s="7">
        <v>0</v>
      </c>
      <c r="D28" s="7">
        <v>15295.194273306159</v>
      </c>
      <c r="E28" s="7">
        <v>0</v>
      </c>
      <c r="F28" s="17">
        <f t="shared" si="0"/>
        <v>15295.194273306159</v>
      </c>
      <c r="H28" s="23"/>
      <c r="I28" s="25"/>
      <c r="K28" s="10"/>
      <c r="L28" s="7"/>
      <c r="M28" s="7"/>
      <c r="N28" s="7"/>
      <c r="O28" s="7"/>
      <c r="P28" s="7"/>
      <c r="Q28" s="7"/>
      <c r="R28" s="7"/>
      <c r="S28" s="7"/>
      <c r="T28" s="7"/>
      <c r="U28" s="17"/>
    </row>
    <row r="29" spans="1:21">
      <c r="A29" t="s">
        <v>23</v>
      </c>
      <c r="B29" s="10">
        <v>0</v>
      </c>
      <c r="C29" s="7">
        <v>0</v>
      </c>
      <c r="D29" s="7">
        <v>38.639652996376299</v>
      </c>
      <c r="E29" s="7">
        <v>0</v>
      </c>
      <c r="F29" s="17">
        <f t="shared" si="0"/>
        <v>38.639652996376299</v>
      </c>
      <c r="K29" s="10"/>
      <c r="L29" s="7"/>
      <c r="M29" s="7"/>
      <c r="N29" s="7"/>
      <c r="O29" s="7"/>
      <c r="P29" s="7"/>
      <c r="Q29" s="7"/>
      <c r="R29" s="7"/>
      <c r="S29" s="7"/>
      <c r="T29" s="7"/>
      <c r="U29" s="17"/>
    </row>
    <row r="30" spans="1:21">
      <c r="A30" t="s">
        <v>24</v>
      </c>
      <c r="B30" s="10">
        <v>0</v>
      </c>
      <c r="C30" s="7">
        <v>0</v>
      </c>
      <c r="D30" s="7">
        <v>1795.4679569262807</v>
      </c>
      <c r="E30" s="7">
        <v>0</v>
      </c>
      <c r="F30" s="17">
        <f t="shared" si="0"/>
        <v>1795.4679569262807</v>
      </c>
      <c r="K30" s="10"/>
      <c r="L30" s="7"/>
      <c r="M30" s="7"/>
      <c r="N30" s="7"/>
      <c r="O30" s="7"/>
      <c r="P30" s="7"/>
      <c r="Q30" s="7"/>
      <c r="R30" s="7"/>
      <c r="S30" s="7"/>
      <c r="T30" s="7"/>
      <c r="U30" s="17"/>
    </row>
    <row r="31" spans="1:21">
      <c r="A31" t="s">
        <v>25</v>
      </c>
      <c r="B31" s="10">
        <v>0</v>
      </c>
      <c r="C31" s="7">
        <v>0</v>
      </c>
      <c r="D31" s="7">
        <v>4434.7750424518454</v>
      </c>
      <c r="E31" s="7">
        <v>0</v>
      </c>
      <c r="F31" s="17">
        <f t="shared" si="0"/>
        <v>4434.7750424518454</v>
      </c>
      <c r="K31" s="10"/>
      <c r="L31" s="7"/>
      <c r="M31" s="7"/>
      <c r="N31" s="7"/>
      <c r="O31" s="7"/>
      <c r="P31" s="7"/>
      <c r="Q31" s="7"/>
      <c r="R31" s="7"/>
      <c r="S31" s="7"/>
      <c r="T31" s="7"/>
      <c r="U31" s="17"/>
    </row>
    <row r="32" spans="1:21">
      <c r="A32" t="s">
        <v>26</v>
      </c>
      <c r="B32" s="10">
        <v>0</v>
      </c>
      <c r="C32" s="7">
        <v>0</v>
      </c>
      <c r="D32" s="7">
        <v>21819.063268700069</v>
      </c>
      <c r="E32" s="7">
        <v>0</v>
      </c>
      <c r="F32" s="17">
        <f t="shared" si="0"/>
        <v>21819.063268700069</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372.1478696492477</v>
      </c>
      <c r="E34" s="7">
        <v>0</v>
      </c>
      <c r="F34" s="17">
        <f t="shared" si="0"/>
        <v>372.1478696492477</v>
      </c>
      <c r="K34" s="10"/>
      <c r="L34" s="7"/>
      <c r="M34" s="7"/>
      <c r="N34" s="7"/>
      <c r="O34" s="7"/>
      <c r="P34" s="7"/>
      <c r="Q34" s="7"/>
      <c r="R34" s="7"/>
      <c r="S34" s="7"/>
      <c r="T34" s="7"/>
      <c r="U34" s="17"/>
    </row>
    <row r="35" spans="1:21">
      <c r="A35" t="s">
        <v>29</v>
      </c>
      <c r="B35" s="10">
        <v>0</v>
      </c>
      <c r="C35" s="7">
        <v>0</v>
      </c>
      <c r="D35" s="7">
        <v>-0.1299999999901047</v>
      </c>
      <c r="E35" s="7">
        <v>0</v>
      </c>
      <c r="F35" s="17">
        <f t="shared" si="0"/>
        <v>-0.1299999999901047</v>
      </c>
      <c r="K35" s="10"/>
      <c r="L35" s="7"/>
      <c r="M35" s="7"/>
      <c r="N35" s="7"/>
      <c r="O35" s="7"/>
      <c r="P35" s="7"/>
      <c r="Q35" s="7"/>
      <c r="R35" s="7"/>
      <c r="S35" s="7"/>
      <c r="T35" s="7"/>
      <c r="U35" s="17"/>
    </row>
    <row r="36" spans="1:21">
      <c r="A36" t="s">
        <v>30</v>
      </c>
      <c r="B36" s="10">
        <v>0</v>
      </c>
      <c r="C36" s="7">
        <v>0</v>
      </c>
      <c r="D36" s="7">
        <v>298.71439308387198</v>
      </c>
      <c r="E36" s="7">
        <v>0</v>
      </c>
      <c r="F36" s="17">
        <f t="shared" si="0"/>
        <v>298.71439308387198</v>
      </c>
      <c r="K36" s="10"/>
      <c r="L36" s="7"/>
      <c r="M36" s="7"/>
      <c r="N36" s="7"/>
      <c r="O36" s="7"/>
      <c r="P36" s="7"/>
      <c r="Q36" s="7"/>
      <c r="R36" s="7"/>
      <c r="S36" s="7"/>
      <c r="T36" s="7"/>
      <c r="U36" s="17"/>
    </row>
    <row r="37" spans="1:21">
      <c r="A37" t="s">
        <v>31</v>
      </c>
      <c r="B37" s="10">
        <v>0</v>
      </c>
      <c r="C37" s="7">
        <v>0</v>
      </c>
      <c r="D37" s="7">
        <v>5140.1726144514068</v>
      </c>
      <c r="E37" s="7">
        <v>0</v>
      </c>
      <c r="F37" s="17">
        <f t="shared" si="0"/>
        <v>5140.1726144514068</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-0.5</v>
      </c>
      <c r="E40" s="7">
        <v>0</v>
      </c>
      <c r="F40" s="17">
        <f t="shared" si="1"/>
        <v>-0.5</v>
      </c>
      <c r="K40" s="10"/>
      <c r="L40" s="7"/>
      <c r="M40" s="7"/>
      <c r="N40" s="7"/>
      <c r="O40" s="7"/>
      <c r="P40" s="7"/>
      <c r="Q40" s="7"/>
      <c r="R40" s="7"/>
      <c r="S40" s="7"/>
      <c r="T40" s="7"/>
      <c r="U40" s="17"/>
    </row>
    <row r="41" spans="1:21">
      <c r="A41" t="s">
        <v>35</v>
      </c>
      <c r="B41" s="10">
        <v>0</v>
      </c>
      <c r="C41" s="7">
        <v>0</v>
      </c>
      <c r="D41" s="7">
        <v>217.11506601303699</v>
      </c>
      <c r="E41" s="7">
        <v>0</v>
      </c>
      <c r="F41" s="17">
        <f t="shared" si="1"/>
        <v>217.11506601303699</v>
      </c>
      <c r="K41" s="10"/>
      <c r="L41" s="7"/>
      <c r="M41" s="7"/>
      <c r="N41" s="7"/>
      <c r="O41" s="7"/>
      <c r="P41" s="7"/>
      <c r="Q41" s="7"/>
      <c r="R41" s="7"/>
      <c r="S41" s="7"/>
      <c r="T41" s="7"/>
      <c r="U41" s="17"/>
    </row>
    <row r="42" spans="1:21">
      <c r="A42" t="s">
        <v>36</v>
      </c>
      <c r="B42" s="10">
        <v>0</v>
      </c>
      <c r="C42" s="7">
        <v>0</v>
      </c>
      <c r="D42" s="7">
        <v>-875.24911603050714</v>
      </c>
      <c r="E42" s="7">
        <v>0</v>
      </c>
      <c r="F42" s="17">
        <f t="shared" si="1"/>
        <v>-875.24911603050714</v>
      </c>
      <c r="K42" s="10"/>
      <c r="L42" s="7"/>
      <c r="M42" s="7"/>
      <c r="N42" s="7"/>
      <c r="O42" s="7"/>
      <c r="P42" s="7"/>
      <c r="Q42" s="7"/>
      <c r="R42" s="7"/>
      <c r="S42" s="7"/>
      <c r="T42" s="7"/>
      <c r="U42" s="17"/>
    </row>
    <row r="43" spans="1:21">
      <c r="A43" t="s">
        <v>37</v>
      </c>
      <c r="B43" s="10">
        <v>0</v>
      </c>
      <c r="C43" s="7">
        <v>0</v>
      </c>
      <c r="D43" s="7">
        <v>8947.025345780341</v>
      </c>
      <c r="E43" s="7">
        <v>0</v>
      </c>
      <c r="F43" s="17">
        <f t="shared" si="1"/>
        <v>8947.025345780341</v>
      </c>
      <c r="K43" s="10"/>
      <c r="L43" s="7"/>
      <c r="M43" s="7"/>
      <c r="N43" s="7"/>
      <c r="O43" s="7"/>
      <c r="P43" s="7"/>
      <c r="Q43" s="7"/>
      <c r="R43" s="7"/>
      <c r="S43" s="7"/>
      <c r="T43" s="7"/>
      <c r="U43" s="17"/>
    </row>
    <row r="44" spans="1:21">
      <c r="A44" t="s">
        <v>38</v>
      </c>
      <c r="B44" s="10">
        <v>0</v>
      </c>
      <c r="C44" s="7">
        <v>0</v>
      </c>
      <c r="D44" s="7">
        <v>1240.5269237087305</v>
      </c>
      <c r="E44" s="7">
        <v>0</v>
      </c>
      <c r="F44" s="17">
        <f t="shared" si="1"/>
        <v>1240.5269237087305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22.739242612518069</v>
      </c>
      <c r="E46" s="7">
        <v>0</v>
      </c>
      <c r="F46" s="17">
        <f t="shared" si="1"/>
        <v>22.739242612518069</v>
      </c>
      <c r="K46" s="10"/>
      <c r="L46" s="7"/>
      <c r="M46" s="7"/>
      <c r="N46" s="7"/>
      <c r="O46" s="7"/>
      <c r="P46" s="7"/>
      <c r="Q46" s="7"/>
      <c r="R46" s="7"/>
      <c r="S46" s="7"/>
      <c r="T46" s="7"/>
      <c r="U46" s="17"/>
    </row>
    <row r="47" spans="1:21">
      <c r="A47" t="s">
        <v>41</v>
      </c>
      <c r="B47" s="10">
        <v>0</v>
      </c>
      <c r="C47" s="7">
        <v>0</v>
      </c>
      <c r="D47" s="7">
        <v>7033.5236798535907</v>
      </c>
      <c r="E47" s="7">
        <v>0</v>
      </c>
      <c r="F47" s="17">
        <f t="shared" si="1"/>
        <v>7033.5236798535907</v>
      </c>
      <c r="K47" s="10"/>
      <c r="L47" s="7"/>
      <c r="M47" s="7"/>
      <c r="N47" s="7"/>
      <c r="O47" s="7"/>
      <c r="P47" s="7"/>
      <c r="Q47" s="7"/>
      <c r="R47" s="7"/>
      <c r="S47" s="7"/>
      <c r="T47" s="7"/>
      <c r="U47" s="17"/>
    </row>
    <row r="48" spans="1:21">
      <c r="A48" t="s">
        <v>42</v>
      </c>
      <c r="B48" s="10">
        <v>0</v>
      </c>
      <c r="C48" s="7">
        <v>0</v>
      </c>
      <c r="D48" s="7">
        <v>1.6963335207301498</v>
      </c>
      <c r="E48" s="7">
        <v>0</v>
      </c>
      <c r="F48" s="17">
        <f t="shared" si="1"/>
        <v>1.6963335207301498</v>
      </c>
      <c r="K48" s="10"/>
      <c r="L48" s="7"/>
      <c r="M48" s="7"/>
      <c r="N48" s="7"/>
      <c r="O48" s="7"/>
      <c r="P48" s="7"/>
      <c r="Q48" s="7"/>
      <c r="R48" s="7"/>
      <c r="S48" s="7"/>
      <c r="T48" s="7"/>
      <c r="U48" s="17"/>
    </row>
    <row r="49" spans="1:21">
      <c r="A49" t="s">
        <v>43</v>
      </c>
      <c r="B49" s="10">
        <v>0</v>
      </c>
      <c r="C49" s="7">
        <v>0</v>
      </c>
      <c r="D49" s="7">
        <v>655.68265783894458</v>
      </c>
      <c r="E49" s="7">
        <v>0</v>
      </c>
      <c r="F49" s="17">
        <f t="shared" si="1"/>
        <v>655.68265783894458</v>
      </c>
      <c r="K49" s="10"/>
      <c r="L49" s="7"/>
      <c r="M49" s="7"/>
      <c r="N49" s="7"/>
      <c r="O49" s="7"/>
      <c r="P49" s="7"/>
      <c r="Q49" s="7"/>
      <c r="R49" s="7"/>
      <c r="S49" s="7"/>
      <c r="T49" s="7"/>
      <c r="U49" s="17"/>
    </row>
    <row r="50" spans="1:21">
      <c r="A50" t="s">
        <v>44</v>
      </c>
      <c r="B50" s="10">
        <v>0</v>
      </c>
      <c r="C50" s="7">
        <v>0</v>
      </c>
      <c r="D50" s="7">
        <v>-22941.15703464087</v>
      </c>
      <c r="E50" s="7">
        <v>0</v>
      </c>
      <c r="F50" s="17">
        <f t="shared" si="1"/>
        <v>-22941.15703464087</v>
      </c>
      <c r="K50" s="10">
        <v>0</v>
      </c>
      <c r="L50" s="7">
        <v>0</v>
      </c>
      <c r="M50" s="7"/>
      <c r="N50" s="7">
        <v>0</v>
      </c>
      <c r="O50" s="7">
        <v>0</v>
      </c>
      <c r="P50" s="7"/>
      <c r="Q50" s="7">
        <v>250000</v>
      </c>
      <c r="R50" s="7">
        <v>0</v>
      </c>
      <c r="S50" s="7"/>
      <c r="T50" s="7">
        <v>0</v>
      </c>
      <c r="U50" s="17">
        <v>0</v>
      </c>
    </row>
    <row r="51" spans="1:21">
      <c r="A51" t="s">
        <v>45</v>
      </c>
      <c r="B51" s="10">
        <v>0</v>
      </c>
      <c r="C51" s="7">
        <v>0</v>
      </c>
      <c r="D51" s="7">
        <v>1433.5230781057471</v>
      </c>
      <c r="E51" s="7">
        <v>0</v>
      </c>
      <c r="F51" s="17">
        <f t="shared" si="1"/>
        <v>1433.5230781057471</v>
      </c>
      <c r="K51" s="10"/>
      <c r="L51" s="7"/>
      <c r="M51" s="7"/>
      <c r="N51" s="7"/>
      <c r="O51" s="7"/>
      <c r="P51" s="7"/>
      <c r="Q51" s="7"/>
      <c r="R51" s="7"/>
      <c r="S51" s="7"/>
      <c r="T51" s="7"/>
      <c r="U51" s="17"/>
    </row>
    <row r="52" spans="1:21">
      <c r="A52" t="s">
        <v>46</v>
      </c>
      <c r="B52" s="10">
        <v>0</v>
      </c>
      <c r="C52" s="7">
        <v>0</v>
      </c>
      <c r="D52" s="7">
        <v>0.9451551860172458</v>
      </c>
      <c r="E52" s="7">
        <v>0</v>
      </c>
      <c r="F52" s="17">
        <f t="shared" si="1"/>
        <v>0.9451551860172458</v>
      </c>
      <c r="K52" s="10"/>
      <c r="L52" s="7"/>
      <c r="M52" s="7"/>
      <c r="N52" s="7"/>
      <c r="O52" s="7"/>
      <c r="P52" s="7"/>
      <c r="Q52" s="7"/>
      <c r="R52" s="7"/>
      <c r="S52" s="7"/>
      <c r="T52" s="7"/>
      <c r="U52" s="17"/>
    </row>
    <row r="53" spans="1:21">
      <c r="A53" t="s">
        <v>47</v>
      </c>
      <c r="B53" s="10">
        <v>0</v>
      </c>
      <c r="C53" s="7">
        <v>0</v>
      </c>
      <c r="D53" s="7">
        <v>101065.76796613634</v>
      </c>
      <c r="E53" s="7">
        <v>0</v>
      </c>
      <c r="F53" s="17">
        <f t="shared" si="1"/>
        <v>101065.76796613634</v>
      </c>
      <c r="K53" s="10"/>
      <c r="L53" s="7"/>
      <c r="M53" s="7"/>
      <c r="N53" s="7"/>
      <c r="O53" s="7"/>
      <c r="P53" s="7"/>
      <c r="Q53" s="7"/>
      <c r="R53" s="7"/>
      <c r="S53" s="7"/>
      <c r="T53" s="7"/>
      <c r="U53" s="17"/>
    </row>
    <row r="54" spans="1:21">
      <c r="A54" t="s">
        <v>48</v>
      </c>
      <c r="B54" s="10">
        <v>0</v>
      </c>
      <c r="C54" s="7">
        <v>0</v>
      </c>
      <c r="D54" s="7">
        <v>973.90208497026833</v>
      </c>
      <c r="E54" s="7">
        <v>0</v>
      </c>
      <c r="F54" s="17">
        <f t="shared" si="1"/>
        <v>973.90208497026833</v>
      </c>
      <c r="K54" s="10"/>
      <c r="L54" s="7"/>
      <c r="M54" s="7"/>
      <c r="N54" s="7"/>
      <c r="O54" s="7"/>
      <c r="P54" s="7"/>
      <c r="Q54" s="7"/>
      <c r="R54" s="7"/>
      <c r="S54" s="7"/>
      <c r="T54" s="7"/>
      <c r="U54" s="17"/>
    </row>
    <row r="55" spans="1:21">
      <c r="A55" t="s">
        <v>49</v>
      </c>
      <c r="B55" s="10">
        <v>0</v>
      </c>
      <c r="C55" s="7">
        <v>0</v>
      </c>
      <c r="D55" s="7">
        <v>2959.5760656289967</v>
      </c>
      <c r="E55" s="7">
        <v>0</v>
      </c>
      <c r="F55" s="17">
        <f t="shared" si="1"/>
        <v>2959.5760656289967</v>
      </c>
      <c r="K55" s="10">
        <v>0</v>
      </c>
      <c r="L55" s="7">
        <v>0</v>
      </c>
      <c r="M55" s="7"/>
      <c r="N55" s="7">
        <v>0</v>
      </c>
      <c r="O55" s="7">
        <v>0</v>
      </c>
      <c r="P55" s="7"/>
      <c r="Q55" s="7">
        <v>100000</v>
      </c>
      <c r="R55" s="7">
        <v>0</v>
      </c>
      <c r="S55" s="7"/>
      <c r="T55" s="7">
        <v>0</v>
      </c>
      <c r="U55" s="17">
        <v>0</v>
      </c>
    </row>
    <row r="56" spans="1:21">
      <c r="A56" t="s">
        <v>50</v>
      </c>
      <c r="B56" s="10">
        <v>0</v>
      </c>
      <c r="C56" s="7">
        <v>0</v>
      </c>
      <c r="D56" s="7">
        <v>546228.7798588688</v>
      </c>
      <c r="E56" s="7">
        <v>0</v>
      </c>
      <c r="F56" s="17">
        <f t="shared" si="1"/>
        <v>546228.7798588688</v>
      </c>
      <c r="K56" s="10"/>
      <c r="L56" s="7"/>
      <c r="M56" s="7"/>
      <c r="N56" s="7"/>
      <c r="O56" s="7"/>
      <c r="P56" s="7"/>
      <c r="Q56" s="7"/>
      <c r="R56" s="7"/>
      <c r="S56" s="7"/>
      <c r="T56" s="7"/>
      <c r="U56" s="17"/>
    </row>
    <row r="57" spans="1:21">
      <c r="A57" t="s">
        <v>51</v>
      </c>
      <c r="B57" s="10">
        <v>0</v>
      </c>
      <c r="C57" s="7">
        <v>0</v>
      </c>
      <c r="D57" s="7">
        <v>376.05640769114689</v>
      </c>
      <c r="E57" s="7">
        <v>0</v>
      </c>
      <c r="F57" s="17">
        <f t="shared" si="1"/>
        <v>376.05640769114689</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811915.63327585289</v>
      </c>
      <c r="E60" s="7">
        <f>SUM(E6:E58)</f>
        <v>0</v>
      </c>
      <c r="F60" s="17">
        <f>SUM(F6:F58)</f>
        <v>811915.63327585289</v>
      </c>
      <c r="K60" s="10">
        <f>SUM(K6:K58)</f>
        <v>0</v>
      </c>
      <c r="L60" s="7">
        <f>SUM(L6:L58)</f>
        <v>0</v>
      </c>
      <c r="M60" s="7"/>
      <c r="N60" s="7">
        <f>SUM(N6:N58)</f>
        <v>0</v>
      </c>
      <c r="O60" s="7">
        <f>SUM(O6:O58)</f>
        <v>0</v>
      </c>
      <c r="P60" s="7"/>
      <c r="Q60" s="7">
        <f>SUM(Q6:Q58)</f>
        <v>584325</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Italic"Legion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18219.10756798476</v>
      </c>
      <c r="C6" s="7">
        <v>0</v>
      </c>
      <c r="D6" s="7">
        <v>208165.93378937972</v>
      </c>
      <c r="E6" s="7">
        <v>0</v>
      </c>
      <c r="F6" s="17">
        <f t="shared" ref="F6:F37" si="0">SUM(B6:E6)</f>
        <v>226385.04135736448</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16185.353427971844</v>
      </c>
      <c r="C8" s="7">
        <v>0</v>
      </c>
      <c r="D8" s="7">
        <v>1287015.1086974845</v>
      </c>
      <c r="E8" s="7">
        <v>0</v>
      </c>
      <c r="F8" s="17">
        <f t="shared" si="0"/>
        <v>1303200.4621254564</v>
      </c>
      <c r="H8" s="4" t="s">
        <v>64</v>
      </c>
      <c r="I8" s="13"/>
      <c r="K8" s="10"/>
      <c r="L8" s="7"/>
      <c r="M8" s="7"/>
      <c r="N8" s="7"/>
      <c r="O8" s="7"/>
      <c r="P8" s="7"/>
      <c r="Q8" s="7"/>
      <c r="R8" s="7"/>
      <c r="S8" s="7"/>
      <c r="T8" s="7"/>
      <c r="U8" s="17"/>
    </row>
    <row r="9" spans="1:21">
      <c r="A9" t="s">
        <v>3</v>
      </c>
      <c r="B9" s="10">
        <v>-39359.658330213824</v>
      </c>
      <c r="C9" s="7">
        <v>0</v>
      </c>
      <c r="D9" s="7">
        <v>8966.9592335454727</v>
      </c>
      <c r="E9" s="7">
        <v>0</v>
      </c>
      <c r="F9" s="17">
        <f t="shared" si="0"/>
        <v>-30392.699096668352</v>
      </c>
      <c r="H9" s="4"/>
      <c r="I9" s="13"/>
      <c r="K9" s="10">
        <v>21578</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47709013</v>
      </c>
      <c r="K10" s="10"/>
      <c r="L10" s="7"/>
      <c r="M10" s="7"/>
      <c r="N10" s="7"/>
      <c r="O10" s="7"/>
      <c r="P10" s="7"/>
      <c r="Q10" s="7"/>
      <c r="R10" s="7"/>
      <c r="S10" s="7"/>
      <c r="T10" s="7"/>
      <c r="U10" s="17"/>
    </row>
    <row r="11" spans="1:21">
      <c r="A11" t="s">
        <v>5</v>
      </c>
      <c r="B11" s="10">
        <v>3671.4656899713109</v>
      </c>
      <c r="C11" s="7">
        <v>0</v>
      </c>
      <c r="D11" s="7">
        <v>274865.87990809378</v>
      </c>
      <c r="E11" s="7">
        <v>0</v>
      </c>
      <c r="F11" s="17">
        <f t="shared" si="0"/>
        <v>278537.34559806506</v>
      </c>
      <c r="H11" s="4"/>
      <c r="I11" s="14"/>
      <c r="K11" s="10">
        <v>0</v>
      </c>
      <c r="L11" s="7">
        <v>0</v>
      </c>
      <c r="M11" s="7"/>
      <c r="N11" s="7">
        <v>0</v>
      </c>
      <c r="O11" s="7">
        <v>0</v>
      </c>
      <c r="P11" s="7"/>
      <c r="Q11" s="7">
        <v>35214</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1441.0314088738196</v>
      </c>
      <c r="C13" s="7">
        <v>0</v>
      </c>
      <c r="D13" s="7">
        <v>328.28155925338069</v>
      </c>
      <c r="E13" s="7">
        <v>0</v>
      </c>
      <c r="F13" s="17">
        <f t="shared" si="0"/>
        <v>1769.3129681272003</v>
      </c>
      <c r="H13" s="4" t="s">
        <v>67</v>
      </c>
      <c r="I13" s="14">
        <v>30843580.584000289</v>
      </c>
      <c r="K13" s="10"/>
      <c r="L13" s="7"/>
      <c r="M13" s="7"/>
      <c r="N13" s="7"/>
      <c r="O13" s="7"/>
      <c r="P13" s="7"/>
      <c r="Q13" s="7"/>
      <c r="R13" s="7"/>
      <c r="S13" s="7"/>
      <c r="T13" s="7"/>
      <c r="U13" s="17"/>
    </row>
    <row r="14" spans="1:21">
      <c r="A14" t="s">
        <v>8</v>
      </c>
      <c r="B14" s="10">
        <v>-1264.9999990316837</v>
      </c>
      <c r="C14" s="7">
        <v>0</v>
      </c>
      <c r="D14" s="7">
        <v>-1120</v>
      </c>
      <c r="E14" s="7">
        <v>0</v>
      </c>
      <c r="F14" s="17">
        <f t="shared" si="0"/>
        <v>-2384.9999990316837</v>
      </c>
      <c r="H14" s="4" t="s">
        <v>68</v>
      </c>
      <c r="I14" s="14">
        <v>3937934.67</v>
      </c>
      <c r="K14" s="10"/>
      <c r="L14" s="7"/>
      <c r="M14" s="7"/>
      <c r="N14" s="7"/>
      <c r="O14" s="7"/>
      <c r="P14" s="7"/>
      <c r="Q14" s="7"/>
      <c r="R14" s="7"/>
      <c r="S14" s="7"/>
      <c r="T14" s="7"/>
      <c r="U14" s="17"/>
    </row>
    <row r="15" spans="1:21">
      <c r="A15" t="s">
        <v>9</v>
      </c>
      <c r="B15" s="10">
        <v>165412.4166580195</v>
      </c>
      <c r="C15" s="7">
        <v>0</v>
      </c>
      <c r="D15" s="7">
        <v>10067787.234397437</v>
      </c>
      <c r="E15" s="7">
        <v>0</v>
      </c>
      <c r="F15" s="17">
        <f t="shared" si="0"/>
        <v>10233199.651055457</v>
      </c>
      <c r="H15" s="4" t="s">
        <v>69</v>
      </c>
      <c r="I15" s="14">
        <v>5781168.6220000014</v>
      </c>
      <c r="K15" s="10">
        <v>0</v>
      </c>
      <c r="L15" s="7">
        <v>0</v>
      </c>
      <c r="M15" s="7"/>
      <c r="N15" s="7">
        <v>0</v>
      </c>
      <c r="O15" s="7">
        <v>0</v>
      </c>
      <c r="P15" s="7"/>
      <c r="Q15" s="7">
        <v>1800000</v>
      </c>
      <c r="R15" s="7">
        <v>0</v>
      </c>
      <c r="S15" s="7"/>
      <c r="T15" s="7">
        <v>0</v>
      </c>
      <c r="U15" s="17">
        <v>0</v>
      </c>
    </row>
    <row r="16" spans="1:21">
      <c r="A16" t="s">
        <v>10</v>
      </c>
      <c r="B16" s="10">
        <v>45785.210202491879</v>
      </c>
      <c r="C16" s="7">
        <v>0</v>
      </c>
      <c r="D16" s="7">
        <v>10296605.072970651</v>
      </c>
      <c r="E16" s="7">
        <v>0</v>
      </c>
      <c r="F16" s="17">
        <f t="shared" si="0"/>
        <v>10342390.283173144</v>
      </c>
      <c r="H16" s="4" t="s">
        <v>70</v>
      </c>
      <c r="I16" s="14">
        <v>22136008.14333472</v>
      </c>
      <c r="K16" s="10">
        <v>0</v>
      </c>
      <c r="L16" s="7">
        <v>0</v>
      </c>
      <c r="M16" s="7"/>
      <c r="N16" s="7">
        <v>0</v>
      </c>
      <c r="O16" s="7">
        <v>0</v>
      </c>
      <c r="P16" s="7"/>
      <c r="Q16" s="7">
        <v>9437552</v>
      </c>
      <c r="R16" s="7">
        <v>0</v>
      </c>
      <c r="S16" s="7"/>
      <c r="T16" s="7">
        <v>0</v>
      </c>
      <c r="U16" s="17">
        <v>0</v>
      </c>
    </row>
    <row r="17" spans="1:21">
      <c r="A17" t="s">
        <v>11</v>
      </c>
      <c r="B17" s="10">
        <v>33337.969337108763</v>
      </c>
      <c r="C17" s="7">
        <v>0</v>
      </c>
      <c r="D17" s="7">
        <v>23003.310818575006</v>
      </c>
      <c r="E17" s="7">
        <v>0</v>
      </c>
      <c r="F17" s="17">
        <f t="shared" si="0"/>
        <v>56341.280155683766</v>
      </c>
      <c r="H17" s="4"/>
      <c r="I17" s="14"/>
      <c r="K17" s="10"/>
      <c r="L17" s="7"/>
      <c r="M17" s="7"/>
      <c r="N17" s="7"/>
      <c r="O17" s="7"/>
      <c r="P17" s="7"/>
      <c r="Q17" s="7"/>
      <c r="R17" s="7"/>
      <c r="S17" s="7"/>
      <c r="T17" s="7"/>
      <c r="U17" s="17"/>
    </row>
    <row r="18" spans="1:21">
      <c r="A18" t="s">
        <v>12</v>
      </c>
      <c r="B18" s="10">
        <v>0</v>
      </c>
      <c r="C18" s="7">
        <v>0</v>
      </c>
      <c r="D18" s="7">
        <v>-11498.519860885206</v>
      </c>
      <c r="E18" s="7">
        <v>0</v>
      </c>
      <c r="F18" s="17">
        <f t="shared" si="0"/>
        <v>-11498.519860885206</v>
      </c>
      <c r="H18" s="4" t="s">
        <v>71</v>
      </c>
      <c r="I18" s="14"/>
      <c r="K18" s="10">
        <v>0</v>
      </c>
      <c r="L18" s="7">
        <v>0</v>
      </c>
      <c r="M18" s="7"/>
      <c r="N18" s="7">
        <v>0</v>
      </c>
      <c r="O18" s="7">
        <v>0</v>
      </c>
      <c r="P18" s="7"/>
      <c r="Q18" s="7">
        <v>64500</v>
      </c>
      <c r="R18" s="7">
        <v>0</v>
      </c>
      <c r="S18" s="7"/>
      <c r="T18" s="7">
        <v>0</v>
      </c>
      <c r="U18" s="17">
        <v>0</v>
      </c>
    </row>
    <row r="19" spans="1:21">
      <c r="A19" t="s">
        <v>13</v>
      </c>
      <c r="B19" s="10">
        <v>57468.085140733063</v>
      </c>
      <c r="C19" s="7">
        <v>0</v>
      </c>
      <c r="D19" s="7">
        <v>2295271.1030353224</v>
      </c>
      <c r="E19" s="7">
        <v>0</v>
      </c>
      <c r="F19" s="17">
        <f t="shared" si="0"/>
        <v>2352739.1881760554</v>
      </c>
      <c r="H19" s="4" t="s">
        <v>72</v>
      </c>
      <c r="I19" s="14">
        <v>0</v>
      </c>
      <c r="K19" s="10">
        <v>200000</v>
      </c>
      <c r="L19" s="7">
        <v>0</v>
      </c>
      <c r="M19" s="7"/>
      <c r="N19" s="7">
        <v>0</v>
      </c>
      <c r="O19" s="7">
        <v>0</v>
      </c>
      <c r="P19" s="7"/>
      <c r="Q19" s="7">
        <v>3100000</v>
      </c>
      <c r="R19" s="7">
        <v>1100000</v>
      </c>
      <c r="S19" s="7"/>
      <c r="T19" s="7">
        <v>0</v>
      </c>
      <c r="U19" s="17">
        <v>0</v>
      </c>
    </row>
    <row r="20" spans="1:21">
      <c r="A20" t="s">
        <v>14</v>
      </c>
      <c r="B20" s="10">
        <v>25877.962358071585</v>
      </c>
      <c r="C20" s="7">
        <v>0</v>
      </c>
      <c r="D20" s="7">
        <v>-40258.631085058209</v>
      </c>
      <c r="E20" s="7">
        <v>0</v>
      </c>
      <c r="F20" s="17">
        <f t="shared" si="0"/>
        <v>-14380.668726986623</v>
      </c>
      <c r="H20" s="4" t="s">
        <v>73</v>
      </c>
      <c r="I20" s="14">
        <v>43815428.568790302</v>
      </c>
      <c r="K20" s="10"/>
      <c r="L20" s="7"/>
      <c r="M20" s="7"/>
      <c r="N20" s="7"/>
      <c r="O20" s="7"/>
      <c r="P20" s="7"/>
      <c r="Q20" s="7"/>
      <c r="R20" s="7"/>
      <c r="S20" s="7"/>
      <c r="T20" s="7"/>
      <c r="U20" s="17"/>
    </row>
    <row r="21" spans="1:21">
      <c r="A21" t="s">
        <v>15</v>
      </c>
      <c r="B21" s="10">
        <v>0</v>
      </c>
      <c r="C21" s="7">
        <v>0</v>
      </c>
      <c r="D21" s="7">
        <v>12423.229999999981</v>
      </c>
      <c r="E21" s="7">
        <v>0</v>
      </c>
      <c r="F21" s="17">
        <f t="shared" si="0"/>
        <v>12423.229999999981</v>
      </c>
      <c r="H21" s="4" t="s">
        <v>74</v>
      </c>
      <c r="I21" s="14"/>
      <c r="K21" s="10"/>
      <c r="L21" s="7"/>
      <c r="M21" s="7"/>
      <c r="N21" s="7"/>
      <c r="O21" s="7"/>
      <c r="P21" s="7"/>
      <c r="Q21" s="7"/>
      <c r="R21" s="7"/>
      <c r="S21" s="7"/>
      <c r="T21" s="7"/>
      <c r="U21" s="17"/>
    </row>
    <row r="22" spans="1:21">
      <c r="A22" t="s">
        <v>16</v>
      </c>
      <c r="B22" s="10">
        <v>-4314.837705954682</v>
      </c>
      <c r="C22" s="7">
        <v>0</v>
      </c>
      <c r="D22" s="7">
        <v>576589.55530282669</v>
      </c>
      <c r="E22" s="7">
        <v>0</v>
      </c>
      <c r="F22" s="17">
        <f t="shared" si="0"/>
        <v>572274.71759687201</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44783.07586939953</v>
      </c>
      <c r="C24" s="7">
        <v>0</v>
      </c>
      <c r="D24" s="7">
        <v>172235.35380118311</v>
      </c>
      <c r="E24" s="7">
        <v>0</v>
      </c>
      <c r="F24" s="17">
        <f t="shared" si="0"/>
        <v>217018.42967058264</v>
      </c>
      <c r="H24" s="4" t="s">
        <v>77</v>
      </c>
      <c r="I24" s="14">
        <v>30885453.806665</v>
      </c>
      <c r="K24" s="10">
        <v>11383</v>
      </c>
      <c r="L24" s="7">
        <v>0</v>
      </c>
      <c r="M24" s="7"/>
      <c r="N24" s="7">
        <v>529</v>
      </c>
      <c r="O24" s="7">
        <v>0</v>
      </c>
      <c r="P24" s="7"/>
      <c r="Q24" s="7">
        <v>235088</v>
      </c>
      <c r="R24" s="7">
        <v>0</v>
      </c>
      <c r="S24" s="7"/>
      <c r="T24" s="7">
        <v>0</v>
      </c>
      <c r="U24" s="17">
        <v>0</v>
      </c>
    </row>
    <row r="25" spans="1:21">
      <c r="A25" t="s">
        <v>19</v>
      </c>
      <c r="B25" s="10">
        <v>0</v>
      </c>
      <c r="C25" s="7">
        <v>0</v>
      </c>
      <c r="D25" s="7">
        <v>-857</v>
      </c>
      <c r="E25" s="7">
        <v>0</v>
      </c>
      <c r="F25" s="17">
        <f t="shared" si="0"/>
        <v>-857</v>
      </c>
      <c r="H25" s="4"/>
      <c r="I25" s="14"/>
      <c r="K25" s="10"/>
      <c r="L25" s="7"/>
      <c r="M25" s="7"/>
      <c r="N25" s="7"/>
      <c r="O25" s="7"/>
      <c r="P25" s="7"/>
      <c r="Q25" s="7"/>
      <c r="R25" s="7"/>
      <c r="S25" s="7"/>
      <c r="T25" s="7"/>
      <c r="U25" s="17"/>
    </row>
    <row r="26" spans="1:21">
      <c r="A26" t="s">
        <v>20</v>
      </c>
      <c r="B26" s="10">
        <v>3222.8933403247029</v>
      </c>
      <c r="C26" s="7">
        <v>0</v>
      </c>
      <c r="D26" s="7">
        <v>845085.07077105739</v>
      </c>
      <c r="E26" s="7">
        <v>0</v>
      </c>
      <c r="F26" s="17">
        <f t="shared" si="0"/>
        <v>848307.96411138214</v>
      </c>
      <c r="H26" s="4" t="s">
        <v>78</v>
      </c>
      <c r="I26" s="14">
        <f>SUM(I10:I16)-SUM(I19:I24)</f>
        <v>35706822.643879697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35706822.643879704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13755.559789110044</v>
      </c>
      <c r="C30" s="7">
        <v>0</v>
      </c>
      <c r="D30" s="7">
        <v>1075726.706545173</v>
      </c>
      <c r="E30" s="7">
        <v>0</v>
      </c>
      <c r="F30" s="17">
        <f t="shared" si="0"/>
        <v>1089482.2663342829</v>
      </c>
      <c r="K30" s="10"/>
      <c r="L30" s="7"/>
      <c r="M30" s="7"/>
      <c r="N30" s="7"/>
      <c r="O30" s="7"/>
      <c r="P30" s="7"/>
      <c r="Q30" s="7"/>
      <c r="R30" s="7"/>
      <c r="S30" s="7"/>
      <c r="T30" s="7"/>
      <c r="U30" s="17"/>
    </row>
    <row r="31" spans="1:21">
      <c r="A31" t="s">
        <v>25</v>
      </c>
      <c r="B31" s="10">
        <v>11764.436858991829</v>
      </c>
      <c r="C31" s="7">
        <v>0</v>
      </c>
      <c r="D31" s="7">
        <v>1776843.5574409701</v>
      </c>
      <c r="E31" s="7">
        <v>0</v>
      </c>
      <c r="F31" s="17">
        <f t="shared" si="0"/>
        <v>1788607.994299962</v>
      </c>
      <c r="K31" s="10"/>
      <c r="L31" s="7"/>
      <c r="M31" s="7"/>
      <c r="N31" s="7"/>
      <c r="O31" s="7"/>
      <c r="P31" s="7"/>
      <c r="Q31" s="7"/>
      <c r="R31" s="7"/>
      <c r="S31" s="7"/>
      <c r="T31" s="7"/>
      <c r="U31" s="17"/>
    </row>
    <row r="32" spans="1:21">
      <c r="A32" t="s">
        <v>26</v>
      </c>
      <c r="B32" s="10">
        <v>1334.0041705525628</v>
      </c>
      <c r="C32" s="7">
        <v>0</v>
      </c>
      <c r="D32" s="7">
        <v>101926.55612532191</v>
      </c>
      <c r="E32" s="7">
        <v>0</v>
      </c>
      <c r="F32" s="17">
        <f t="shared" si="0"/>
        <v>103260.56029587447</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58380.365436767017</v>
      </c>
      <c r="C34" s="7">
        <v>0</v>
      </c>
      <c r="D34" s="7">
        <v>4164.7252782808755</v>
      </c>
      <c r="E34" s="7">
        <v>0</v>
      </c>
      <c r="F34" s="17">
        <f t="shared" si="0"/>
        <v>62545.090715047889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-976.98538903845201</v>
      </c>
      <c r="C37" s="7">
        <v>0</v>
      </c>
      <c r="D37" s="7">
        <v>391224.59239786852</v>
      </c>
      <c r="E37" s="7">
        <v>0</v>
      </c>
      <c r="F37" s="17">
        <f t="shared" si="0"/>
        <v>390247.60700883006</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2387028.7730477909</v>
      </c>
      <c r="E40" s="7">
        <v>0</v>
      </c>
      <c r="F40" s="17">
        <f t="shared" si="1"/>
        <v>2387028.7730477909</v>
      </c>
      <c r="K40" s="10"/>
      <c r="L40" s="7"/>
      <c r="M40" s="7"/>
      <c r="N40" s="7"/>
      <c r="O40" s="7"/>
      <c r="P40" s="7"/>
      <c r="Q40" s="7"/>
      <c r="R40" s="7"/>
      <c r="S40" s="7"/>
      <c r="T40" s="7"/>
      <c r="U40" s="17"/>
    </row>
    <row r="41" spans="1:21">
      <c r="A41" t="s">
        <v>35</v>
      </c>
      <c r="B41" s="10">
        <v>87836.633533267828</v>
      </c>
      <c r="C41" s="7">
        <v>0</v>
      </c>
      <c r="D41" s="7">
        <v>459563.60890118161</v>
      </c>
      <c r="E41" s="7">
        <v>0</v>
      </c>
      <c r="F41" s="17">
        <f t="shared" si="1"/>
        <v>547400.24243444949</v>
      </c>
      <c r="K41" s="10">
        <v>0</v>
      </c>
      <c r="L41" s="7">
        <v>0</v>
      </c>
      <c r="M41" s="7"/>
      <c r="N41" s="7">
        <v>0</v>
      </c>
      <c r="O41" s="7">
        <v>0</v>
      </c>
      <c r="P41" s="7"/>
      <c r="Q41" s="7">
        <v>400000</v>
      </c>
      <c r="R41" s="7">
        <v>0</v>
      </c>
      <c r="S41" s="7"/>
      <c r="T41" s="7">
        <v>0</v>
      </c>
      <c r="U41" s="17">
        <v>0</v>
      </c>
    </row>
    <row r="42" spans="1:21">
      <c r="A42" t="s">
        <v>36</v>
      </c>
      <c r="B42" s="10">
        <v>4011.9152677952775</v>
      </c>
      <c r="C42" s="7">
        <v>0</v>
      </c>
      <c r="D42" s="7">
        <v>177854.52794368</v>
      </c>
      <c r="E42" s="7">
        <v>0</v>
      </c>
      <c r="F42" s="17">
        <f t="shared" si="1"/>
        <v>181866.44321147527</v>
      </c>
      <c r="K42" s="10">
        <v>55000</v>
      </c>
      <c r="L42" s="7">
        <v>0</v>
      </c>
      <c r="M42" s="7"/>
      <c r="N42" s="7">
        <v>0</v>
      </c>
      <c r="O42" s="7">
        <v>0</v>
      </c>
      <c r="P42" s="7"/>
      <c r="Q42" s="7">
        <v>295000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-295773.08869714988</v>
      </c>
      <c r="C44" s="7">
        <v>0</v>
      </c>
      <c r="D44" s="7">
        <v>-248913.29363961425</v>
      </c>
      <c r="E44" s="7">
        <v>0</v>
      </c>
      <c r="F44" s="17">
        <f t="shared" si="1"/>
        <v>-544686.38233676413</v>
      </c>
      <c r="K44" s="10">
        <v>0</v>
      </c>
      <c r="L44" s="7">
        <v>0</v>
      </c>
      <c r="M44" s="7"/>
      <c r="N44" s="7">
        <v>0</v>
      </c>
      <c r="O44" s="7">
        <v>0</v>
      </c>
      <c r="P44" s="7"/>
      <c r="Q44" s="7">
        <v>2402000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-1120.0583749140685</v>
      </c>
      <c r="C48" s="7">
        <v>0</v>
      </c>
      <c r="D48" s="7">
        <v>1994369.4848406105</v>
      </c>
      <c r="E48" s="7">
        <v>0</v>
      </c>
      <c r="F48" s="17">
        <f t="shared" si="1"/>
        <v>1993249.4264656964</v>
      </c>
      <c r="K48" s="10">
        <v>0</v>
      </c>
      <c r="L48" s="7">
        <v>0</v>
      </c>
      <c r="M48" s="7"/>
      <c r="N48" s="7">
        <v>0</v>
      </c>
      <c r="O48" s="7">
        <v>0</v>
      </c>
      <c r="P48" s="7"/>
      <c r="Q48" s="7">
        <v>1610000</v>
      </c>
      <c r="R48" s="7">
        <v>0</v>
      </c>
      <c r="S48" s="7"/>
      <c r="T48" s="7">
        <v>0</v>
      </c>
      <c r="U48" s="17">
        <v>0</v>
      </c>
    </row>
    <row r="49" spans="1:21">
      <c r="A49" t="s">
        <v>43</v>
      </c>
      <c r="B49" s="10">
        <v>26690.222980463601</v>
      </c>
      <c r="C49" s="7">
        <v>0</v>
      </c>
      <c r="D49" s="7">
        <v>1258259.6822119989</v>
      </c>
      <c r="E49" s="7">
        <v>0</v>
      </c>
      <c r="F49" s="17">
        <f t="shared" si="1"/>
        <v>1284949.9051924625</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-63</v>
      </c>
      <c r="E51" s="7">
        <v>0</v>
      </c>
      <c r="F51" s="17">
        <f t="shared" si="1"/>
        <v>-63</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-1172</v>
      </c>
      <c r="C55" s="7">
        <v>0</v>
      </c>
      <c r="D55" s="7">
        <v>39032.698905980593</v>
      </c>
      <c r="E55" s="7">
        <v>0</v>
      </c>
      <c r="F55" s="17">
        <f t="shared" si="1"/>
        <v>37860.698905980593</v>
      </c>
      <c r="K55" s="10">
        <v>0</v>
      </c>
      <c r="L55" s="7">
        <v>0</v>
      </c>
      <c r="M55" s="7"/>
      <c r="N55" s="7">
        <v>0</v>
      </c>
      <c r="O55" s="7">
        <v>0</v>
      </c>
      <c r="P55" s="7"/>
      <c r="Q55" s="7">
        <v>150000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275196.08054159628</v>
      </c>
      <c r="C60" s="7">
        <f>SUM(C6:C58)</f>
        <v>0</v>
      </c>
      <c r="D60" s="7">
        <f>SUM(D6:D58)</f>
        <v>35431626.563338108</v>
      </c>
      <c r="E60" s="7">
        <f>SUM(E6:E58)</f>
        <v>0</v>
      </c>
      <c r="F60" s="17">
        <f>SUM(F6:F58)</f>
        <v>35706822.643879704</v>
      </c>
      <c r="K60" s="10">
        <f>SUM(K6:K58)</f>
        <v>287961</v>
      </c>
      <c r="L60" s="7">
        <f>SUM(L6:L58)</f>
        <v>0</v>
      </c>
      <c r="M60" s="7"/>
      <c r="N60" s="7">
        <f>SUM(N6:N58)</f>
        <v>529</v>
      </c>
      <c r="O60" s="7">
        <f>SUM(O6:O58)</f>
        <v>0</v>
      </c>
      <c r="P60" s="7"/>
      <c r="Q60" s="7">
        <f>SUM(Q6:Q58)</f>
        <v>19529354</v>
      </c>
      <c r="R60" s="7">
        <f>SUM(R6:R58)</f>
        <v>1100000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Italic"Life &amp; Health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-860046.39063024393</v>
      </c>
      <c r="C6" s="7">
        <v>0</v>
      </c>
      <c r="D6" s="7">
        <v>0</v>
      </c>
      <c r="E6" s="7">
        <v>0</v>
      </c>
      <c r="F6" s="17">
        <f t="shared" ref="F6:F37" si="0">SUM(B6:E6)</f>
        <v>-860046.39063024393</v>
      </c>
      <c r="K6" s="10"/>
      <c r="L6" s="7"/>
      <c r="M6" s="7"/>
      <c r="N6" s="7"/>
      <c r="O6" s="7"/>
      <c r="P6" s="7"/>
      <c r="Q6" s="7"/>
      <c r="R6" s="7"/>
      <c r="S6" s="7"/>
      <c r="T6" s="7"/>
      <c r="U6" s="17"/>
    </row>
    <row r="7" spans="1:21">
      <c r="A7" t="s">
        <v>1</v>
      </c>
      <c r="B7" s="10">
        <v>11738.341653722833</v>
      </c>
      <c r="C7" s="7">
        <v>0</v>
      </c>
      <c r="D7" s="7">
        <v>0</v>
      </c>
      <c r="E7" s="7">
        <v>0</v>
      </c>
      <c r="F7" s="17">
        <f t="shared" si="0"/>
        <v>11738.341653722833</v>
      </c>
      <c r="H7" s="22"/>
      <c r="I7" s="24"/>
      <c r="K7" s="10"/>
      <c r="L7" s="7"/>
      <c r="M7" s="7"/>
      <c r="N7" s="7"/>
      <c r="O7" s="7"/>
      <c r="P7" s="7"/>
      <c r="Q7" s="7"/>
      <c r="R7" s="7"/>
      <c r="S7" s="7"/>
      <c r="T7" s="7"/>
      <c r="U7" s="17"/>
    </row>
    <row r="8" spans="1:21">
      <c r="A8" t="s">
        <v>2</v>
      </c>
      <c r="B8" s="10">
        <v>2519011.0058564702</v>
      </c>
      <c r="C8" s="7">
        <v>89616.237853930244</v>
      </c>
      <c r="D8" s="7">
        <v>0</v>
      </c>
      <c r="E8" s="7">
        <v>0</v>
      </c>
      <c r="F8" s="17">
        <f t="shared" si="0"/>
        <v>2608627.2437104005</v>
      </c>
      <c r="H8" s="4" t="s">
        <v>64</v>
      </c>
      <c r="I8" s="13"/>
      <c r="K8" s="10"/>
      <c r="L8" s="7"/>
      <c r="M8" s="7"/>
      <c r="N8" s="7"/>
      <c r="O8" s="7"/>
      <c r="P8" s="7"/>
      <c r="Q8" s="7"/>
      <c r="R8" s="7"/>
      <c r="S8" s="7"/>
      <c r="T8" s="7"/>
      <c r="U8" s="17"/>
    </row>
    <row r="9" spans="1:21">
      <c r="A9" t="s">
        <v>3</v>
      </c>
      <c r="B9" s="10">
        <v>3126480.3431880465</v>
      </c>
      <c r="C9" s="7">
        <v>63092.413891797885</v>
      </c>
      <c r="D9" s="7">
        <v>0</v>
      </c>
      <c r="E9" s="7">
        <v>0</v>
      </c>
      <c r="F9" s="17">
        <f t="shared" si="0"/>
        <v>3189572.7570798444</v>
      </c>
      <c r="H9" s="4"/>
      <c r="I9" s="13"/>
      <c r="K9" s="10">
        <v>0</v>
      </c>
      <c r="L9" s="7">
        <v>0</v>
      </c>
      <c r="M9" s="7"/>
      <c r="N9" s="7">
        <v>0</v>
      </c>
      <c r="O9" s="7">
        <v>0</v>
      </c>
      <c r="P9" s="7"/>
      <c r="Q9" s="7">
        <v>0</v>
      </c>
      <c r="R9" s="7">
        <v>0</v>
      </c>
      <c r="S9" s="7"/>
      <c r="T9" s="7">
        <v>0</v>
      </c>
      <c r="U9" s="17">
        <v>0</v>
      </c>
    </row>
    <row r="10" spans="1:21">
      <c r="A10" t="s">
        <v>4</v>
      </c>
      <c r="B10" s="10">
        <v>7639201.369603171</v>
      </c>
      <c r="C10" s="7">
        <v>49450.880444337963</v>
      </c>
      <c r="D10" s="7">
        <v>0</v>
      </c>
      <c r="E10" s="7">
        <v>0</v>
      </c>
      <c r="F10" s="17">
        <f t="shared" si="0"/>
        <v>7688652.2500475086</v>
      </c>
      <c r="H10" s="4" t="s">
        <v>65</v>
      </c>
      <c r="I10" s="14">
        <v>473925261.12663919</v>
      </c>
      <c r="K10" s="10">
        <v>2500000</v>
      </c>
      <c r="L10" s="7">
        <v>0</v>
      </c>
      <c r="M10" s="7"/>
      <c r="N10" s="7">
        <v>0</v>
      </c>
      <c r="O10" s="7">
        <v>0</v>
      </c>
      <c r="P10" s="7"/>
      <c r="Q10" s="7">
        <v>0</v>
      </c>
      <c r="R10" s="7">
        <v>0</v>
      </c>
      <c r="S10" s="7"/>
      <c r="T10" s="7">
        <v>0</v>
      </c>
      <c r="U10" s="17">
        <v>0</v>
      </c>
    </row>
    <row r="11" spans="1:21">
      <c r="A11" t="s">
        <v>5</v>
      </c>
      <c r="B11" s="10">
        <v>343887.83740539511</v>
      </c>
      <c r="C11" s="7">
        <v>0</v>
      </c>
      <c r="D11" s="7">
        <v>0</v>
      </c>
      <c r="E11" s="7">
        <v>0</v>
      </c>
      <c r="F11" s="17">
        <f t="shared" si="0"/>
        <v>343887.83740539511</v>
      </c>
      <c r="H11" s="4"/>
      <c r="I11" s="14"/>
      <c r="K11" s="10">
        <v>210000</v>
      </c>
      <c r="L11" s="7">
        <v>0</v>
      </c>
      <c r="M11" s="7"/>
      <c r="N11" s="7">
        <v>0</v>
      </c>
      <c r="O11" s="7">
        <v>0</v>
      </c>
      <c r="P11" s="7"/>
      <c r="Q11" s="7">
        <v>0</v>
      </c>
      <c r="R11" s="7">
        <v>0</v>
      </c>
      <c r="S11" s="7"/>
      <c r="T11" s="7">
        <v>0</v>
      </c>
      <c r="U11" s="17">
        <v>0</v>
      </c>
    </row>
    <row r="12" spans="1:21">
      <c r="A12" t="s">
        <v>6</v>
      </c>
      <c r="B12" s="10">
        <v>72111.045787467941</v>
      </c>
      <c r="C12" s="7">
        <v>2430.8393626297884</v>
      </c>
      <c r="D12" s="7">
        <v>0</v>
      </c>
      <c r="E12" s="7">
        <v>0</v>
      </c>
      <c r="F12" s="17">
        <f t="shared" si="0"/>
        <v>74541.885150097733</v>
      </c>
      <c r="H12" s="4" t="s">
        <v>66</v>
      </c>
      <c r="I12" s="14"/>
      <c r="K12" s="10">
        <v>99230</v>
      </c>
      <c r="L12" s="7">
        <v>0</v>
      </c>
      <c r="M12" s="7"/>
      <c r="N12" s="7">
        <v>0</v>
      </c>
      <c r="O12" s="7">
        <v>0</v>
      </c>
      <c r="P12" s="7"/>
      <c r="Q12" s="7">
        <v>0</v>
      </c>
      <c r="R12" s="7">
        <v>0</v>
      </c>
      <c r="S12" s="7"/>
      <c r="T12" s="7">
        <v>0</v>
      </c>
      <c r="U12" s="17">
        <v>0</v>
      </c>
    </row>
    <row r="13" spans="1:21">
      <c r="A13" t="s">
        <v>7</v>
      </c>
      <c r="B13" s="10">
        <v>37606.882944801124</v>
      </c>
      <c r="C13" s="7">
        <v>0</v>
      </c>
      <c r="D13" s="7">
        <v>0</v>
      </c>
      <c r="E13" s="7">
        <v>0</v>
      </c>
      <c r="F13" s="17">
        <f t="shared" si="0"/>
        <v>37606.882944801124</v>
      </c>
      <c r="H13" s="4" t="s">
        <v>67</v>
      </c>
      <c r="I13" s="14">
        <v>166724814.46300003</v>
      </c>
      <c r="K13" s="10"/>
      <c r="L13" s="7"/>
      <c r="M13" s="7"/>
      <c r="N13" s="7"/>
      <c r="O13" s="7"/>
      <c r="P13" s="7"/>
      <c r="Q13" s="7"/>
      <c r="R13" s="7"/>
      <c r="S13" s="7"/>
      <c r="T13" s="7"/>
      <c r="U13" s="17"/>
    </row>
    <row r="14" spans="1:21">
      <c r="A14" t="s">
        <v>8</v>
      </c>
      <c r="B14" s="10">
        <v>4341.3710548821055</v>
      </c>
      <c r="C14" s="7">
        <v>0</v>
      </c>
      <c r="D14" s="7">
        <v>0</v>
      </c>
      <c r="E14" s="7">
        <v>0</v>
      </c>
      <c r="F14" s="17">
        <f t="shared" si="0"/>
        <v>4341.3710548821055</v>
      </c>
      <c r="H14" s="4" t="s">
        <v>68</v>
      </c>
      <c r="I14" s="14">
        <v>23656231.790318623</v>
      </c>
      <c r="K14" s="10"/>
      <c r="L14" s="7"/>
      <c r="M14" s="7"/>
      <c r="N14" s="7"/>
      <c r="O14" s="7"/>
      <c r="P14" s="7"/>
      <c r="Q14" s="7"/>
      <c r="R14" s="7"/>
      <c r="S14" s="7"/>
      <c r="T14" s="7"/>
      <c r="U14" s="17"/>
    </row>
    <row r="15" spans="1:21">
      <c r="A15" t="s">
        <v>9</v>
      </c>
      <c r="B15" s="10">
        <v>36042.994225464688</v>
      </c>
      <c r="C15" s="7">
        <v>0</v>
      </c>
      <c r="D15" s="7">
        <v>0</v>
      </c>
      <c r="E15" s="7">
        <v>0</v>
      </c>
      <c r="F15" s="17">
        <f t="shared" si="0"/>
        <v>36042.994225464688</v>
      </c>
      <c r="H15" s="4" t="s">
        <v>69</v>
      </c>
      <c r="I15" s="14">
        <v>32181442.029691212</v>
      </c>
      <c r="K15" s="10"/>
      <c r="L15" s="7"/>
      <c r="M15" s="7"/>
      <c r="N15" s="7"/>
      <c r="O15" s="7"/>
      <c r="P15" s="7"/>
      <c r="Q15" s="7"/>
      <c r="R15" s="7"/>
      <c r="S15" s="7"/>
      <c r="T15" s="7"/>
      <c r="U15" s="17"/>
    </row>
    <row r="16" spans="1:21">
      <c r="A16" t="s">
        <v>10</v>
      </c>
      <c r="B16" s="10">
        <v>854385.28446573648</v>
      </c>
      <c r="C16" s="7">
        <v>0</v>
      </c>
      <c r="D16" s="7">
        <v>0</v>
      </c>
      <c r="E16" s="7">
        <v>0</v>
      </c>
      <c r="F16" s="17">
        <f t="shared" si="0"/>
        <v>854385.28446573648</v>
      </c>
      <c r="H16" s="4" t="s">
        <v>70</v>
      </c>
      <c r="I16" s="14">
        <v>161039436.9457261</v>
      </c>
      <c r="K16" s="10"/>
      <c r="L16" s="7"/>
      <c r="M16" s="7"/>
      <c r="N16" s="7"/>
      <c r="O16" s="7"/>
      <c r="P16" s="7"/>
      <c r="Q16" s="7"/>
      <c r="R16" s="7"/>
      <c r="S16" s="7"/>
      <c r="T16" s="7"/>
      <c r="U16" s="17"/>
    </row>
    <row r="17" spans="1:21">
      <c r="A17" t="s">
        <v>11</v>
      </c>
      <c r="B17" s="10">
        <v>13837.293247889364</v>
      </c>
      <c r="C17" s="7">
        <v>0</v>
      </c>
      <c r="D17" s="7">
        <v>0</v>
      </c>
      <c r="E17" s="7">
        <v>0</v>
      </c>
      <c r="F17" s="17">
        <f t="shared" si="0"/>
        <v>13837.293247889364</v>
      </c>
      <c r="H17" s="4"/>
      <c r="I17" s="14"/>
      <c r="K17" s="10"/>
      <c r="L17" s="7"/>
      <c r="M17" s="7"/>
      <c r="N17" s="7"/>
      <c r="O17" s="7"/>
      <c r="P17" s="7"/>
      <c r="Q17" s="7"/>
      <c r="R17" s="7"/>
      <c r="S17" s="7"/>
      <c r="T17" s="7"/>
      <c r="U17" s="17"/>
    </row>
    <row r="18" spans="1:21">
      <c r="A18" t="s">
        <v>12</v>
      </c>
      <c r="B18" s="10">
        <v>100138.21888952007</v>
      </c>
      <c r="C18" s="7">
        <v>1729.6417121565219</v>
      </c>
      <c r="D18" s="7">
        <v>0</v>
      </c>
      <c r="E18" s="7">
        <v>0</v>
      </c>
      <c r="F18" s="17">
        <f t="shared" si="0"/>
        <v>101867.86060167658</v>
      </c>
      <c r="H18" s="4" t="s">
        <v>71</v>
      </c>
      <c r="I18" s="14"/>
      <c r="K18" s="10"/>
      <c r="L18" s="7"/>
      <c r="M18" s="7"/>
      <c r="N18" s="7"/>
      <c r="O18" s="7"/>
      <c r="P18" s="7"/>
      <c r="Q18" s="7"/>
      <c r="R18" s="7"/>
      <c r="S18" s="7"/>
      <c r="T18" s="7"/>
      <c r="U18" s="17"/>
    </row>
    <row r="19" spans="1:21">
      <c r="A19" t="s">
        <v>13</v>
      </c>
      <c r="B19" s="10">
        <v>41229531.052245095</v>
      </c>
      <c r="C19" s="7">
        <v>7981.1699577630498</v>
      </c>
      <c r="D19" s="7">
        <v>0</v>
      </c>
      <c r="E19" s="7">
        <v>0</v>
      </c>
      <c r="F19" s="17">
        <f t="shared" si="0"/>
        <v>41237512.22220286</v>
      </c>
      <c r="H19" s="4" t="s">
        <v>72</v>
      </c>
      <c r="I19" s="14">
        <v>0</v>
      </c>
      <c r="K19" s="10">
        <v>42000000</v>
      </c>
      <c r="L19" s="7">
        <v>0</v>
      </c>
      <c r="M19" s="7"/>
      <c r="N19" s="7">
        <v>600000</v>
      </c>
      <c r="O19" s="7">
        <v>0</v>
      </c>
      <c r="P19" s="7"/>
      <c r="Q19" s="7">
        <v>0</v>
      </c>
      <c r="R19" s="7">
        <v>0</v>
      </c>
      <c r="S19" s="7"/>
      <c r="T19" s="7">
        <v>0</v>
      </c>
      <c r="U19" s="17">
        <v>0</v>
      </c>
    </row>
    <row r="20" spans="1:21">
      <c r="A20" t="s">
        <v>14</v>
      </c>
      <c r="B20" s="10">
        <v>9985942.5172737278</v>
      </c>
      <c r="C20" s="7">
        <v>0</v>
      </c>
      <c r="D20" s="7">
        <v>0</v>
      </c>
      <c r="E20" s="7">
        <v>0</v>
      </c>
      <c r="F20" s="17">
        <f t="shared" si="0"/>
        <v>9985942.5172737278</v>
      </c>
      <c r="H20" s="4" t="s">
        <v>73</v>
      </c>
      <c r="I20" s="14">
        <v>473925261.12663919</v>
      </c>
      <c r="K20" s="10">
        <v>3000000</v>
      </c>
      <c r="L20" s="7">
        <v>0</v>
      </c>
      <c r="M20" s="7"/>
      <c r="N20" s="7">
        <v>0</v>
      </c>
      <c r="O20" s="7">
        <v>0</v>
      </c>
      <c r="P20" s="7"/>
      <c r="Q20" s="7">
        <v>0</v>
      </c>
      <c r="R20" s="7">
        <v>0</v>
      </c>
      <c r="S20" s="7"/>
      <c r="T20" s="7">
        <v>0</v>
      </c>
      <c r="U20" s="17">
        <v>0</v>
      </c>
    </row>
    <row r="21" spans="1:21">
      <c r="A21" t="s">
        <v>15</v>
      </c>
      <c r="B21" s="10">
        <v>17735622.937335972</v>
      </c>
      <c r="C21" s="7">
        <v>5713.6479659636971</v>
      </c>
      <c r="D21" s="7">
        <v>0</v>
      </c>
      <c r="E21" s="7">
        <v>0</v>
      </c>
      <c r="F21" s="17">
        <f t="shared" si="0"/>
        <v>17741336.585301936</v>
      </c>
      <c r="H21" s="4" t="s">
        <v>74</v>
      </c>
      <c r="I21" s="14"/>
      <c r="K21" s="10">
        <v>15100000</v>
      </c>
      <c r="L21" s="7">
        <v>0</v>
      </c>
      <c r="M21" s="7"/>
      <c r="N21" s="7">
        <v>0</v>
      </c>
      <c r="O21" s="7">
        <v>0</v>
      </c>
      <c r="P21" s="7"/>
      <c r="Q21" s="7">
        <v>0</v>
      </c>
      <c r="R21" s="7">
        <v>0</v>
      </c>
      <c r="S21" s="7"/>
      <c r="T21" s="7">
        <v>0</v>
      </c>
      <c r="U21" s="17">
        <v>0</v>
      </c>
    </row>
    <row r="22" spans="1:21">
      <c r="A22" t="s">
        <v>16</v>
      </c>
      <c r="B22" s="10">
        <v>15489122.377355974</v>
      </c>
      <c r="C22" s="7">
        <v>0</v>
      </c>
      <c r="D22" s="7">
        <v>0</v>
      </c>
      <c r="E22" s="7">
        <v>0</v>
      </c>
      <c r="F22" s="17">
        <f t="shared" si="0"/>
        <v>15489122.377355974</v>
      </c>
      <c r="H22" s="4" t="s">
        <v>75</v>
      </c>
      <c r="I22" s="14">
        <v>0</v>
      </c>
      <c r="K22" s="10">
        <v>10000000</v>
      </c>
      <c r="L22" s="7">
        <v>0</v>
      </c>
      <c r="M22" s="7"/>
      <c r="N22" s="7">
        <v>0</v>
      </c>
      <c r="O22" s="7">
        <v>0</v>
      </c>
      <c r="P22" s="7"/>
      <c r="Q22" s="7">
        <v>0</v>
      </c>
      <c r="R22" s="7">
        <v>0</v>
      </c>
      <c r="S22" s="7"/>
      <c r="T22" s="7">
        <v>0</v>
      </c>
      <c r="U22" s="17">
        <v>0</v>
      </c>
    </row>
    <row r="23" spans="1:21">
      <c r="A23" t="s">
        <v>17</v>
      </c>
      <c r="B23" s="10">
        <v>8096448.6151014622</v>
      </c>
      <c r="C23" s="7">
        <v>0</v>
      </c>
      <c r="D23" s="7">
        <v>0</v>
      </c>
      <c r="E23" s="7">
        <v>0</v>
      </c>
      <c r="F23" s="17">
        <f t="shared" si="0"/>
        <v>8096448.6151014622</v>
      </c>
      <c r="H23" s="4" t="s">
        <v>76</v>
      </c>
      <c r="I23" s="14"/>
      <c r="K23" s="10">
        <v>12097362</v>
      </c>
      <c r="L23" s="7">
        <v>0</v>
      </c>
      <c r="M23" s="7"/>
      <c r="N23" s="7">
        <v>0</v>
      </c>
      <c r="O23" s="7">
        <v>0</v>
      </c>
      <c r="P23" s="7"/>
      <c r="Q23" s="7">
        <v>0</v>
      </c>
      <c r="R23" s="7">
        <v>0</v>
      </c>
      <c r="S23" s="7"/>
      <c r="T23" s="7">
        <v>0</v>
      </c>
      <c r="U23" s="17">
        <v>0</v>
      </c>
    </row>
    <row r="24" spans="1:21">
      <c r="A24" t="s">
        <v>18</v>
      </c>
      <c r="B24" s="10">
        <v>2106969.3329408988</v>
      </c>
      <c r="C24" s="7">
        <v>0</v>
      </c>
      <c r="D24" s="7">
        <v>0</v>
      </c>
      <c r="E24" s="7">
        <v>0</v>
      </c>
      <c r="F24" s="17">
        <f t="shared" si="0"/>
        <v>2106969.3329408988</v>
      </c>
      <c r="H24" s="4" t="s">
        <v>77</v>
      </c>
      <c r="I24" s="14">
        <v>127136944.71999997</v>
      </c>
      <c r="K24" s="10"/>
      <c r="L24" s="7"/>
      <c r="M24" s="7"/>
      <c r="N24" s="7"/>
      <c r="O24" s="7"/>
      <c r="P24" s="7"/>
      <c r="Q24" s="7"/>
      <c r="R24" s="7"/>
      <c r="S24" s="7"/>
      <c r="T24" s="7"/>
      <c r="U24" s="17"/>
    </row>
    <row r="25" spans="1:21">
      <c r="A25" t="s">
        <v>19</v>
      </c>
      <c r="B25" s="10">
        <v>5690.8041638188197</v>
      </c>
      <c r="C25" s="7">
        <v>0</v>
      </c>
      <c r="D25" s="7">
        <v>0</v>
      </c>
      <c r="E25" s="7">
        <v>0</v>
      </c>
      <c r="F25" s="17">
        <f t="shared" si="0"/>
        <v>5690.8041638188197</v>
      </c>
      <c r="H25" s="4"/>
      <c r="I25" s="14"/>
      <c r="K25" s="10"/>
      <c r="L25" s="7"/>
      <c r="M25" s="7"/>
      <c r="N25" s="7"/>
      <c r="O25" s="7"/>
      <c r="P25" s="7"/>
      <c r="Q25" s="7"/>
      <c r="R25" s="7"/>
      <c r="S25" s="7"/>
      <c r="T25" s="7"/>
      <c r="U25" s="17"/>
    </row>
    <row r="26" spans="1:21">
      <c r="A26" t="s">
        <v>20</v>
      </c>
      <c r="B26" s="10">
        <v>155894.68096419523</v>
      </c>
      <c r="C26" s="7">
        <v>0</v>
      </c>
      <c r="D26" s="7">
        <v>0</v>
      </c>
      <c r="E26" s="7">
        <v>0</v>
      </c>
      <c r="F26" s="17">
        <f t="shared" si="0"/>
        <v>155894.68096419523</v>
      </c>
      <c r="H26" s="4" t="s">
        <v>78</v>
      </c>
      <c r="I26" s="14">
        <f>SUM(I10:I16)-SUM(I19:I24)</f>
        <v>256464980.5087359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256464980.50873595</v>
      </c>
      <c r="K27" s="10"/>
      <c r="L27" s="7"/>
      <c r="M27" s="7"/>
      <c r="N27" s="7"/>
      <c r="O27" s="7"/>
      <c r="P27" s="7"/>
      <c r="Q27" s="7"/>
      <c r="R27" s="7"/>
      <c r="S27" s="7"/>
      <c r="T27" s="7"/>
      <c r="U27" s="17"/>
    </row>
    <row r="28" spans="1:21">
      <c r="A28" t="s">
        <v>22</v>
      </c>
      <c r="B28" s="10">
        <v>302855.8826767162</v>
      </c>
      <c r="C28" s="7">
        <v>0</v>
      </c>
      <c r="D28" s="7">
        <v>0</v>
      </c>
      <c r="E28" s="7">
        <v>0</v>
      </c>
      <c r="F28" s="17">
        <f t="shared" si="0"/>
        <v>302855.8826767162</v>
      </c>
      <c r="H28" s="23"/>
      <c r="I28" s="25"/>
      <c r="K28" s="10"/>
      <c r="L28" s="7"/>
      <c r="M28" s="7"/>
      <c r="N28" s="7"/>
      <c r="O28" s="7"/>
      <c r="P28" s="7"/>
      <c r="Q28" s="7"/>
      <c r="R28" s="7"/>
      <c r="S28" s="7"/>
      <c r="T28" s="7"/>
      <c r="U28" s="17"/>
    </row>
    <row r="29" spans="1:21">
      <c r="A29" t="s">
        <v>23</v>
      </c>
      <c r="B29" s="10">
        <v>234429.97036047818</v>
      </c>
      <c r="C29" s="7">
        <v>0</v>
      </c>
      <c r="D29" s="7">
        <v>0</v>
      </c>
      <c r="E29" s="7">
        <v>0</v>
      </c>
      <c r="F29" s="17">
        <f t="shared" si="0"/>
        <v>234429.97036047818</v>
      </c>
      <c r="K29" s="10"/>
      <c r="L29" s="7"/>
      <c r="M29" s="7"/>
      <c r="N29" s="7"/>
      <c r="O29" s="7"/>
      <c r="P29" s="7"/>
      <c r="Q29" s="7"/>
      <c r="R29" s="7"/>
      <c r="S29" s="7"/>
      <c r="T29" s="7"/>
      <c r="U29" s="17"/>
    </row>
    <row r="30" spans="1:21">
      <c r="A30" t="s">
        <v>24</v>
      </c>
      <c r="B30" s="10">
        <v>-217902.09383317671</v>
      </c>
      <c r="C30" s="7">
        <v>0</v>
      </c>
      <c r="D30" s="7">
        <v>0</v>
      </c>
      <c r="E30" s="7">
        <v>0</v>
      </c>
      <c r="F30" s="17">
        <f t="shared" si="0"/>
        <v>-217902.09383317671</v>
      </c>
      <c r="K30" s="10"/>
      <c r="L30" s="7"/>
      <c r="M30" s="7"/>
      <c r="N30" s="7"/>
      <c r="O30" s="7"/>
      <c r="P30" s="7"/>
      <c r="Q30" s="7"/>
      <c r="R30" s="7"/>
      <c r="S30" s="7"/>
      <c r="T30" s="7"/>
      <c r="U30" s="17"/>
    </row>
    <row r="31" spans="1:21">
      <c r="A31" t="s">
        <v>25</v>
      </c>
      <c r="B31" s="10">
        <v>109253291.7872307</v>
      </c>
      <c r="C31" s="7">
        <v>135916.4444778394</v>
      </c>
      <c r="D31" s="7">
        <v>0</v>
      </c>
      <c r="E31" s="7">
        <v>0</v>
      </c>
      <c r="F31" s="17">
        <f t="shared" si="0"/>
        <v>109389208.23170854</v>
      </c>
      <c r="K31" s="10">
        <v>49995930</v>
      </c>
      <c r="L31" s="7">
        <v>0</v>
      </c>
      <c r="M31" s="7"/>
      <c r="N31" s="7">
        <v>0</v>
      </c>
      <c r="O31" s="7">
        <v>0</v>
      </c>
      <c r="P31" s="7"/>
      <c r="Q31" s="7">
        <v>0</v>
      </c>
      <c r="R31" s="7">
        <v>0</v>
      </c>
      <c r="S31" s="7"/>
      <c r="T31" s="7">
        <v>0</v>
      </c>
      <c r="U31" s="17">
        <v>0</v>
      </c>
    </row>
    <row r="32" spans="1:21">
      <c r="A32" t="s">
        <v>26</v>
      </c>
      <c r="B32" s="10">
        <v>91406.094283486018</v>
      </c>
      <c r="C32" s="7">
        <v>0</v>
      </c>
      <c r="D32" s="7">
        <v>0</v>
      </c>
      <c r="E32" s="7">
        <v>0</v>
      </c>
      <c r="F32" s="17">
        <f t="shared" si="0"/>
        <v>91406.094283486018</v>
      </c>
      <c r="K32" s="10"/>
      <c r="L32" s="7"/>
      <c r="M32" s="7"/>
      <c r="N32" s="7"/>
      <c r="O32" s="7"/>
      <c r="P32" s="7"/>
      <c r="Q32" s="7"/>
      <c r="R32" s="7"/>
      <c r="S32" s="7"/>
      <c r="T32" s="7"/>
      <c r="U32" s="17"/>
    </row>
    <row r="33" spans="1:21">
      <c r="A33" t="s">
        <v>27</v>
      </c>
      <c r="B33" s="10">
        <v>3195038.61368305</v>
      </c>
      <c r="C33" s="7">
        <v>0</v>
      </c>
      <c r="D33" s="7">
        <v>0</v>
      </c>
      <c r="E33" s="7">
        <v>0</v>
      </c>
      <c r="F33" s="17">
        <f t="shared" si="0"/>
        <v>3195038.61368305</v>
      </c>
      <c r="K33" s="10"/>
      <c r="L33" s="7"/>
      <c r="M33" s="7"/>
      <c r="N33" s="7"/>
      <c r="O33" s="7"/>
      <c r="P33" s="7"/>
      <c r="Q33" s="7"/>
      <c r="R33" s="7"/>
      <c r="S33" s="7"/>
      <c r="T33" s="7"/>
      <c r="U33" s="17"/>
    </row>
    <row r="34" spans="1:21">
      <c r="A34" t="s">
        <v>28</v>
      </c>
      <c r="B34" s="10">
        <v>76689.116431427654</v>
      </c>
      <c r="C34" s="7">
        <v>0</v>
      </c>
      <c r="D34" s="7">
        <v>0</v>
      </c>
      <c r="E34" s="7">
        <v>0</v>
      </c>
      <c r="F34" s="17">
        <f t="shared" si="0"/>
        <v>76689.116431427654</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87327.916629853338</v>
      </c>
      <c r="C37" s="7">
        <v>0</v>
      </c>
      <c r="D37" s="7">
        <v>0</v>
      </c>
      <c r="E37" s="7">
        <v>0</v>
      </c>
      <c r="F37" s="17">
        <f t="shared" si="0"/>
        <v>87327.916629853338</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-482195.73931864649</v>
      </c>
      <c r="C39" s="7">
        <v>0</v>
      </c>
      <c r="D39" s="7">
        <v>0</v>
      </c>
      <c r="E39" s="7">
        <v>0</v>
      </c>
      <c r="F39" s="17">
        <f t="shared" si="1"/>
        <v>-482195.73931864649</v>
      </c>
      <c r="K39" s="10"/>
      <c r="L39" s="7"/>
      <c r="M39" s="7"/>
      <c r="N39" s="7"/>
      <c r="O39" s="7"/>
      <c r="P39" s="7"/>
      <c r="Q39" s="7"/>
      <c r="R39" s="7"/>
      <c r="S39" s="7"/>
      <c r="T39" s="7"/>
      <c r="U39" s="17"/>
    </row>
    <row r="40" spans="1:21">
      <c r="A40" t="s">
        <v>34</v>
      </c>
      <c r="B40" s="10">
        <v>7457.0429468022903</v>
      </c>
      <c r="C40" s="7">
        <v>0</v>
      </c>
      <c r="D40" s="7">
        <v>0</v>
      </c>
      <c r="E40" s="7">
        <v>0</v>
      </c>
      <c r="F40" s="17">
        <f t="shared" si="1"/>
        <v>7457.0429468022903</v>
      </c>
      <c r="K40" s="10"/>
      <c r="L40" s="7"/>
      <c r="M40" s="7"/>
      <c r="N40" s="7"/>
      <c r="O40" s="7"/>
      <c r="P40" s="7"/>
      <c r="Q40" s="7"/>
      <c r="R40" s="7"/>
      <c r="S40" s="7"/>
      <c r="T40" s="7"/>
      <c r="U40" s="17"/>
    </row>
    <row r="41" spans="1:21">
      <c r="A41" t="s">
        <v>35</v>
      </c>
      <c r="B41" s="10">
        <v>13217832.832882741</v>
      </c>
      <c r="C41" s="7">
        <v>0</v>
      </c>
      <c r="D41" s="7">
        <v>0</v>
      </c>
      <c r="E41" s="7">
        <v>0</v>
      </c>
      <c r="F41" s="17">
        <f t="shared" si="1"/>
        <v>13217832.832882741</v>
      </c>
      <c r="K41" s="10">
        <v>7600000</v>
      </c>
      <c r="L41" s="7">
        <v>0</v>
      </c>
      <c r="M41" s="7"/>
      <c r="N41" s="7">
        <v>0</v>
      </c>
      <c r="O41" s="7">
        <v>0</v>
      </c>
      <c r="P41" s="7"/>
      <c r="Q41" s="7">
        <v>0</v>
      </c>
      <c r="R41" s="7">
        <v>0</v>
      </c>
      <c r="S41" s="7"/>
      <c r="T41" s="7">
        <v>0</v>
      </c>
      <c r="U41" s="17">
        <v>0</v>
      </c>
    </row>
    <row r="42" spans="1:21">
      <c r="A42" t="s">
        <v>36</v>
      </c>
      <c r="B42" s="10">
        <v>11961157.530018084</v>
      </c>
      <c r="C42" s="7">
        <v>0</v>
      </c>
      <c r="D42" s="7">
        <v>0</v>
      </c>
      <c r="E42" s="7">
        <v>0</v>
      </c>
      <c r="F42" s="17">
        <f t="shared" si="1"/>
        <v>11961157.530018084</v>
      </c>
      <c r="K42" s="10">
        <v>9700000</v>
      </c>
      <c r="L42" s="7">
        <v>0</v>
      </c>
      <c r="M42" s="7"/>
      <c r="N42" s="7">
        <v>0</v>
      </c>
      <c r="O42" s="7">
        <v>0</v>
      </c>
      <c r="P42" s="7"/>
      <c r="Q42" s="7">
        <v>0</v>
      </c>
      <c r="R42" s="7">
        <v>0</v>
      </c>
      <c r="S42" s="7"/>
      <c r="T42" s="7">
        <v>0</v>
      </c>
      <c r="U42" s="17">
        <v>0</v>
      </c>
    </row>
    <row r="43" spans="1:21">
      <c r="A43" t="s">
        <v>37</v>
      </c>
      <c r="B43" s="10">
        <v>120386.40588784049</v>
      </c>
      <c r="C43" s="7">
        <v>0</v>
      </c>
      <c r="D43" s="7">
        <v>0</v>
      </c>
      <c r="E43" s="7">
        <v>0</v>
      </c>
      <c r="F43" s="17">
        <f t="shared" si="1"/>
        <v>120386.40588784049</v>
      </c>
      <c r="K43" s="10"/>
      <c r="L43" s="7"/>
      <c r="M43" s="7"/>
      <c r="N43" s="7"/>
      <c r="O43" s="7"/>
      <c r="P43" s="7"/>
      <c r="Q43" s="7"/>
      <c r="R43" s="7"/>
      <c r="S43" s="7"/>
      <c r="T43" s="7"/>
      <c r="U43" s="17"/>
    </row>
    <row r="44" spans="1:21">
      <c r="A44" t="s">
        <v>38</v>
      </c>
      <c r="B44" s="10">
        <v>2458604.5566490586</v>
      </c>
      <c r="C44" s="7">
        <v>-1518.2507368818333</v>
      </c>
      <c r="D44" s="7">
        <v>0</v>
      </c>
      <c r="E44" s="7">
        <v>0</v>
      </c>
      <c r="F44" s="17">
        <f t="shared" si="1"/>
        <v>2457086.3059121766</v>
      </c>
      <c r="K44" s="10">
        <v>2080000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8817.8794050286306</v>
      </c>
      <c r="C46" s="7">
        <v>0</v>
      </c>
      <c r="D46" s="7">
        <v>0</v>
      </c>
      <c r="E46" s="7">
        <v>0</v>
      </c>
      <c r="F46" s="17">
        <f t="shared" si="1"/>
        <v>8817.8794050286306</v>
      </c>
      <c r="K46" s="10">
        <v>20000</v>
      </c>
      <c r="L46" s="7">
        <v>0</v>
      </c>
      <c r="M46" s="7"/>
      <c r="N46" s="7">
        <v>0</v>
      </c>
      <c r="O46" s="7">
        <v>0</v>
      </c>
      <c r="P46" s="7"/>
      <c r="Q46" s="7">
        <v>0</v>
      </c>
      <c r="R46" s="7">
        <v>0</v>
      </c>
      <c r="S46" s="7"/>
      <c r="T46" s="7">
        <v>0</v>
      </c>
      <c r="U46" s="17">
        <v>0</v>
      </c>
    </row>
    <row r="47" spans="1:21">
      <c r="A47" t="s">
        <v>41</v>
      </c>
      <c r="B47" s="10">
        <v>-263735.36871922517</v>
      </c>
      <c r="C47" s="7">
        <v>0</v>
      </c>
      <c r="D47" s="7">
        <v>0</v>
      </c>
      <c r="E47" s="7">
        <v>0</v>
      </c>
      <c r="F47" s="17">
        <f t="shared" si="1"/>
        <v>-263735.36871922517</v>
      </c>
      <c r="K47" s="10"/>
      <c r="L47" s="7"/>
      <c r="M47" s="7"/>
      <c r="N47" s="7"/>
      <c r="O47" s="7"/>
      <c r="P47" s="7"/>
      <c r="Q47" s="7"/>
      <c r="R47" s="7"/>
      <c r="S47" s="7"/>
      <c r="T47" s="7"/>
      <c r="U47" s="17"/>
    </row>
    <row r="48" spans="1:21">
      <c r="A48" t="s">
        <v>42</v>
      </c>
      <c r="B48" s="10">
        <v>105009.81037095672</v>
      </c>
      <c r="C48" s="7">
        <v>0</v>
      </c>
      <c r="D48" s="7">
        <v>0</v>
      </c>
      <c r="E48" s="7">
        <v>0</v>
      </c>
      <c r="F48" s="17">
        <f t="shared" si="1"/>
        <v>105009.81037095672</v>
      </c>
      <c r="K48" s="10"/>
      <c r="L48" s="7"/>
      <c r="M48" s="7"/>
      <c r="N48" s="7"/>
      <c r="O48" s="7"/>
      <c r="P48" s="7"/>
      <c r="Q48" s="7"/>
      <c r="R48" s="7"/>
      <c r="S48" s="7"/>
      <c r="T48" s="7"/>
      <c r="U48" s="17"/>
    </row>
    <row r="49" spans="1:21">
      <c r="A49" t="s">
        <v>43</v>
      </c>
      <c r="B49" s="10">
        <v>4635175.2536408491</v>
      </c>
      <c r="C49" s="7">
        <v>14413.439567409372</v>
      </c>
      <c r="D49" s="7">
        <v>0</v>
      </c>
      <c r="E49" s="7">
        <v>0</v>
      </c>
      <c r="F49" s="17">
        <f t="shared" si="1"/>
        <v>4649588.6932082586</v>
      </c>
      <c r="K49" s="10"/>
      <c r="L49" s="7"/>
      <c r="M49" s="7"/>
      <c r="N49" s="7"/>
      <c r="O49" s="7"/>
      <c r="P49" s="7"/>
      <c r="Q49" s="7"/>
      <c r="R49" s="7"/>
      <c r="S49" s="7"/>
      <c r="T49" s="7"/>
      <c r="U49" s="17"/>
    </row>
    <row r="50" spans="1:21">
      <c r="A50" t="s">
        <v>44</v>
      </c>
      <c r="B50" s="10">
        <v>1909904.4949543548</v>
      </c>
      <c r="C50" s="7">
        <v>-1417.383423522173</v>
      </c>
      <c r="D50" s="7">
        <v>0</v>
      </c>
      <c r="E50" s="7">
        <v>0</v>
      </c>
      <c r="F50" s="17">
        <f t="shared" si="1"/>
        <v>1908487.1115308327</v>
      </c>
      <c r="K50" s="10">
        <v>19061000</v>
      </c>
      <c r="L50" s="7">
        <v>0</v>
      </c>
      <c r="M50" s="7"/>
      <c r="N50" s="7">
        <v>0</v>
      </c>
      <c r="O50" s="7">
        <v>0</v>
      </c>
      <c r="P50" s="7"/>
      <c r="Q50" s="7">
        <v>0</v>
      </c>
      <c r="R50" s="7">
        <v>0</v>
      </c>
      <c r="S50" s="7"/>
      <c r="T50" s="7">
        <v>0</v>
      </c>
      <c r="U50" s="17">
        <v>0</v>
      </c>
    </row>
    <row r="51" spans="1:21">
      <c r="A51" t="s">
        <v>45</v>
      </c>
      <c r="B51" s="10">
        <v>48549.848757316417</v>
      </c>
      <c r="C51" s="7">
        <v>0</v>
      </c>
      <c r="D51" s="7">
        <v>0</v>
      </c>
      <c r="E51" s="7">
        <v>0</v>
      </c>
      <c r="F51" s="17">
        <f t="shared" si="1"/>
        <v>48549.848757316417</v>
      </c>
      <c r="K51" s="10"/>
      <c r="L51" s="7"/>
      <c r="M51" s="7"/>
      <c r="N51" s="7"/>
      <c r="O51" s="7"/>
      <c r="P51" s="7"/>
      <c r="Q51" s="7"/>
      <c r="R51" s="7"/>
      <c r="S51" s="7"/>
      <c r="T51" s="7"/>
      <c r="U51" s="17"/>
    </row>
    <row r="52" spans="1:21">
      <c r="A52" t="s">
        <v>46</v>
      </c>
      <c r="B52" s="10">
        <v>1855.7214792356008</v>
      </c>
      <c r="C52" s="7">
        <v>0</v>
      </c>
      <c r="D52" s="7">
        <v>0</v>
      </c>
      <c r="E52" s="7">
        <v>0</v>
      </c>
      <c r="F52" s="17">
        <f t="shared" si="1"/>
        <v>1855.7214792356008</v>
      </c>
      <c r="K52" s="10"/>
      <c r="L52" s="7"/>
      <c r="M52" s="7"/>
      <c r="N52" s="7"/>
      <c r="O52" s="7"/>
      <c r="P52" s="7"/>
      <c r="Q52" s="7"/>
      <c r="R52" s="7"/>
      <c r="S52" s="7"/>
      <c r="T52" s="7"/>
      <c r="U52" s="17"/>
    </row>
    <row r="53" spans="1:21">
      <c r="A53" t="s">
        <v>47</v>
      </c>
      <c r="B53" s="10">
        <v>67970.671187071712</v>
      </c>
      <c r="C53" s="7">
        <v>389.28753937926422</v>
      </c>
      <c r="D53" s="7">
        <v>0</v>
      </c>
      <c r="E53" s="7">
        <v>0</v>
      </c>
      <c r="F53" s="17">
        <f t="shared" si="1"/>
        <v>68359.958726450976</v>
      </c>
      <c r="K53" s="10"/>
      <c r="L53" s="7"/>
      <c r="M53" s="7"/>
      <c r="N53" s="7"/>
      <c r="O53" s="7"/>
      <c r="P53" s="7"/>
      <c r="Q53" s="7"/>
      <c r="R53" s="7"/>
      <c r="S53" s="7"/>
      <c r="T53" s="7"/>
      <c r="U53" s="17"/>
    </row>
    <row r="54" spans="1:21">
      <c r="A54" t="s">
        <v>48</v>
      </c>
      <c r="B54" s="10">
        <v>94807.527123708103</v>
      </c>
      <c r="C54" s="7">
        <v>0</v>
      </c>
      <c r="D54" s="7">
        <v>0</v>
      </c>
      <c r="E54" s="7">
        <v>0</v>
      </c>
      <c r="F54" s="17">
        <f t="shared" si="1"/>
        <v>94807.527123708103</v>
      </c>
      <c r="K54" s="10"/>
      <c r="L54" s="7"/>
      <c r="M54" s="7"/>
      <c r="N54" s="7"/>
      <c r="O54" s="7"/>
      <c r="P54" s="7"/>
      <c r="Q54" s="7"/>
      <c r="R54" s="7"/>
      <c r="S54" s="7"/>
      <c r="T54" s="7"/>
      <c r="U54" s="17"/>
    </row>
    <row r="55" spans="1:21">
      <c r="A55" t="s">
        <v>49</v>
      </c>
      <c r="B55" s="10">
        <v>51037.120794747461</v>
      </c>
      <c r="C55" s="7">
        <v>0</v>
      </c>
      <c r="D55" s="7">
        <v>0</v>
      </c>
      <c r="E55" s="7">
        <v>0</v>
      </c>
      <c r="F55" s="17">
        <f t="shared" si="1"/>
        <v>51037.120794747461</v>
      </c>
      <c r="K55" s="10">
        <v>150000</v>
      </c>
      <c r="L55" s="7">
        <v>0</v>
      </c>
      <c r="M55" s="7"/>
      <c r="N55" s="7">
        <v>0</v>
      </c>
      <c r="O55" s="7">
        <v>0</v>
      </c>
      <c r="P55" s="7"/>
      <c r="Q55" s="7">
        <v>0</v>
      </c>
      <c r="R55" s="7">
        <v>0</v>
      </c>
      <c r="S55" s="7"/>
      <c r="T55" s="7">
        <v>0</v>
      </c>
      <c r="U55" s="17">
        <v>0</v>
      </c>
    </row>
    <row r="56" spans="1:21">
      <c r="A56" t="s">
        <v>50</v>
      </c>
      <c r="B56" s="10">
        <v>389683.45776549762</v>
      </c>
      <c r="C56" s="7">
        <v>5367.7210007495469</v>
      </c>
      <c r="D56" s="7">
        <v>0</v>
      </c>
      <c r="E56" s="7">
        <v>0</v>
      </c>
      <c r="F56" s="17">
        <f t="shared" si="1"/>
        <v>395051.17876624718</v>
      </c>
      <c r="K56" s="10"/>
      <c r="L56" s="7"/>
      <c r="M56" s="7"/>
      <c r="N56" s="7"/>
      <c r="O56" s="7"/>
      <c r="P56" s="7"/>
      <c r="Q56" s="7"/>
      <c r="R56" s="7"/>
      <c r="S56" s="7"/>
      <c r="T56" s="7"/>
      <c r="U56" s="17"/>
    </row>
    <row r="57" spans="1:21">
      <c r="A57" t="s">
        <v>51</v>
      </c>
      <c r="B57" s="10">
        <v>32400.170760960871</v>
      </c>
      <c r="C57" s="7">
        <v>0</v>
      </c>
      <c r="D57" s="7">
        <v>0</v>
      </c>
      <c r="E57" s="7">
        <v>0</v>
      </c>
      <c r="F57" s="17">
        <f t="shared" si="1"/>
        <v>32400.170760960871</v>
      </c>
      <c r="K57" s="10">
        <v>35000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256091814.41912237</v>
      </c>
      <c r="C60" s="7">
        <f>SUM(C6:C58)</f>
        <v>373166.08961355279</v>
      </c>
      <c r="D60" s="7">
        <f>SUM(D6:D58)</f>
        <v>0</v>
      </c>
      <c r="E60" s="7">
        <f>SUM(E6:E58)</f>
        <v>0</v>
      </c>
      <c r="F60" s="17">
        <f>SUM(F6:F58)</f>
        <v>256464980.50873595</v>
      </c>
      <c r="K60" s="10">
        <f>SUM(K6:K58)</f>
        <v>173648522</v>
      </c>
      <c r="L60" s="7">
        <f>SUM(L6:L58)</f>
        <v>0</v>
      </c>
      <c r="M60" s="7"/>
      <c r="N60" s="7">
        <f>SUM(N6:N58)</f>
        <v>600000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441199.3091006715</v>
      </c>
      <c r="D6" s="7">
        <v>0</v>
      </c>
      <c r="E6" s="7">
        <v>0</v>
      </c>
      <c r="F6" s="17">
        <f t="shared" ref="F6:F37" si="0">SUM(B6:E6)</f>
        <v>441199.3091006715</v>
      </c>
      <c r="K6" s="10"/>
      <c r="L6" s="7"/>
      <c r="M6" s="7"/>
      <c r="N6" s="7"/>
      <c r="O6" s="7"/>
      <c r="P6" s="7"/>
      <c r="Q6" s="7"/>
      <c r="R6" s="7"/>
      <c r="S6" s="7"/>
      <c r="T6" s="7"/>
      <c r="U6" s="17"/>
    </row>
    <row r="7" spans="1:21">
      <c r="A7" t="s">
        <v>1</v>
      </c>
      <c r="B7" s="10">
        <v>0</v>
      </c>
      <c r="C7" s="7">
        <v>13721.069980341548</v>
      </c>
      <c r="D7" s="7">
        <v>0</v>
      </c>
      <c r="E7" s="7">
        <v>0</v>
      </c>
      <c r="F7" s="17">
        <f t="shared" si="0"/>
        <v>13721.069980341548</v>
      </c>
      <c r="H7" s="22"/>
      <c r="I7" s="24"/>
      <c r="K7" s="10"/>
      <c r="L7" s="7"/>
      <c r="M7" s="7"/>
      <c r="N7" s="7"/>
      <c r="O7" s="7"/>
      <c r="P7" s="7"/>
      <c r="Q7" s="7"/>
      <c r="R7" s="7"/>
      <c r="S7" s="7"/>
      <c r="T7" s="7"/>
      <c r="U7" s="17"/>
    </row>
    <row r="8" spans="1:21">
      <c r="A8" t="s">
        <v>2</v>
      </c>
      <c r="B8" s="10">
        <v>0</v>
      </c>
      <c r="C8" s="7">
        <v>1350463.1035946521</v>
      </c>
      <c r="D8" s="7">
        <v>0</v>
      </c>
      <c r="E8" s="7">
        <v>0</v>
      </c>
      <c r="F8" s="17">
        <f t="shared" si="0"/>
        <v>1350463.1035946521</v>
      </c>
      <c r="H8" s="4" t="s">
        <v>64</v>
      </c>
      <c r="I8" s="13"/>
      <c r="K8" s="10"/>
      <c r="L8" s="7"/>
      <c r="M8" s="7"/>
      <c r="N8" s="7"/>
      <c r="O8" s="7"/>
      <c r="P8" s="7"/>
      <c r="Q8" s="7"/>
      <c r="R8" s="7"/>
      <c r="S8" s="7"/>
      <c r="T8" s="7"/>
      <c r="U8" s="17"/>
    </row>
    <row r="9" spans="1:21">
      <c r="A9" t="s">
        <v>3</v>
      </c>
      <c r="B9" s="10">
        <v>0</v>
      </c>
      <c r="C9" s="7">
        <v>533606.51615992212</v>
      </c>
      <c r="D9" s="7">
        <v>0</v>
      </c>
      <c r="E9" s="7">
        <v>0</v>
      </c>
      <c r="F9" s="17">
        <f t="shared" si="0"/>
        <v>533606.51615992212</v>
      </c>
      <c r="H9" s="4"/>
      <c r="I9" s="13"/>
      <c r="K9" s="10">
        <v>658068</v>
      </c>
      <c r="L9" s="7">
        <v>0</v>
      </c>
      <c r="M9" s="7"/>
      <c r="N9" s="7">
        <v>0</v>
      </c>
      <c r="O9" s="7">
        <v>0</v>
      </c>
      <c r="P9" s="7"/>
      <c r="Q9" s="7">
        <v>0</v>
      </c>
      <c r="R9" s="7">
        <v>0</v>
      </c>
      <c r="S9" s="7"/>
      <c r="T9" s="7">
        <v>0</v>
      </c>
      <c r="U9" s="17">
        <v>0</v>
      </c>
    </row>
    <row r="10" spans="1:21">
      <c r="A10" t="s">
        <v>4</v>
      </c>
      <c r="B10" s="10">
        <v>0</v>
      </c>
      <c r="C10" s="7">
        <v>11045499.645748127</v>
      </c>
      <c r="D10" s="7">
        <v>0</v>
      </c>
      <c r="E10" s="7">
        <v>0</v>
      </c>
      <c r="F10" s="17">
        <f t="shared" si="0"/>
        <v>11045499.645748127</v>
      </c>
      <c r="H10" s="4" t="s">
        <v>65</v>
      </c>
      <c r="I10" s="14">
        <v>1335156397.4969995</v>
      </c>
      <c r="K10" s="10">
        <v>0</v>
      </c>
      <c r="L10" s="7">
        <v>0</v>
      </c>
      <c r="M10" s="7"/>
      <c r="N10" s="7">
        <v>15000000</v>
      </c>
      <c r="O10" s="7">
        <v>0</v>
      </c>
      <c r="P10" s="7"/>
      <c r="Q10" s="7">
        <v>0</v>
      </c>
      <c r="R10" s="7">
        <v>0</v>
      </c>
      <c r="S10" s="7"/>
      <c r="T10" s="7">
        <v>0</v>
      </c>
      <c r="U10" s="17">
        <v>0</v>
      </c>
    </row>
    <row r="11" spans="1:21">
      <c r="A11" t="s">
        <v>5</v>
      </c>
      <c r="B11" s="10">
        <v>0</v>
      </c>
      <c r="C11" s="7">
        <v>1820852.081944637</v>
      </c>
      <c r="D11" s="7">
        <v>0</v>
      </c>
      <c r="E11" s="7">
        <v>0</v>
      </c>
      <c r="F11" s="17">
        <f t="shared" si="0"/>
        <v>1820852.081944637</v>
      </c>
      <c r="H11" s="4"/>
      <c r="I11" s="14"/>
      <c r="K11" s="10">
        <v>0</v>
      </c>
      <c r="L11" s="7">
        <v>0</v>
      </c>
      <c r="M11" s="7"/>
      <c r="N11" s="7">
        <v>2497230</v>
      </c>
      <c r="O11" s="7">
        <v>0</v>
      </c>
      <c r="P11" s="7"/>
      <c r="Q11" s="7">
        <v>0</v>
      </c>
      <c r="R11" s="7">
        <v>166536</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137488.22464719179</v>
      </c>
      <c r="D13" s="7">
        <v>0</v>
      </c>
      <c r="E13" s="7">
        <v>0</v>
      </c>
      <c r="F13" s="17">
        <f t="shared" si="0"/>
        <v>137488.22464719179</v>
      </c>
      <c r="H13" s="4" t="s">
        <v>67</v>
      </c>
      <c r="I13" s="14">
        <v>215140272.63000038</v>
      </c>
      <c r="K13" s="10"/>
      <c r="L13" s="7"/>
      <c r="M13" s="7"/>
      <c r="N13" s="7"/>
      <c r="O13" s="7"/>
      <c r="P13" s="7"/>
      <c r="Q13" s="7"/>
      <c r="R13" s="7"/>
      <c r="S13" s="7"/>
      <c r="T13" s="7"/>
      <c r="U13" s="17"/>
    </row>
    <row r="14" spans="1:21">
      <c r="A14" t="s">
        <v>8</v>
      </c>
      <c r="B14" s="10">
        <v>0</v>
      </c>
      <c r="C14" s="7">
        <v>44187.555619799983</v>
      </c>
      <c r="D14" s="7">
        <v>0</v>
      </c>
      <c r="E14" s="7">
        <v>0</v>
      </c>
      <c r="F14" s="17">
        <f t="shared" si="0"/>
        <v>44187.555619799983</v>
      </c>
      <c r="H14" s="4" t="s">
        <v>68</v>
      </c>
      <c r="I14" s="14">
        <v>2392297.8400000003</v>
      </c>
      <c r="K14" s="10">
        <v>0</v>
      </c>
      <c r="L14" s="7">
        <v>0</v>
      </c>
      <c r="M14" s="7"/>
      <c r="N14" s="7">
        <v>98000</v>
      </c>
      <c r="O14" s="7">
        <v>38000</v>
      </c>
      <c r="P14" s="7"/>
      <c r="Q14" s="7">
        <v>0</v>
      </c>
      <c r="R14" s="7">
        <v>0</v>
      </c>
      <c r="S14" s="7"/>
      <c r="T14" s="7">
        <v>0</v>
      </c>
      <c r="U14" s="17">
        <v>0</v>
      </c>
    </row>
    <row r="15" spans="1:21">
      <c r="A15" t="s">
        <v>9</v>
      </c>
      <c r="B15" s="10">
        <v>0</v>
      </c>
      <c r="C15" s="7">
        <v>7347888.5484526381</v>
      </c>
      <c r="D15" s="7">
        <v>0</v>
      </c>
      <c r="E15" s="7">
        <v>0</v>
      </c>
      <c r="F15" s="17">
        <f t="shared" si="0"/>
        <v>7347888.5484526381</v>
      </c>
      <c r="H15" s="4" t="s">
        <v>69</v>
      </c>
      <c r="I15" s="14">
        <v>3229266.5569999991</v>
      </c>
      <c r="K15" s="10"/>
      <c r="L15" s="7"/>
      <c r="M15" s="7"/>
      <c r="N15" s="7"/>
      <c r="O15" s="7"/>
      <c r="P15" s="7"/>
      <c r="Q15" s="7"/>
      <c r="R15" s="7"/>
      <c r="S15" s="7"/>
      <c r="T15" s="7"/>
      <c r="U15" s="17"/>
    </row>
    <row r="16" spans="1:21">
      <c r="A16" t="s">
        <v>10</v>
      </c>
      <c r="B16" s="10">
        <v>0</v>
      </c>
      <c r="C16" s="7">
        <v>1432096.3722268476</v>
      </c>
      <c r="D16" s="7">
        <v>0</v>
      </c>
      <c r="E16" s="7">
        <v>0</v>
      </c>
      <c r="F16" s="17">
        <f t="shared" si="0"/>
        <v>1432096.3722268476</v>
      </c>
      <c r="H16" s="4" t="s">
        <v>70</v>
      </c>
      <c r="I16" s="14">
        <v>0</v>
      </c>
      <c r="K16" s="10"/>
      <c r="L16" s="7"/>
      <c r="M16" s="7"/>
      <c r="N16" s="7"/>
      <c r="O16" s="7"/>
      <c r="P16" s="7"/>
      <c r="Q16" s="7"/>
      <c r="R16" s="7"/>
      <c r="S16" s="7"/>
      <c r="T16" s="7"/>
      <c r="U16" s="17"/>
    </row>
    <row r="17" spans="1:21">
      <c r="A17" t="s">
        <v>11</v>
      </c>
      <c r="B17" s="10">
        <v>0</v>
      </c>
      <c r="C17" s="7">
        <v>78193.464725825368</v>
      </c>
      <c r="D17" s="7">
        <v>0</v>
      </c>
      <c r="E17" s="7">
        <v>0</v>
      </c>
      <c r="F17" s="17">
        <f t="shared" si="0"/>
        <v>78193.464725825368</v>
      </c>
      <c r="H17" s="4"/>
      <c r="I17" s="14"/>
      <c r="K17" s="10"/>
      <c r="L17" s="7"/>
      <c r="M17" s="7"/>
      <c r="N17" s="7"/>
      <c r="O17" s="7"/>
      <c r="P17" s="7"/>
      <c r="Q17" s="7"/>
      <c r="R17" s="7"/>
      <c r="S17" s="7"/>
      <c r="T17" s="7"/>
      <c r="U17" s="17"/>
    </row>
    <row r="18" spans="1:21">
      <c r="A18" t="s">
        <v>12</v>
      </c>
      <c r="B18" s="10">
        <v>0</v>
      </c>
      <c r="C18" s="7">
        <v>124633.95938202988</v>
      </c>
      <c r="D18" s="7">
        <v>0</v>
      </c>
      <c r="E18" s="7">
        <v>0</v>
      </c>
      <c r="F18" s="17">
        <f t="shared" si="0"/>
        <v>124633.95938202988</v>
      </c>
      <c r="H18" s="4" t="s">
        <v>71</v>
      </c>
      <c r="I18" s="14"/>
      <c r="K18" s="10"/>
      <c r="L18" s="7"/>
      <c r="M18" s="7"/>
      <c r="N18" s="7"/>
      <c r="O18" s="7"/>
      <c r="P18" s="7"/>
      <c r="Q18" s="7"/>
      <c r="R18" s="7"/>
      <c r="S18" s="7"/>
      <c r="T18" s="7"/>
      <c r="U18" s="17"/>
    </row>
    <row r="19" spans="1:21">
      <c r="A19" t="s">
        <v>13</v>
      </c>
      <c r="B19" s="10">
        <v>0</v>
      </c>
      <c r="C19" s="7">
        <v>2214482.4907258945</v>
      </c>
      <c r="D19" s="7">
        <v>0</v>
      </c>
      <c r="E19" s="7">
        <v>0</v>
      </c>
      <c r="F19" s="17">
        <f t="shared" si="0"/>
        <v>2214482.4907258945</v>
      </c>
      <c r="H19" s="4" t="s">
        <v>72</v>
      </c>
      <c r="I19" s="14">
        <v>1025571208.7099997</v>
      </c>
      <c r="K19" s="10">
        <v>0</v>
      </c>
      <c r="L19" s="7">
        <v>0</v>
      </c>
      <c r="M19" s="7"/>
      <c r="N19" s="7">
        <v>3500000</v>
      </c>
      <c r="O19" s="7">
        <v>1385000</v>
      </c>
      <c r="P19" s="7"/>
      <c r="Q19" s="7">
        <v>0</v>
      </c>
      <c r="R19" s="7">
        <v>0</v>
      </c>
      <c r="S19" s="7"/>
      <c r="T19" s="7">
        <v>0</v>
      </c>
      <c r="U19" s="17">
        <v>0</v>
      </c>
    </row>
    <row r="20" spans="1:21">
      <c r="A20" t="s">
        <v>14</v>
      </c>
      <c r="B20" s="10">
        <v>0</v>
      </c>
      <c r="C20" s="7">
        <v>5434805.2501621442</v>
      </c>
      <c r="D20" s="7">
        <v>0</v>
      </c>
      <c r="E20" s="7">
        <v>0</v>
      </c>
      <c r="F20" s="17">
        <f t="shared" si="0"/>
        <v>5434805.2501621442</v>
      </c>
      <c r="H20" s="4" t="s">
        <v>73</v>
      </c>
      <c r="I20" s="14">
        <v>225230405.92700028</v>
      </c>
      <c r="K20" s="10"/>
      <c r="L20" s="7"/>
      <c r="M20" s="7"/>
      <c r="N20" s="7"/>
      <c r="O20" s="7"/>
      <c r="P20" s="7"/>
      <c r="Q20" s="7"/>
      <c r="R20" s="7"/>
      <c r="S20" s="7"/>
      <c r="T20" s="7"/>
      <c r="U20" s="17"/>
    </row>
    <row r="21" spans="1:21">
      <c r="A21" t="s">
        <v>15</v>
      </c>
      <c r="B21" s="10">
        <v>0</v>
      </c>
      <c r="C21" s="7">
        <v>1093668.9314082372</v>
      </c>
      <c r="D21" s="7">
        <v>0</v>
      </c>
      <c r="E21" s="7">
        <v>0</v>
      </c>
      <c r="F21" s="17">
        <f t="shared" si="0"/>
        <v>1093668.9314082372</v>
      </c>
      <c r="H21" s="4" t="s">
        <v>74</v>
      </c>
      <c r="I21" s="14"/>
      <c r="K21" s="10"/>
      <c r="L21" s="7"/>
      <c r="M21" s="7"/>
      <c r="N21" s="7"/>
      <c r="O21" s="7"/>
      <c r="P21" s="7"/>
      <c r="Q21" s="7"/>
      <c r="R21" s="7"/>
      <c r="S21" s="7"/>
      <c r="T21" s="7"/>
      <c r="U21" s="17"/>
    </row>
    <row r="22" spans="1:21">
      <c r="A22" t="s">
        <v>16</v>
      </c>
      <c r="B22" s="10">
        <v>0</v>
      </c>
      <c r="C22" s="7">
        <v>719935.80207864963</v>
      </c>
      <c r="D22" s="7">
        <v>0</v>
      </c>
      <c r="E22" s="7">
        <v>0</v>
      </c>
      <c r="F22" s="17">
        <f t="shared" si="0"/>
        <v>719935.80207864963</v>
      </c>
      <c r="H22" s="4" t="s">
        <v>75</v>
      </c>
      <c r="I22" s="14">
        <v>17486425.390000004</v>
      </c>
      <c r="K22" s="10"/>
      <c r="L22" s="7"/>
      <c r="M22" s="7"/>
      <c r="N22" s="7"/>
      <c r="O22" s="7"/>
      <c r="P22" s="7"/>
      <c r="Q22" s="7"/>
      <c r="R22" s="7"/>
      <c r="S22" s="7"/>
      <c r="T22" s="7"/>
      <c r="U22" s="17"/>
    </row>
    <row r="23" spans="1:21">
      <c r="A23" t="s">
        <v>17</v>
      </c>
      <c r="B23" s="10">
        <v>0</v>
      </c>
      <c r="C23" s="7">
        <v>475981.70266795019</v>
      </c>
      <c r="D23" s="7">
        <v>0</v>
      </c>
      <c r="E23" s="7">
        <v>0</v>
      </c>
      <c r="F23" s="17">
        <f t="shared" si="0"/>
        <v>475981.70266795019</v>
      </c>
      <c r="H23" s="4" t="s">
        <v>76</v>
      </c>
      <c r="I23" s="14"/>
      <c r="K23" s="10"/>
      <c r="L23" s="7"/>
      <c r="M23" s="7"/>
      <c r="N23" s="7"/>
      <c r="O23" s="7"/>
      <c r="P23" s="7"/>
      <c r="Q23" s="7"/>
      <c r="R23" s="7"/>
      <c r="S23" s="7"/>
      <c r="T23" s="7"/>
      <c r="U23" s="17"/>
    </row>
    <row r="24" spans="1:21">
      <c r="A24" t="s">
        <v>18</v>
      </c>
      <c r="B24" s="10">
        <v>0</v>
      </c>
      <c r="C24" s="7">
        <v>206104.9603034351</v>
      </c>
      <c r="D24" s="7">
        <v>0</v>
      </c>
      <c r="E24" s="7">
        <v>0</v>
      </c>
      <c r="F24" s="17">
        <f t="shared" si="0"/>
        <v>206104.9603034351</v>
      </c>
      <c r="H24" s="4" t="s">
        <v>77</v>
      </c>
      <c r="I24" s="14">
        <v>191306153.66000003</v>
      </c>
      <c r="K24" s="10">
        <v>42570</v>
      </c>
      <c r="L24" s="7">
        <v>0</v>
      </c>
      <c r="M24" s="7"/>
      <c r="N24" s="7">
        <v>740430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385274.42993403866</v>
      </c>
      <c r="D26" s="7">
        <v>0</v>
      </c>
      <c r="E26" s="7">
        <v>0</v>
      </c>
      <c r="F26" s="17">
        <f t="shared" si="0"/>
        <v>385274.42993403866</v>
      </c>
      <c r="H26" s="4" t="s">
        <v>78</v>
      </c>
      <c r="I26" s="14">
        <f>SUM(I10:I16)-SUM(I19:I24)</f>
        <v>96324040.836999416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96324040.837000206</v>
      </c>
      <c r="K27" s="10"/>
      <c r="L27" s="7"/>
      <c r="M27" s="7"/>
      <c r="N27" s="7"/>
      <c r="O27" s="7"/>
      <c r="P27" s="7"/>
      <c r="Q27" s="7"/>
      <c r="R27" s="7"/>
      <c r="S27" s="7"/>
      <c r="T27" s="7"/>
      <c r="U27" s="17"/>
    </row>
    <row r="28" spans="1:21">
      <c r="A28" t="s">
        <v>22</v>
      </c>
      <c r="B28" s="10">
        <v>0</v>
      </c>
      <c r="C28" s="7">
        <v>5585600.8073024554</v>
      </c>
      <c r="D28" s="7">
        <v>0</v>
      </c>
      <c r="E28" s="7">
        <v>0</v>
      </c>
      <c r="F28" s="17">
        <f t="shared" si="0"/>
        <v>5585600.8073024554</v>
      </c>
      <c r="H28" s="23"/>
      <c r="I28" s="25"/>
      <c r="K28" s="10">
        <v>0</v>
      </c>
      <c r="L28" s="7">
        <v>0</v>
      </c>
      <c r="M28" s="7"/>
      <c r="N28" s="7">
        <v>6000000</v>
      </c>
      <c r="O28" s="7">
        <v>0</v>
      </c>
      <c r="P28" s="7"/>
      <c r="Q28" s="7">
        <v>0</v>
      </c>
      <c r="R28" s="7">
        <v>0</v>
      </c>
      <c r="S28" s="7"/>
      <c r="T28" s="7">
        <v>0</v>
      </c>
      <c r="U28" s="17">
        <v>0</v>
      </c>
    </row>
    <row r="29" spans="1:21">
      <c r="A29" t="s">
        <v>23</v>
      </c>
      <c r="B29" s="10">
        <v>0</v>
      </c>
      <c r="C29" s="7">
        <v>2615519.4791528732</v>
      </c>
      <c r="D29" s="7">
        <v>0</v>
      </c>
      <c r="E29" s="7">
        <v>0</v>
      </c>
      <c r="F29" s="17">
        <f t="shared" si="0"/>
        <v>2615519.4791528732</v>
      </c>
      <c r="K29" s="10"/>
      <c r="L29" s="7"/>
      <c r="M29" s="7"/>
      <c r="N29" s="7"/>
      <c r="O29" s="7"/>
      <c r="P29" s="7"/>
      <c r="Q29" s="7"/>
      <c r="R29" s="7"/>
      <c r="S29" s="7"/>
      <c r="T29" s="7"/>
      <c r="U29" s="17"/>
    </row>
    <row r="30" spans="1:21">
      <c r="A30" t="s">
        <v>24</v>
      </c>
      <c r="B30" s="10">
        <v>0</v>
      </c>
      <c r="C30" s="7">
        <v>165803.07839877577</v>
      </c>
      <c r="D30" s="7">
        <v>0</v>
      </c>
      <c r="E30" s="7">
        <v>0</v>
      </c>
      <c r="F30" s="17">
        <f t="shared" si="0"/>
        <v>165803.07839877577</v>
      </c>
      <c r="K30" s="10"/>
      <c r="L30" s="7"/>
      <c r="M30" s="7"/>
      <c r="N30" s="7"/>
      <c r="O30" s="7"/>
      <c r="P30" s="7"/>
      <c r="Q30" s="7"/>
      <c r="R30" s="7"/>
      <c r="S30" s="7"/>
      <c r="T30" s="7"/>
      <c r="U30" s="17"/>
    </row>
    <row r="31" spans="1:21">
      <c r="A31" t="s">
        <v>25</v>
      </c>
      <c r="B31" s="10">
        <v>0</v>
      </c>
      <c r="C31" s="7">
        <v>569489.68562835804</v>
      </c>
      <c r="D31" s="7">
        <v>0</v>
      </c>
      <c r="E31" s="7">
        <v>0</v>
      </c>
      <c r="F31" s="17">
        <f t="shared" si="0"/>
        <v>569489.68562835804</v>
      </c>
      <c r="K31" s="10"/>
      <c r="L31" s="7"/>
      <c r="M31" s="7"/>
      <c r="N31" s="7"/>
      <c r="O31" s="7"/>
      <c r="P31" s="7"/>
      <c r="Q31" s="7"/>
      <c r="R31" s="7"/>
      <c r="S31" s="7"/>
      <c r="T31" s="7"/>
      <c r="U31" s="17"/>
    </row>
    <row r="32" spans="1:21">
      <c r="A32" t="s">
        <v>26</v>
      </c>
      <c r="B32" s="10">
        <v>0</v>
      </c>
      <c r="C32" s="7">
        <v>48024.41467586279</v>
      </c>
      <c r="D32" s="7">
        <v>0</v>
      </c>
      <c r="E32" s="7">
        <v>0</v>
      </c>
      <c r="F32" s="17">
        <f t="shared" si="0"/>
        <v>48024.41467586279</v>
      </c>
      <c r="K32" s="10"/>
      <c r="L32" s="7"/>
      <c r="M32" s="7"/>
      <c r="N32" s="7"/>
      <c r="O32" s="7"/>
      <c r="P32" s="7"/>
      <c r="Q32" s="7"/>
      <c r="R32" s="7"/>
      <c r="S32" s="7"/>
      <c r="T32" s="7"/>
      <c r="U32" s="17"/>
    </row>
    <row r="33" spans="1:21">
      <c r="A33" t="s">
        <v>27</v>
      </c>
      <c r="B33" s="10">
        <v>0</v>
      </c>
      <c r="C33" s="7">
        <v>1044769.3509991178</v>
      </c>
      <c r="D33" s="7">
        <v>0</v>
      </c>
      <c r="E33" s="7">
        <v>0</v>
      </c>
      <c r="F33" s="17">
        <f t="shared" si="0"/>
        <v>1044769.3509991178</v>
      </c>
      <c r="K33" s="10"/>
      <c r="L33" s="7"/>
      <c r="M33" s="7"/>
      <c r="N33" s="7"/>
      <c r="O33" s="7"/>
      <c r="P33" s="7"/>
      <c r="Q33" s="7"/>
      <c r="R33" s="7"/>
      <c r="S33" s="7"/>
      <c r="T33" s="7"/>
      <c r="U33" s="17"/>
    </row>
    <row r="34" spans="1:21">
      <c r="A34" t="s">
        <v>28</v>
      </c>
      <c r="B34" s="10">
        <v>0</v>
      </c>
      <c r="C34" s="7">
        <v>590597.26450422755</v>
      </c>
      <c r="D34" s="7">
        <v>0</v>
      </c>
      <c r="E34" s="7">
        <v>0</v>
      </c>
      <c r="F34" s="17">
        <f t="shared" si="0"/>
        <v>590597.26450422755</v>
      </c>
      <c r="K34" s="10">
        <v>0</v>
      </c>
      <c r="L34" s="7">
        <v>0</v>
      </c>
      <c r="M34" s="7"/>
      <c r="N34" s="7">
        <v>815000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182600.70763052409</v>
      </c>
      <c r="D37" s="7">
        <v>0</v>
      </c>
      <c r="E37" s="7">
        <v>0</v>
      </c>
      <c r="F37" s="17">
        <f t="shared" si="0"/>
        <v>182600.70763052409</v>
      </c>
      <c r="K37" s="10">
        <v>0</v>
      </c>
      <c r="L37" s="7">
        <v>0</v>
      </c>
      <c r="M37" s="7"/>
      <c r="N37" s="7">
        <v>139987</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5751688.0653155036</v>
      </c>
      <c r="D39" s="7">
        <v>0</v>
      </c>
      <c r="E39" s="7">
        <v>0</v>
      </c>
      <c r="F39" s="17">
        <f t="shared" si="1"/>
        <v>5751688.0653155036</v>
      </c>
      <c r="K39" s="10">
        <v>0</v>
      </c>
      <c r="L39" s="7">
        <v>6000</v>
      </c>
      <c r="M39" s="7"/>
      <c r="N39" s="7">
        <v>7000000</v>
      </c>
      <c r="O39" s="7">
        <v>1494000</v>
      </c>
      <c r="P39" s="7"/>
      <c r="Q39" s="7">
        <v>0</v>
      </c>
      <c r="R39" s="7">
        <v>0</v>
      </c>
      <c r="S39" s="7"/>
      <c r="T39" s="7">
        <v>0</v>
      </c>
      <c r="U39" s="17">
        <v>0</v>
      </c>
    </row>
    <row r="40" spans="1:21">
      <c r="A40" t="s">
        <v>34</v>
      </c>
      <c r="B40" s="10">
        <v>0</v>
      </c>
      <c r="C40" s="7">
        <v>89699.324530480837</v>
      </c>
      <c r="D40" s="7">
        <v>0</v>
      </c>
      <c r="E40" s="7">
        <v>0</v>
      </c>
      <c r="F40" s="17">
        <f t="shared" si="1"/>
        <v>89699.324530480837</v>
      </c>
      <c r="K40" s="10">
        <v>0</v>
      </c>
      <c r="L40" s="7">
        <v>0</v>
      </c>
      <c r="M40" s="7"/>
      <c r="N40" s="7">
        <v>125000</v>
      </c>
      <c r="O40" s="7">
        <v>0</v>
      </c>
      <c r="P40" s="7"/>
      <c r="Q40" s="7">
        <v>0</v>
      </c>
      <c r="R40" s="7">
        <v>0</v>
      </c>
      <c r="S40" s="7"/>
      <c r="T40" s="7">
        <v>0</v>
      </c>
      <c r="U40" s="17">
        <v>0</v>
      </c>
    </row>
    <row r="41" spans="1:21">
      <c r="A41" t="s">
        <v>35</v>
      </c>
      <c r="B41" s="10">
        <v>0</v>
      </c>
      <c r="C41" s="7">
        <v>5072122.1355988728</v>
      </c>
      <c r="D41" s="7">
        <v>0</v>
      </c>
      <c r="E41" s="7">
        <v>0</v>
      </c>
      <c r="F41" s="17">
        <f t="shared" si="1"/>
        <v>5072122.1355988728</v>
      </c>
      <c r="K41" s="10">
        <v>0</v>
      </c>
      <c r="L41" s="7">
        <v>0</v>
      </c>
      <c r="M41" s="7"/>
      <c r="N41" s="7">
        <v>6900000</v>
      </c>
      <c r="O41" s="7">
        <v>0</v>
      </c>
      <c r="P41" s="7"/>
      <c r="Q41" s="7">
        <v>0</v>
      </c>
      <c r="R41" s="7">
        <v>0</v>
      </c>
      <c r="S41" s="7"/>
      <c r="T41" s="7">
        <v>0</v>
      </c>
      <c r="U41" s="17">
        <v>0</v>
      </c>
    </row>
    <row r="42" spans="1:21">
      <c r="A42" t="s">
        <v>36</v>
      </c>
      <c r="B42" s="10">
        <v>0</v>
      </c>
      <c r="C42" s="7">
        <v>5587377.1519133672</v>
      </c>
      <c r="D42" s="7">
        <v>0</v>
      </c>
      <c r="E42" s="7">
        <v>0</v>
      </c>
      <c r="F42" s="17">
        <f t="shared" si="1"/>
        <v>5587377.1519133672</v>
      </c>
      <c r="K42" s="10">
        <v>0</v>
      </c>
      <c r="L42" s="7">
        <v>0</v>
      </c>
      <c r="M42" s="7"/>
      <c r="N42" s="7">
        <v>7350000</v>
      </c>
      <c r="O42" s="7">
        <v>0</v>
      </c>
      <c r="P42" s="7"/>
      <c r="Q42" s="7">
        <v>0</v>
      </c>
      <c r="R42" s="7">
        <v>1550000</v>
      </c>
      <c r="S42" s="7"/>
      <c r="T42" s="7">
        <v>0</v>
      </c>
      <c r="U42" s="17">
        <v>0</v>
      </c>
    </row>
    <row r="43" spans="1:21">
      <c r="A43" t="s">
        <v>37</v>
      </c>
      <c r="B43" s="10">
        <v>0</v>
      </c>
      <c r="C43" s="7">
        <v>181141.46453374665</v>
      </c>
      <c r="D43" s="7">
        <v>0</v>
      </c>
      <c r="E43" s="7">
        <v>0</v>
      </c>
      <c r="F43" s="17">
        <f t="shared" si="1"/>
        <v>181141.46453374665</v>
      </c>
      <c r="K43" s="10"/>
      <c r="L43" s="7"/>
      <c r="M43" s="7"/>
      <c r="N43" s="7"/>
      <c r="O43" s="7"/>
      <c r="P43" s="7"/>
      <c r="Q43" s="7"/>
      <c r="R43" s="7"/>
      <c r="S43" s="7"/>
      <c r="T43" s="7"/>
      <c r="U43" s="17"/>
    </row>
    <row r="44" spans="1:21">
      <c r="A44" t="s">
        <v>38</v>
      </c>
      <c r="B44" s="10">
        <v>0</v>
      </c>
      <c r="C44" s="7">
        <v>3183439.1009846088</v>
      </c>
      <c r="D44" s="7">
        <v>0</v>
      </c>
      <c r="E44" s="7">
        <v>0</v>
      </c>
      <c r="F44" s="17">
        <f t="shared" si="1"/>
        <v>3183439.1009846088</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373524.06432037754</v>
      </c>
      <c r="D47" s="7">
        <v>0</v>
      </c>
      <c r="E47" s="7">
        <v>0</v>
      </c>
      <c r="F47" s="17">
        <f t="shared" si="1"/>
        <v>373524.06432037754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186489.54487773962</v>
      </c>
      <c r="D49" s="7">
        <v>0</v>
      </c>
      <c r="E49" s="7">
        <v>0</v>
      </c>
      <c r="F49" s="17">
        <f t="shared" si="1"/>
        <v>186489.54487773962</v>
      </c>
      <c r="K49" s="10"/>
      <c r="L49" s="7"/>
      <c r="M49" s="7"/>
      <c r="N49" s="7"/>
      <c r="O49" s="7"/>
      <c r="P49" s="7"/>
      <c r="Q49" s="7"/>
      <c r="R49" s="7"/>
      <c r="S49" s="7"/>
      <c r="T49" s="7"/>
      <c r="U49" s="17"/>
    </row>
    <row r="50" spans="1:21">
      <c r="A50" t="s">
        <v>44</v>
      </c>
      <c r="B50" s="10">
        <v>0</v>
      </c>
      <c r="C50" s="7">
        <v>14859182.283304781</v>
      </c>
      <c r="D50" s="7">
        <v>0</v>
      </c>
      <c r="E50" s="7">
        <v>0</v>
      </c>
      <c r="F50" s="17">
        <f t="shared" si="1"/>
        <v>14859182.283304781</v>
      </c>
      <c r="K50" s="10">
        <v>0</v>
      </c>
      <c r="L50" s="7">
        <v>0</v>
      </c>
      <c r="M50" s="7"/>
      <c r="N50" s="7">
        <v>20000000</v>
      </c>
      <c r="O50" s="7">
        <v>7000000</v>
      </c>
      <c r="P50" s="7"/>
      <c r="Q50" s="7">
        <v>0</v>
      </c>
      <c r="R50" s="7">
        <v>0</v>
      </c>
      <c r="S50" s="7"/>
      <c r="T50" s="7">
        <v>0</v>
      </c>
      <c r="U50" s="17">
        <v>0</v>
      </c>
    </row>
    <row r="51" spans="1:21">
      <c r="A51" t="s">
        <v>45</v>
      </c>
      <c r="B51" s="10">
        <v>0</v>
      </c>
      <c r="C51" s="7">
        <v>255610.36710797364</v>
      </c>
      <c r="D51" s="7">
        <v>0</v>
      </c>
      <c r="E51" s="7">
        <v>0</v>
      </c>
      <c r="F51" s="17">
        <f t="shared" si="1"/>
        <v>255610.36710797364</v>
      </c>
      <c r="K51" s="10">
        <v>0</v>
      </c>
      <c r="L51" s="7">
        <v>0</v>
      </c>
      <c r="M51" s="7"/>
      <c r="N51" s="7">
        <v>350000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2022956.4903991413</v>
      </c>
      <c r="D53" s="7">
        <v>0</v>
      </c>
      <c r="E53" s="7">
        <v>0</v>
      </c>
      <c r="F53" s="17">
        <f t="shared" si="1"/>
        <v>2022956.4903991413</v>
      </c>
      <c r="K53" s="10"/>
      <c r="L53" s="7"/>
      <c r="M53" s="7"/>
      <c r="N53" s="7"/>
      <c r="O53" s="7"/>
      <c r="P53" s="7"/>
      <c r="Q53" s="7"/>
      <c r="R53" s="7"/>
      <c r="S53" s="7"/>
      <c r="T53" s="7"/>
      <c r="U53" s="17"/>
    </row>
    <row r="54" spans="1:21">
      <c r="A54" t="s">
        <v>48</v>
      </c>
      <c r="B54" s="10">
        <v>0</v>
      </c>
      <c r="C54" s="7">
        <v>7189659.9166647177</v>
      </c>
      <c r="D54" s="7">
        <v>0</v>
      </c>
      <c r="E54" s="7">
        <v>0</v>
      </c>
      <c r="F54" s="17">
        <f t="shared" si="1"/>
        <v>7189659.9166647177</v>
      </c>
      <c r="K54" s="10">
        <v>0</v>
      </c>
      <c r="L54" s="7">
        <v>0</v>
      </c>
      <c r="M54" s="7"/>
      <c r="N54" s="7">
        <v>10000000</v>
      </c>
      <c r="O54" s="7">
        <v>0</v>
      </c>
      <c r="P54" s="7"/>
      <c r="Q54" s="7">
        <v>0</v>
      </c>
      <c r="R54" s="7">
        <v>0</v>
      </c>
      <c r="S54" s="7"/>
      <c r="T54" s="7">
        <v>0</v>
      </c>
      <c r="U54" s="17">
        <v>0</v>
      </c>
    </row>
    <row r="55" spans="1:21">
      <c r="A55" t="s">
        <v>49</v>
      </c>
      <c r="B55" s="10">
        <v>0</v>
      </c>
      <c r="C55" s="7">
        <v>1256542.4070206669</v>
      </c>
      <c r="D55" s="7">
        <v>0</v>
      </c>
      <c r="E55" s="7">
        <v>0</v>
      </c>
      <c r="F55" s="17">
        <f t="shared" si="1"/>
        <v>1256542.4070206669</v>
      </c>
      <c r="K55" s="10">
        <v>0</v>
      </c>
      <c r="L55" s="7">
        <v>0</v>
      </c>
      <c r="M55" s="7"/>
      <c r="N55" s="7">
        <v>1500000</v>
      </c>
      <c r="O55" s="7">
        <v>375000</v>
      </c>
      <c r="P55" s="7"/>
      <c r="Q55" s="7">
        <v>0</v>
      </c>
      <c r="R55" s="7">
        <v>0</v>
      </c>
      <c r="S55" s="7"/>
      <c r="T55" s="7">
        <v>0</v>
      </c>
      <c r="U55" s="17">
        <v>0</v>
      </c>
    </row>
    <row r="56" spans="1:21">
      <c r="A56" t="s">
        <v>50</v>
      </c>
      <c r="B56" s="10">
        <v>0</v>
      </c>
      <c r="C56" s="7">
        <v>4571197.1088047549</v>
      </c>
      <c r="D56" s="7">
        <v>0</v>
      </c>
      <c r="E56" s="7">
        <v>0</v>
      </c>
      <c r="F56" s="17">
        <f t="shared" si="1"/>
        <v>4571197.1088047549</v>
      </c>
      <c r="K56" s="10">
        <v>0</v>
      </c>
      <c r="L56" s="7">
        <v>0</v>
      </c>
      <c r="M56" s="7"/>
      <c r="N56" s="7">
        <v>6000000</v>
      </c>
      <c r="O56" s="7">
        <v>0</v>
      </c>
      <c r="P56" s="7"/>
      <c r="Q56" s="7">
        <v>0</v>
      </c>
      <c r="R56" s="7">
        <v>0</v>
      </c>
      <c r="S56" s="7"/>
      <c r="T56" s="7">
        <v>0</v>
      </c>
      <c r="U56" s="17">
        <v>0</v>
      </c>
    </row>
    <row r="57" spans="1:21">
      <c r="A57" t="s">
        <v>51</v>
      </c>
      <c r="B57" s="10">
        <v>0</v>
      </c>
      <c r="C57" s="7">
        <v>40923.204468239528</v>
      </c>
      <c r="D57" s="7">
        <v>0</v>
      </c>
      <c r="E57" s="7">
        <v>0</v>
      </c>
      <c r="F57" s="17">
        <f t="shared" si="1"/>
        <v>40923.204468239528</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96324040.837000206</v>
      </c>
      <c r="D60" s="7">
        <f>SUM(D6:D58)</f>
        <v>0</v>
      </c>
      <c r="E60" s="7">
        <f>SUM(E6:E58)</f>
        <v>0</v>
      </c>
      <c r="F60" s="17">
        <f>SUM(F6:F58)</f>
        <v>96324040.837000206</v>
      </c>
      <c r="K60" s="10">
        <f>SUM(K6:K58)</f>
        <v>700638</v>
      </c>
      <c r="L60" s="7">
        <f>SUM(L6:L58)</f>
        <v>6000</v>
      </c>
      <c r="M60" s="7"/>
      <c r="N60" s="7">
        <f>SUM(N6:N58)</f>
        <v>88015647</v>
      </c>
      <c r="O60" s="7">
        <f>SUM(O6:O58)</f>
        <v>10292000</v>
      </c>
      <c r="P60" s="7"/>
      <c r="Q60" s="7">
        <f>SUM(Q6:Q58)</f>
        <v>0</v>
      </c>
      <c r="R60" s="7">
        <f>SUM(R6:R58)</f>
        <v>1716536</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Italic"London Pacific Life &amp; Annuity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110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2230.1188700176572</v>
      </c>
      <c r="E6" s="7">
        <v>0</v>
      </c>
      <c r="F6" s="17">
        <f t="shared" ref="F6:F37" si="0">SUM(B6:E6)</f>
        <v>2230.1188700176572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587000.0909229184</v>
      </c>
      <c r="E8" s="7">
        <v>0</v>
      </c>
      <c r="F8" s="17">
        <f t="shared" si="0"/>
        <v>587000.0909229184</v>
      </c>
      <c r="H8" s="4" t="s">
        <v>64</v>
      </c>
      <c r="I8" s="13"/>
      <c r="K8" s="10"/>
      <c r="L8" s="7"/>
      <c r="M8" s="7"/>
      <c r="N8" s="7"/>
      <c r="O8" s="7"/>
      <c r="P8" s="7"/>
      <c r="Q8" s="7"/>
      <c r="R8" s="7"/>
      <c r="S8" s="7"/>
      <c r="T8" s="7"/>
      <c r="U8" s="17"/>
    </row>
    <row r="9" spans="1:21">
      <c r="A9" t="s">
        <v>3</v>
      </c>
      <c r="B9" s="10">
        <v>0</v>
      </c>
      <c r="C9" s="7">
        <v>0</v>
      </c>
      <c r="D9" s="7">
        <v>320957.42105059227</v>
      </c>
      <c r="E9" s="7">
        <v>0</v>
      </c>
      <c r="F9" s="17">
        <f t="shared" si="0"/>
        <v>320957.42105059227</v>
      </c>
      <c r="H9" s="4"/>
      <c r="I9" s="13"/>
      <c r="K9" s="10"/>
      <c r="L9" s="7"/>
      <c r="M9" s="7"/>
      <c r="N9" s="7"/>
      <c r="O9" s="7"/>
      <c r="P9" s="7"/>
      <c r="Q9" s="7"/>
      <c r="R9" s="7"/>
      <c r="S9" s="7"/>
      <c r="T9" s="7"/>
      <c r="U9" s="17"/>
    </row>
    <row r="10" spans="1:21">
      <c r="A10" t="s">
        <v>4</v>
      </c>
      <c r="B10" s="10">
        <v>0</v>
      </c>
      <c r="C10" s="7">
        <v>0</v>
      </c>
      <c r="D10" s="7">
        <v>1704561.117995189</v>
      </c>
      <c r="E10" s="7">
        <v>0</v>
      </c>
      <c r="F10" s="17">
        <f t="shared" si="0"/>
        <v>1704561.117995189</v>
      </c>
      <c r="H10" s="4" t="s">
        <v>65</v>
      </c>
      <c r="I10" s="14">
        <v>14469502.15153577</v>
      </c>
      <c r="K10" s="10"/>
      <c r="L10" s="7"/>
      <c r="M10" s="7"/>
      <c r="N10" s="7"/>
      <c r="O10" s="7"/>
      <c r="P10" s="7"/>
      <c r="Q10" s="7"/>
      <c r="R10" s="7"/>
      <c r="S10" s="7"/>
      <c r="T10" s="7"/>
      <c r="U10" s="17"/>
    </row>
    <row r="11" spans="1:21">
      <c r="A11" t="s">
        <v>5</v>
      </c>
      <c r="B11" s="10">
        <v>0</v>
      </c>
      <c r="C11" s="7">
        <v>0</v>
      </c>
      <c r="D11" s="7">
        <v>107147.22646744631</v>
      </c>
      <c r="E11" s="7">
        <v>0</v>
      </c>
      <c r="F11" s="17">
        <f t="shared" si="0"/>
        <v>107147.22646744631</v>
      </c>
      <c r="H11" s="4"/>
      <c r="I11" s="14"/>
      <c r="K11" s="10">
        <v>0</v>
      </c>
      <c r="L11" s="7">
        <v>0</v>
      </c>
      <c r="M11" s="7"/>
      <c r="N11" s="7">
        <v>0</v>
      </c>
      <c r="O11" s="7">
        <v>0</v>
      </c>
      <c r="P11" s="7"/>
      <c r="Q11" s="7">
        <v>130000</v>
      </c>
      <c r="R11" s="7">
        <v>0</v>
      </c>
      <c r="S11" s="7"/>
      <c r="T11" s="7">
        <v>0</v>
      </c>
      <c r="U11" s="17">
        <v>0</v>
      </c>
    </row>
    <row r="12" spans="1:21">
      <c r="A12" t="s">
        <v>6</v>
      </c>
      <c r="B12" s="10">
        <v>0</v>
      </c>
      <c r="C12" s="7">
        <v>0</v>
      </c>
      <c r="D12" s="7">
        <v>239009.9369317877</v>
      </c>
      <c r="E12" s="7">
        <v>0</v>
      </c>
      <c r="F12" s="17">
        <f t="shared" si="0"/>
        <v>239009.9369317877</v>
      </c>
      <c r="H12" s="4" t="s">
        <v>66</v>
      </c>
      <c r="I12" s="14"/>
      <c r="K12" s="10">
        <v>0</v>
      </c>
      <c r="L12" s="7">
        <v>0</v>
      </c>
      <c r="M12" s="7"/>
      <c r="N12" s="7">
        <v>0</v>
      </c>
      <c r="O12" s="7">
        <v>0</v>
      </c>
      <c r="P12" s="7"/>
      <c r="Q12" s="7">
        <v>296801</v>
      </c>
      <c r="R12" s="7">
        <v>0</v>
      </c>
      <c r="S12" s="7"/>
      <c r="T12" s="7">
        <v>0</v>
      </c>
      <c r="U12" s="17">
        <v>0</v>
      </c>
    </row>
    <row r="13" spans="1:21">
      <c r="A13" t="s">
        <v>7</v>
      </c>
      <c r="B13" s="10">
        <v>0</v>
      </c>
      <c r="C13" s="7">
        <v>0</v>
      </c>
      <c r="D13" s="7">
        <v>66502.791046126033</v>
      </c>
      <c r="E13" s="7">
        <v>0</v>
      </c>
      <c r="F13" s="17">
        <f t="shared" si="0"/>
        <v>66502.791046126033</v>
      </c>
      <c r="H13" s="4" t="s">
        <v>67</v>
      </c>
      <c r="I13" s="14">
        <v>12500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509231.34999999986</v>
      </c>
      <c r="K14" s="10"/>
      <c r="L14" s="7"/>
      <c r="M14" s="7"/>
      <c r="N14" s="7"/>
      <c r="O14" s="7"/>
      <c r="P14" s="7"/>
      <c r="Q14" s="7"/>
      <c r="R14" s="7"/>
      <c r="S14" s="7"/>
      <c r="T14" s="7"/>
      <c r="U14" s="17"/>
    </row>
    <row r="15" spans="1:21">
      <c r="A15" t="s">
        <v>9</v>
      </c>
      <c r="B15" s="10">
        <v>0</v>
      </c>
      <c r="C15" s="7">
        <v>0</v>
      </c>
      <c r="D15" s="7">
        <v>1121160.8648053834</v>
      </c>
      <c r="E15" s="7">
        <v>0</v>
      </c>
      <c r="F15" s="17">
        <f t="shared" si="0"/>
        <v>1121160.8648053834</v>
      </c>
      <c r="H15" s="4" t="s">
        <v>69</v>
      </c>
      <c r="I15" s="14">
        <v>441727.59700000013</v>
      </c>
      <c r="K15" s="10">
        <v>0</v>
      </c>
      <c r="L15" s="7">
        <v>0</v>
      </c>
      <c r="M15" s="7"/>
      <c r="N15" s="7">
        <v>0</v>
      </c>
      <c r="O15" s="7">
        <v>0</v>
      </c>
      <c r="P15" s="7"/>
      <c r="Q15" s="7">
        <v>1100000</v>
      </c>
      <c r="R15" s="7">
        <v>0</v>
      </c>
      <c r="S15" s="7"/>
      <c r="T15" s="7">
        <v>0</v>
      </c>
      <c r="U15" s="17">
        <v>0</v>
      </c>
    </row>
    <row r="16" spans="1:21">
      <c r="A16" t="s">
        <v>10</v>
      </c>
      <c r="B16" s="10">
        <v>0</v>
      </c>
      <c r="C16" s="7">
        <v>0</v>
      </c>
      <c r="D16" s="7">
        <v>136947.62620296155</v>
      </c>
      <c r="E16" s="7">
        <v>0</v>
      </c>
      <c r="F16" s="17">
        <f t="shared" si="0"/>
        <v>136947.62620296155</v>
      </c>
      <c r="H16" s="4" t="s">
        <v>70</v>
      </c>
      <c r="I16" s="14">
        <v>0</v>
      </c>
      <c r="K16" s="10"/>
      <c r="L16" s="7"/>
      <c r="M16" s="7"/>
      <c r="N16" s="7"/>
      <c r="O16" s="7"/>
      <c r="P16" s="7"/>
      <c r="Q16" s="7"/>
      <c r="R16" s="7"/>
      <c r="S16" s="7"/>
      <c r="T16" s="7"/>
      <c r="U16" s="17"/>
    </row>
    <row r="17" spans="1:21">
      <c r="A17" t="s">
        <v>11</v>
      </c>
      <c r="B17" s="10">
        <v>0</v>
      </c>
      <c r="C17" s="7">
        <v>0</v>
      </c>
      <c r="D17" s="7">
        <v>320958.11105059227</v>
      </c>
      <c r="E17" s="7">
        <v>0</v>
      </c>
      <c r="F17" s="17">
        <f t="shared" si="0"/>
        <v>320958.11105059227</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664162.73280945164</v>
      </c>
      <c r="E19" s="7">
        <v>0</v>
      </c>
      <c r="F19" s="17">
        <f t="shared" si="0"/>
        <v>664162.73280945164</v>
      </c>
      <c r="H19" s="4" t="s">
        <v>72</v>
      </c>
      <c r="I19" s="14">
        <v>0</v>
      </c>
      <c r="K19" s="10">
        <v>0</v>
      </c>
      <c r="L19" s="7">
        <v>0</v>
      </c>
      <c r="M19" s="7"/>
      <c r="N19" s="7">
        <v>0</v>
      </c>
      <c r="O19" s="7">
        <v>0</v>
      </c>
      <c r="P19" s="7"/>
      <c r="Q19" s="7">
        <v>800000</v>
      </c>
      <c r="R19" s="7">
        <v>0</v>
      </c>
      <c r="S19" s="7"/>
      <c r="T19" s="7">
        <v>0</v>
      </c>
      <c r="U19" s="17">
        <v>0</v>
      </c>
    </row>
    <row r="20" spans="1:21">
      <c r="A20" t="s">
        <v>14</v>
      </c>
      <c r="B20" s="10">
        <v>0</v>
      </c>
      <c r="C20" s="7">
        <v>0</v>
      </c>
      <c r="D20" s="7">
        <v>91139.614368566195</v>
      </c>
      <c r="E20" s="7">
        <v>0</v>
      </c>
      <c r="F20" s="17">
        <f t="shared" si="0"/>
        <v>91139.614368566195</v>
      </c>
      <c r="H20" s="4" t="s">
        <v>73</v>
      </c>
      <c r="I20" s="14">
        <v>-65342.44294836402</v>
      </c>
      <c r="K20" s="10"/>
      <c r="L20" s="7"/>
      <c r="M20" s="7"/>
      <c r="N20" s="7"/>
      <c r="O20" s="7"/>
      <c r="P20" s="7"/>
      <c r="Q20" s="7"/>
      <c r="R20" s="7"/>
      <c r="S20" s="7"/>
      <c r="T20" s="7"/>
      <c r="U20" s="17"/>
    </row>
    <row r="21" spans="1:21">
      <c r="A21" t="s">
        <v>15</v>
      </c>
      <c r="B21" s="10">
        <v>0</v>
      </c>
      <c r="C21" s="7">
        <v>0</v>
      </c>
      <c r="D21" s="7">
        <v>86487.773695560012</v>
      </c>
      <c r="E21" s="7">
        <v>0</v>
      </c>
      <c r="F21" s="17">
        <f t="shared" si="0"/>
        <v>86487.773695560012</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-914193.94212117034</v>
      </c>
      <c r="K22" s="10"/>
      <c r="L22" s="7"/>
      <c r="M22" s="7"/>
      <c r="N22" s="7"/>
      <c r="O22" s="7"/>
      <c r="P22" s="7"/>
      <c r="Q22" s="7"/>
      <c r="R22" s="7"/>
      <c r="S22" s="7"/>
      <c r="T22" s="7"/>
      <c r="U22" s="17"/>
    </row>
    <row r="23" spans="1:21">
      <c r="A23" t="s">
        <v>17</v>
      </c>
      <c r="B23" s="10">
        <v>0</v>
      </c>
      <c r="C23" s="7">
        <v>0</v>
      </c>
      <c r="D23" s="7">
        <v>130260.96883270171</v>
      </c>
      <c r="E23" s="7">
        <v>0</v>
      </c>
      <c r="F23" s="17">
        <f t="shared" si="0"/>
        <v>130260.96883270171</v>
      </c>
      <c r="H23" s="4" t="s">
        <v>76</v>
      </c>
      <c r="I23" s="14"/>
      <c r="K23" s="10"/>
      <c r="L23" s="7"/>
      <c r="M23" s="7"/>
      <c r="N23" s="7"/>
      <c r="O23" s="7"/>
      <c r="P23" s="7"/>
      <c r="Q23" s="7"/>
      <c r="R23" s="7"/>
      <c r="S23" s="7"/>
      <c r="T23" s="7"/>
      <c r="U23" s="17"/>
    </row>
    <row r="24" spans="1:21">
      <c r="A24" t="s">
        <v>18</v>
      </c>
      <c r="B24" s="10">
        <v>0</v>
      </c>
      <c r="C24" s="7">
        <v>0</v>
      </c>
      <c r="D24" s="7">
        <v>88236.369073054186</v>
      </c>
      <c r="E24" s="7">
        <v>0</v>
      </c>
      <c r="F24" s="17">
        <f t="shared" si="0"/>
        <v>88236.369073054186</v>
      </c>
      <c r="H24" s="4" t="s">
        <v>77</v>
      </c>
      <c r="I24" s="14">
        <v>698345.44000000018</v>
      </c>
      <c r="K24" s="10"/>
      <c r="L24" s="7"/>
      <c r="M24" s="7"/>
      <c r="N24" s="7"/>
      <c r="O24" s="7"/>
      <c r="P24" s="7"/>
      <c r="Q24" s="7"/>
      <c r="R24" s="7"/>
      <c r="S24" s="7"/>
      <c r="T24" s="7"/>
      <c r="U24" s="17"/>
    </row>
    <row r="25" spans="1:21">
      <c r="A25" t="s">
        <v>19</v>
      </c>
      <c r="B25" s="10">
        <v>0</v>
      </c>
      <c r="C25" s="7">
        <v>0</v>
      </c>
      <c r="D25" s="7">
        <v>20.747435924393017</v>
      </c>
      <c r="E25" s="7">
        <v>0</v>
      </c>
      <c r="F25" s="17">
        <f t="shared" si="0"/>
        <v>20.747435924393017</v>
      </c>
      <c r="H25" s="4"/>
      <c r="I25" s="14"/>
      <c r="K25" s="10"/>
      <c r="L25" s="7"/>
      <c r="M25" s="7"/>
      <c r="N25" s="7"/>
      <c r="O25" s="7"/>
      <c r="P25" s="7"/>
      <c r="Q25" s="7"/>
      <c r="R25" s="7"/>
      <c r="S25" s="7"/>
      <c r="T25" s="7"/>
      <c r="U25" s="17"/>
    </row>
    <row r="26" spans="1:21">
      <c r="A26" t="s">
        <v>20</v>
      </c>
      <c r="B26" s="10">
        <v>0</v>
      </c>
      <c r="C26" s="7">
        <v>0</v>
      </c>
      <c r="D26" s="7">
        <v>837984.29884629208</v>
      </c>
      <c r="E26" s="7">
        <v>0</v>
      </c>
      <c r="F26" s="17">
        <f t="shared" si="0"/>
        <v>837984.29884629208</v>
      </c>
      <c r="H26" s="4" t="s">
        <v>78</v>
      </c>
      <c r="I26" s="14">
        <f>SUM(I10:I16)-SUM(I19:I24)</f>
        <v>15714152.043605305</v>
      </c>
      <c r="K26" s="10">
        <v>0</v>
      </c>
      <c r="L26" s="7">
        <v>0</v>
      </c>
      <c r="M26" s="7"/>
      <c r="N26" s="7">
        <v>0</v>
      </c>
      <c r="O26" s="7">
        <v>0</v>
      </c>
      <c r="P26" s="7"/>
      <c r="Q26" s="7">
        <v>1000000</v>
      </c>
      <c r="R26" s="7">
        <v>0</v>
      </c>
      <c r="S26" s="7"/>
      <c r="T26" s="7">
        <v>0</v>
      </c>
      <c r="U26" s="17">
        <v>0</v>
      </c>
    </row>
    <row r="27" spans="1:21">
      <c r="A27" t="s">
        <v>21</v>
      </c>
      <c r="B27" s="10">
        <v>0</v>
      </c>
      <c r="C27" s="7">
        <v>0</v>
      </c>
      <c r="D27" s="7">
        <v>176836.23253290806</v>
      </c>
      <c r="E27" s="7">
        <v>0</v>
      </c>
      <c r="F27" s="17">
        <f t="shared" si="0"/>
        <v>176836.23253290806</v>
      </c>
      <c r="H27" s="4" t="s">
        <v>79</v>
      </c>
      <c r="I27" s="14">
        <f>+F60</f>
        <v>15714152.043605307</v>
      </c>
      <c r="K27" s="10"/>
      <c r="L27" s="7"/>
      <c r="M27" s="7"/>
      <c r="N27" s="7"/>
      <c r="O27" s="7"/>
      <c r="P27" s="7"/>
      <c r="Q27" s="7"/>
      <c r="R27" s="7"/>
      <c r="S27" s="7"/>
      <c r="T27" s="7"/>
      <c r="U27" s="17"/>
    </row>
    <row r="28" spans="1:21">
      <c r="A28" t="s">
        <v>22</v>
      </c>
      <c r="B28" s="10">
        <v>0</v>
      </c>
      <c r="C28" s="7">
        <v>0</v>
      </c>
      <c r="D28" s="7">
        <v>1169588.3688095568</v>
      </c>
      <c r="E28" s="7">
        <v>0</v>
      </c>
      <c r="F28" s="17">
        <f t="shared" si="0"/>
        <v>1169588.3688095568</v>
      </c>
      <c r="H28" s="23"/>
      <c r="I28" s="25"/>
      <c r="K28" s="10"/>
      <c r="L28" s="7"/>
      <c r="M28" s="7"/>
      <c r="N28" s="7"/>
      <c r="O28" s="7"/>
      <c r="P28" s="7"/>
      <c r="Q28" s="7"/>
      <c r="R28" s="7"/>
      <c r="S28" s="7"/>
      <c r="T28" s="7"/>
      <c r="U28" s="17"/>
    </row>
    <row r="29" spans="1:21">
      <c r="A29" t="s">
        <v>23</v>
      </c>
      <c r="B29" s="10">
        <v>0</v>
      </c>
      <c r="C29" s="7">
        <v>0</v>
      </c>
      <c r="D29" s="7">
        <v>261835.40628092625</v>
      </c>
      <c r="E29" s="7">
        <v>0</v>
      </c>
      <c r="F29" s="17">
        <f t="shared" si="0"/>
        <v>261835.40628092625</v>
      </c>
      <c r="K29" s="10"/>
      <c r="L29" s="7"/>
      <c r="M29" s="7"/>
      <c r="N29" s="7"/>
      <c r="O29" s="7"/>
      <c r="P29" s="7"/>
      <c r="Q29" s="7"/>
      <c r="R29" s="7"/>
      <c r="S29" s="7"/>
      <c r="T29" s="7"/>
      <c r="U29" s="17"/>
    </row>
    <row r="30" spans="1:21">
      <c r="A30" t="s">
        <v>24</v>
      </c>
      <c r="B30" s="10">
        <v>0</v>
      </c>
      <c r="C30" s="7">
        <v>0</v>
      </c>
      <c r="D30" s="7">
        <v>31746.865426946722</v>
      </c>
      <c r="E30" s="7">
        <v>0</v>
      </c>
      <c r="F30" s="17">
        <f t="shared" si="0"/>
        <v>31746.865426946722</v>
      </c>
      <c r="K30" s="10"/>
      <c r="L30" s="7"/>
      <c r="M30" s="7"/>
      <c r="N30" s="7"/>
      <c r="O30" s="7"/>
      <c r="P30" s="7"/>
      <c r="Q30" s="7"/>
      <c r="R30" s="7"/>
      <c r="S30" s="7"/>
      <c r="T30" s="7"/>
      <c r="U30" s="17"/>
    </row>
    <row r="31" spans="1:21">
      <c r="A31" t="s">
        <v>25</v>
      </c>
      <c r="B31" s="10">
        <v>0</v>
      </c>
      <c r="C31" s="7">
        <v>0</v>
      </c>
      <c r="D31" s="7">
        <v>144325.6925464129</v>
      </c>
      <c r="E31" s="7">
        <v>0</v>
      </c>
      <c r="F31" s="17">
        <f t="shared" si="0"/>
        <v>144325.6925464129</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226343.93711403979</v>
      </c>
      <c r="E34" s="7">
        <v>0</v>
      </c>
      <c r="F34" s="17">
        <f t="shared" si="0"/>
        <v>226343.93711403979</v>
      </c>
      <c r="K34" s="10"/>
      <c r="L34" s="7"/>
      <c r="M34" s="7"/>
      <c r="N34" s="7"/>
      <c r="O34" s="7"/>
      <c r="P34" s="7"/>
      <c r="Q34" s="7"/>
      <c r="R34" s="7"/>
      <c r="S34" s="7"/>
      <c r="T34" s="7"/>
      <c r="U34" s="17"/>
    </row>
    <row r="35" spans="1:21">
      <c r="A35" t="s">
        <v>29</v>
      </c>
      <c r="B35" s="10">
        <v>0</v>
      </c>
      <c r="C35" s="7">
        <v>0</v>
      </c>
      <c r="D35" s="7">
        <v>158288.52540640932</v>
      </c>
      <c r="E35" s="7">
        <v>0</v>
      </c>
      <c r="F35" s="17">
        <f t="shared" si="0"/>
        <v>158288.52540640932</v>
      </c>
      <c r="K35" s="10">
        <v>0</v>
      </c>
      <c r="L35" s="7">
        <v>0</v>
      </c>
      <c r="M35" s="7"/>
      <c r="N35" s="7">
        <v>0</v>
      </c>
      <c r="O35" s="7">
        <v>0</v>
      </c>
      <c r="P35" s="7"/>
      <c r="Q35" s="7">
        <v>167065</v>
      </c>
      <c r="R35" s="7">
        <v>0</v>
      </c>
      <c r="S35" s="7"/>
      <c r="T35" s="7">
        <v>0</v>
      </c>
      <c r="U35" s="17">
        <v>0</v>
      </c>
    </row>
    <row r="36" spans="1:21">
      <c r="A36" t="s">
        <v>30</v>
      </c>
      <c r="B36" s="10">
        <v>0</v>
      </c>
      <c r="C36" s="7">
        <v>0</v>
      </c>
      <c r="D36" s="7">
        <v>601243.74400441651</v>
      </c>
      <c r="E36" s="7">
        <v>0</v>
      </c>
      <c r="F36" s="17">
        <f t="shared" si="0"/>
        <v>601243.74400441651</v>
      </c>
      <c r="K36" s="10"/>
      <c r="L36" s="7"/>
      <c r="M36" s="7"/>
      <c r="N36" s="7"/>
      <c r="O36" s="7"/>
      <c r="P36" s="7"/>
      <c r="Q36" s="7"/>
      <c r="R36" s="7"/>
      <c r="S36" s="7"/>
      <c r="T36" s="7"/>
      <c r="U36" s="17"/>
    </row>
    <row r="37" spans="1:21">
      <c r="A37" t="s">
        <v>31</v>
      </c>
      <c r="B37" s="10">
        <v>0</v>
      </c>
      <c r="C37" s="7">
        <v>0</v>
      </c>
      <c r="D37" s="7">
        <v>271326.95209231781</v>
      </c>
      <c r="E37" s="7">
        <v>0</v>
      </c>
      <c r="F37" s="17">
        <f t="shared" si="0"/>
        <v>271326.95209231781</v>
      </c>
      <c r="K37" s="10">
        <v>0</v>
      </c>
      <c r="L37" s="7">
        <v>0</v>
      </c>
      <c r="M37" s="7"/>
      <c r="N37" s="7">
        <v>0</v>
      </c>
      <c r="O37" s="7">
        <v>0</v>
      </c>
      <c r="P37" s="7"/>
      <c r="Q37" s="7">
        <v>321212</v>
      </c>
      <c r="R37" s="7">
        <v>9982</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954053.3074491407</v>
      </c>
      <c r="E39" s="7">
        <v>0</v>
      </c>
      <c r="F39" s="17">
        <f t="shared" si="1"/>
        <v>954053.3074491407</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1588928.3473908217</v>
      </c>
      <c r="E41" s="7">
        <v>0</v>
      </c>
      <c r="F41" s="17">
        <f t="shared" si="1"/>
        <v>1588928.3473908217</v>
      </c>
      <c r="K41" s="10">
        <v>0</v>
      </c>
      <c r="L41" s="7">
        <v>0</v>
      </c>
      <c r="M41" s="7"/>
      <c r="N41" s="7">
        <v>0</v>
      </c>
      <c r="O41" s="7">
        <v>0</v>
      </c>
      <c r="P41" s="7"/>
      <c r="Q41" s="7">
        <v>1700000</v>
      </c>
      <c r="R41" s="7">
        <v>0</v>
      </c>
      <c r="S41" s="7"/>
      <c r="T41" s="7">
        <v>0</v>
      </c>
      <c r="U41" s="17">
        <v>0</v>
      </c>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56316.027572838248</v>
      </c>
      <c r="E43" s="7">
        <v>0</v>
      </c>
      <c r="F43" s="17">
        <f t="shared" si="1"/>
        <v>56316.027572838248</v>
      </c>
      <c r="K43" s="10"/>
      <c r="L43" s="7"/>
      <c r="M43" s="7"/>
      <c r="N43" s="7"/>
      <c r="O43" s="7"/>
      <c r="P43" s="7"/>
      <c r="Q43" s="7"/>
      <c r="R43" s="7"/>
      <c r="S43" s="7"/>
      <c r="T43" s="7"/>
      <c r="U43" s="17"/>
    </row>
    <row r="44" spans="1:21">
      <c r="A44" t="s">
        <v>38</v>
      </c>
      <c r="B44" s="10">
        <v>0</v>
      </c>
      <c r="C44" s="7">
        <v>0</v>
      </c>
      <c r="D44" s="7">
        <v>962590.90317645483</v>
      </c>
      <c r="E44" s="7">
        <v>0</v>
      </c>
      <c r="F44" s="17">
        <f t="shared" si="1"/>
        <v>962590.90317645483</v>
      </c>
      <c r="K44" s="10">
        <v>0</v>
      </c>
      <c r="L44" s="7">
        <v>0</v>
      </c>
      <c r="M44" s="7"/>
      <c r="N44" s="7">
        <v>0</v>
      </c>
      <c r="O44" s="7">
        <v>0</v>
      </c>
      <c r="P44" s="7"/>
      <c r="Q44" s="7">
        <v>546000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69046.923454170348</v>
      </c>
      <c r="E46" s="7">
        <v>0</v>
      </c>
      <c r="F46" s="17">
        <f t="shared" si="1"/>
        <v>69046.923454170348</v>
      </c>
      <c r="K46" s="10"/>
      <c r="L46" s="7"/>
      <c r="M46" s="7"/>
      <c r="N46" s="7"/>
      <c r="O46" s="7"/>
      <c r="P46" s="7"/>
      <c r="Q46" s="7"/>
      <c r="R46" s="7"/>
      <c r="S46" s="7"/>
      <c r="T46" s="7"/>
      <c r="U46" s="17"/>
    </row>
    <row r="47" spans="1:21">
      <c r="A47" t="s">
        <v>41</v>
      </c>
      <c r="B47" s="10">
        <v>0</v>
      </c>
      <c r="C47" s="7">
        <v>0</v>
      </c>
      <c r="D47" s="7">
        <v>490234.41913315607</v>
      </c>
      <c r="E47" s="7">
        <v>0</v>
      </c>
      <c r="F47" s="17">
        <f t="shared" si="1"/>
        <v>490234.41913315607</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140071.66334468385</v>
      </c>
      <c r="E49" s="7">
        <v>0</v>
      </c>
      <c r="F49" s="17">
        <f t="shared" si="1"/>
        <v>140071.66334468385</v>
      </c>
      <c r="K49" s="10"/>
      <c r="L49" s="7"/>
      <c r="M49" s="7"/>
      <c r="N49" s="7"/>
      <c r="O49" s="7"/>
      <c r="P49" s="7"/>
      <c r="Q49" s="7"/>
      <c r="R49" s="7"/>
      <c r="S49" s="7"/>
      <c r="T49" s="7"/>
      <c r="U49" s="17"/>
    </row>
    <row r="50" spans="1:21">
      <c r="A50" t="s">
        <v>44</v>
      </c>
      <c r="B50" s="10">
        <v>0</v>
      </c>
      <c r="C50" s="7">
        <v>0</v>
      </c>
      <c r="D50" s="7">
        <v>875236.46944265976</v>
      </c>
      <c r="E50" s="7">
        <v>0</v>
      </c>
      <c r="F50" s="17">
        <f t="shared" si="1"/>
        <v>875236.46944265976</v>
      </c>
      <c r="K50" s="10">
        <v>0</v>
      </c>
      <c r="L50" s="7">
        <v>0</v>
      </c>
      <c r="M50" s="7"/>
      <c r="N50" s="7">
        <v>0</v>
      </c>
      <c r="O50" s="7">
        <v>0</v>
      </c>
      <c r="P50" s="7"/>
      <c r="Q50" s="7">
        <v>900000</v>
      </c>
      <c r="R50" s="7">
        <v>0</v>
      </c>
      <c r="S50" s="7"/>
      <c r="T50" s="7">
        <v>0</v>
      </c>
      <c r="U50" s="17">
        <v>0</v>
      </c>
    </row>
    <row r="51" spans="1:21">
      <c r="A51" t="s">
        <v>45</v>
      </c>
      <c r="B51" s="10">
        <v>0</v>
      </c>
      <c r="C51" s="7">
        <v>0</v>
      </c>
      <c r="D51" s="7">
        <v>71177.080098094506</v>
      </c>
      <c r="E51" s="7">
        <v>0</v>
      </c>
      <c r="F51" s="17">
        <f t="shared" si="1"/>
        <v>71177.080098094506</v>
      </c>
      <c r="K51" s="10">
        <v>0</v>
      </c>
      <c r="L51" s="7">
        <v>0</v>
      </c>
      <c r="M51" s="7"/>
      <c r="N51" s="7">
        <v>0</v>
      </c>
      <c r="O51" s="7">
        <v>0</v>
      </c>
      <c r="P51" s="7"/>
      <c r="Q51" s="7">
        <v>77668</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206855.71718717186</v>
      </c>
      <c r="E53" s="7">
        <v>0</v>
      </c>
      <c r="F53" s="17">
        <f t="shared" si="1"/>
        <v>206855.71718717186</v>
      </c>
      <c r="K53" s="10"/>
      <c r="L53" s="7"/>
      <c r="M53" s="7"/>
      <c r="N53" s="7"/>
      <c r="O53" s="7"/>
      <c r="P53" s="7"/>
      <c r="Q53" s="7"/>
      <c r="R53" s="7"/>
      <c r="S53" s="7"/>
      <c r="T53" s="7"/>
      <c r="U53" s="17"/>
    </row>
    <row r="54" spans="1:21">
      <c r="A54" t="s">
        <v>48</v>
      </c>
      <c r="B54" s="10">
        <v>0</v>
      </c>
      <c r="C54" s="7">
        <v>0</v>
      </c>
      <c r="D54" s="7">
        <v>548732.38848000544</v>
      </c>
      <c r="E54" s="7">
        <v>0</v>
      </c>
      <c r="F54" s="17">
        <f t="shared" si="1"/>
        <v>548732.38848000544</v>
      </c>
      <c r="K54" s="10"/>
      <c r="L54" s="7"/>
      <c r="M54" s="7"/>
      <c r="N54" s="7"/>
      <c r="O54" s="7"/>
      <c r="P54" s="7"/>
      <c r="Q54" s="7"/>
      <c r="R54" s="7"/>
      <c r="S54" s="7"/>
      <c r="T54" s="7"/>
      <c r="U54" s="17"/>
    </row>
    <row r="55" spans="1:21">
      <c r="A55" t="s">
        <v>49</v>
      </c>
      <c r="B55" s="10">
        <v>0</v>
      </c>
      <c r="C55" s="7">
        <v>0</v>
      </c>
      <c r="D55" s="7">
        <v>71892.152562803458</v>
      </c>
      <c r="E55" s="7">
        <v>0</v>
      </c>
      <c r="F55" s="17">
        <f t="shared" si="1"/>
        <v>71892.152562803458</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132713.10969480645</v>
      </c>
      <c r="E57" s="7">
        <v>0</v>
      </c>
      <c r="F57" s="17">
        <f t="shared" si="1"/>
        <v>132713.10969480645</v>
      </c>
      <c r="K57" s="10">
        <v>0</v>
      </c>
      <c r="L57" s="7">
        <v>0</v>
      </c>
      <c r="M57" s="7"/>
      <c r="N57" s="7">
        <v>0</v>
      </c>
      <c r="O57" s="7">
        <v>0</v>
      </c>
      <c r="P57" s="7"/>
      <c r="Q57" s="7">
        <v>165000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15714152.043605307</v>
      </c>
      <c r="E60" s="7">
        <f>SUM(E6:E58)</f>
        <v>0</v>
      </c>
      <c r="F60" s="17">
        <f>SUM(F6:F58)</f>
        <v>15714152.043605307</v>
      </c>
      <c r="K60" s="10">
        <f>SUM(K6:K58)</f>
        <v>0</v>
      </c>
      <c r="L60" s="7">
        <f>SUM(L6:L58)</f>
        <v>0</v>
      </c>
      <c r="M60" s="7"/>
      <c r="N60" s="7">
        <f>SUM(N6:N58)</f>
        <v>0</v>
      </c>
      <c r="O60" s="7">
        <f>SUM(O6:O58)</f>
        <v>0</v>
      </c>
      <c r="P60" s="7"/>
      <c r="Q60" s="7">
        <f>SUM(Q6:Q58)</f>
        <v>7203746</v>
      </c>
      <c r="R60" s="7">
        <f>SUM(R6:R58)</f>
        <v>9982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Italic"Lumbermens Mutual Casualty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695496.65989460866</v>
      </c>
      <c r="E6" s="7">
        <v>0</v>
      </c>
      <c r="F6" s="17">
        <f t="shared" ref="F6:F37" si="0">SUM(B6:E6)</f>
        <v>695496.65989460866</v>
      </c>
      <c r="K6" s="10">
        <v>0</v>
      </c>
      <c r="L6" s="7">
        <v>0</v>
      </c>
      <c r="M6" s="7"/>
      <c r="N6" s="7">
        <v>0</v>
      </c>
      <c r="O6" s="7">
        <v>0</v>
      </c>
      <c r="P6" s="7"/>
      <c r="Q6" s="7">
        <v>1008000</v>
      </c>
      <c r="R6" s="7">
        <v>0</v>
      </c>
      <c r="S6" s="7"/>
      <c r="T6" s="7">
        <v>0</v>
      </c>
      <c r="U6" s="17">
        <v>0</v>
      </c>
    </row>
    <row r="7" spans="1:21">
      <c r="A7" t="s">
        <v>1</v>
      </c>
      <c r="B7" s="10">
        <v>0</v>
      </c>
      <c r="C7" s="7">
        <v>0</v>
      </c>
      <c r="D7" s="7">
        <v>5922.8790058416162</v>
      </c>
      <c r="E7" s="7">
        <v>0</v>
      </c>
      <c r="F7" s="17">
        <f t="shared" si="0"/>
        <v>5922.8790058416162</v>
      </c>
      <c r="H7" s="22"/>
      <c r="I7" s="24"/>
      <c r="K7" s="10">
        <v>9517</v>
      </c>
      <c r="L7" s="7">
        <v>0</v>
      </c>
      <c r="M7" s="7"/>
      <c r="N7" s="7">
        <v>0</v>
      </c>
      <c r="O7" s="7">
        <v>0</v>
      </c>
      <c r="P7" s="7"/>
      <c r="Q7" s="7">
        <v>20000</v>
      </c>
      <c r="R7" s="7">
        <v>20000</v>
      </c>
      <c r="S7" s="7"/>
      <c r="T7" s="7">
        <v>0</v>
      </c>
      <c r="U7" s="17">
        <v>0</v>
      </c>
    </row>
    <row r="8" spans="1:21">
      <c r="A8" t="s">
        <v>2</v>
      </c>
      <c r="B8" s="10">
        <v>0</v>
      </c>
      <c r="C8" s="7">
        <v>0</v>
      </c>
      <c r="D8" s="7">
        <v>668755.14728113078</v>
      </c>
      <c r="E8" s="7">
        <v>0</v>
      </c>
      <c r="F8" s="17">
        <f t="shared" si="0"/>
        <v>668755.14728113078</v>
      </c>
      <c r="H8" s="4" t="s">
        <v>64</v>
      </c>
      <c r="I8" s="13"/>
      <c r="K8" s="10">
        <v>0</v>
      </c>
      <c r="L8" s="7">
        <v>0</v>
      </c>
      <c r="M8" s="7"/>
      <c r="N8" s="7">
        <v>0</v>
      </c>
      <c r="O8" s="7">
        <v>0</v>
      </c>
      <c r="P8" s="7"/>
      <c r="Q8" s="7">
        <v>1323320</v>
      </c>
      <c r="R8" s="7">
        <v>0</v>
      </c>
      <c r="S8" s="7"/>
      <c r="T8" s="7">
        <v>0</v>
      </c>
      <c r="U8" s="17">
        <v>0</v>
      </c>
    </row>
    <row r="9" spans="1:21">
      <c r="A9" t="s">
        <v>3</v>
      </c>
      <c r="B9" s="10">
        <v>0</v>
      </c>
      <c r="C9" s="7">
        <v>0</v>
      </c>
      <c r="D9" s="7">
        <v>105954.35743774756</v>
      </c>
      <c r="E9" s="7">
        <v>0</v>
      </c>
      <c r="F9" s="17">
        <f t="shared" si="0"/>
        <v>105954.35743774756</v>
      </c>
      <c r="H9" s="4"/>
      <c r="I9" s="13"/>
      <c r="K9" s="10">
        <v>0</v>
      </c>
      <c r="L9" s="7">
        <v>0</v>
      </c>
      <c r="M9" s="7"/>
      <c r="N9" s="7">
        <v>0</v>
      </c>
      <c r="O9" s="7">
        <v>0</v>
      </c>
      <c r="P9" s="7"/>
      <c r="Q9" s="7">
        <v>335216</v>
      </c>
      <c r="R9" s="7">
        <v>0</v>
      </c>
      <c r="S9" s="7"/>
      <c r="T9" s="7">
        <v>0</v>
      </c>
      <c r="U9" s="17">
        <v>0</v>
      </c>
    </row>
    <row r="10" spans="1:21">
      <c r="A10" t="s">
        <v>4</v>
      </c>
      <c r="B10" s="10">
        <v>0</v>
      </c>
      <c r="C10" s="7">
        <v>0</v>
      </c>
      <c r="D10" s="7">
        <v>3880839.2797767427</v>
      </c>
      <c r="E10" s="7">
        <v>0</v>
      </c>
      <c r="F10" s="17">
        <f t="shared" si="0"/>
        <v>3880839.2797767427</v>
      </c>
      <c r="H10" s="4" t="s">
        <v>65</v>
      </c>
      <c r="I10" s="14">
        <v>91380543.070000038</v>
      </c>
      <c r="K10" s="10">
        <v>0</v>
      </c>
      <c r="L10" s="7">
        <v>0</v>
      </c>
      <c r="M10" s="7"/>
      <c r="N10" s="7">
        <v>0</v>
      </c>
      <c r="O10" s="7">
        <v>0</v>
      </c>
      <c r="P10" s="7"/>
      <c r="Q10" s="7">
        <v>10000000</v>
      </c>
      <c r="R10" s="7">
        <v>5650000</v>
      </c>
      <c r="S10" s="7"/>
      <c r="T10" s="7">
        <v>0</v>
      </c>
      <c r="U10" s="17">
        <v>0</v>
      </c>
    </row>
    <row r="11" spans="1:21">
      <c r="A11" t="s">
        <v>5</v>
      </c>
      <c r="B11" s="10">
        <v>0</v>
      </c>
      <c r="C11" s="7">
        <v>0</v>
      </c>
      <c r="D11" s="7">
        <v>1427295.0033449037</v>
      </c>
      <c r="E11" s="7">
        <v>0</v>
      </c>
      <c r="F11" s="17">
        <f t="shared" si="0"/>
        <v>1427295.0033449037</v>
      </c>
      <c r="H11" s="4"/>
      <c r="I11" s="14"/>
      <c r="K11" s="10">
        <v>0</v>
      </c>
      <c r="L11" s="7">
        <v>0</v>
      </c>
      <c r="M11" s="7"/>
      <c r="N11" s="7">
        <v>0</v>
      </c>
      <c r="O11" s="7">
        <v>0</v>
      </c>
      <c r="P11" s="7"/>
      <c r="Q11" s="7">
        <v>2200000</v>
      </c>
      <c r="R11" s="7">
        <v>756918</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26470.411867905343</v>
      </c>
      <c r="E13" s="7">
        <v>0</v>
      </c>
      <c r="F13" s="17">
        <f t="shared" si="0"/>
        <v>26470.411867905343</v>
      </c>
      <c r="H13" s="4" t="s">
        <v>67</v>
      </c>
      <c r="I13" s="14">
        <v>20254758.070000004</v>
      </c>
      <c r="K13" s="10">
        <v>0</v>
      </c>
      <c r="L13" s="7">
        <v>0</v>
      </c>
      <c r="M13" s="7"/>
      <c r="N13" s="7">
        <v>0</v>
      </c>
      <c r="O13" s="7">
        <v>0</v>
      </c>
      <c r="P13" s="7"/>
      <c r="Q13" s="7">
        <v>50000</v>
      </c>
      <c r="R13" s="7">
        <v>0</v>
      </c>
      <c r="S13" s="7"/>
      <c r="T13" s="7">
        <v>0</v>
      </c>
      <c r="U13" s="17">
        <v>0</v>
      </c>
    </row>
    <row r="14" spans="1:21">
      <c r="A14" t="s">
        <v>8</v>
      </c>
      <c r="B14" s="10">
        <v>0</v>
      </c>
      <c r="C14" s="7">
        <v>0</v>
      </c>
      <c r="D14" s="7">
        <v>2674.8386832684773</v>
      </c>
      <c r="E14" s="7">
        <v>0</v>
      </c>
      <c r="F14" s="17">
        <f t="shared" si="0"/>
        <v>2674.8386832684773</v>
      </c>
      <c r="H14" s="4" t="s">
        <v>68</v>
      </c>
      <c r="I14" s="14">
        <v>3000034.26</v>
      </c>
      <c r="K14" s="10">
        <v>0</v>
      </c>
      <c r="L14" s="7">
        <v>0</v>
      </c>
      <c r="M14" s="7"/>
      <c r="N14" s="7">
        <v>0</v>
      </c>
      <c r="O14" s="7">
        <v>0</v>
      </c>
      <c r="P14" s="7"/>
      <c r="Q14" s="7">
        <v>20000</v>
      </c>
      <c r="R14" s="7">
        <v>15780</v>
      </c>
      <c r="S14" s="7"/>
      <c r="T14" s="7">
        <v>0</v>
      </c>
      <c r="U14" s="17">
        <v>0</v>
      </c>
    </row>
    <row r="15" spans="1:21">
      <c r="A15" t="s">
        <v>9</v>
      </c>
      <c r="B15" s="10">
        <v>0</v>
      </c>
      <c r="C15" s="7">
        <v>0</v>
      </c>
      <c r="D15" s="7">
        <v>2514096.2319845119</v>
      </c>
      <c r="E15" s="7">
        <v>0</v>
      </c>
      <c r="F15" s="17">
        <f t="shared" si="0"/>
        <v>2514096.2319845119</v>
      </c>
      <c r="H15" s="4" t="s">
        <v>69</v>
      </c>
      <c r="I15" s="14">
        <v>1362932.3979999998</v>
      </c>
      <c r="K15" s="10">
        <v>0</v>
      </c>
      <c r="L15" s="7">
        <v>0</v>
      </c>
      <c r="M15" s="7"/>
      <c r="N15" s="7">
        <v>0</v>
      </c>
      <c r="O15" s="7">
        <v>0</v>
      </c>
      <c r="P15" s="7"/>
      <c r="Q15" s="7">
        <v>4000000</v>
      </c>
      <c r="R15" s="7">
        <v>0</v>
      </c>
      <c r="S15" s="7"/>
      <c r="T15" s="7">
        <v>0</v>
      </c>
      <c r="U15" s="17">
        <v>0</v>
      </c>
    </row>
    <row r="16" spans="1:21">
      <c r="A16" t="s">
        <v>10</v>
      </c>
      <c r="B16" s="10">
        <v>0</v>
      </c>
      <c r="C16" s="7">
        <v>0</v>
      </c>
      <c r="D16" s="7">
        <v>403235.18132955325</v>
      </c>
      <c r="E16" s="7">
        <v>0</v>
      </c>
      <c r="F16" s="17">
        <f t="shared" si="0"/>
        <v>403235.18132955325</v>
      </c>
      <c r="H16" s="4" t="s">
        <v>70</v>
      </c>
      <c r="I16" s="14">
        <v>0</v>
      </c>
      <c r="K16" s="10">
        <v>0</v>
      </c>
      <c r="L16" s="7">
        <v>0</v>
      </c>
      <c r="M16" s="7"/>
      <c r="N16" s="7">
        <v>0</v>
      </c>
      <c r="O16" s="7">
        <v>0</v>
      </c>
      <c r="P16" s="7"/>
      <c r="Q16" s="7">
        <v>400000</v>
      </c>
      <c r="R16" s="7">
        <v>0</v>
      </c>
      <c r="S16" s="7"/>
      <c r="T16" s="7">
        <v>0</v>
      </c>
      <c r="U16" s="17">
        <v>0</v>
      </c>
    </row>
    <row r="17" spans="1:21">
      <c r="A17" t="s">
        <v>11</v>
      </c>
      <c r="B17" s="10">
        <v>0</v>
      </c>
      <c r="C17" s="7">
        <v>0</v>
      </c>
      <c r="D17" s="7">
        <v>2802.6389221287882</v>
      </c>
      <c r="E17" s="7">
        <v>0</v>
      </c>
      <c r="F17" s="17">
        <f t="shared" si="0"/>
        <v>2802.6389221287882</v>
      </c>
      <c r="H17" s="4"/>
      <c r="I17" s="14"/>
      <c r="K17" s="10">
        <v>0</v>
      </c>
      <c r="L17" s="7">
        <v>9780</v>
      </c>
      <c r="M17" s="7"/>
      <c r="N17" s="7">
        <v>0</v>
      </c>
      <c r="O17" s="7">
        <v>0</v>
      </c>
      <c r="P17" s="7"/>
      <c r="Q17" s="7">
        <v>27420</v>
      </c>
      <c r="R17" s="7">
        <v>0</v>
      </c>
      <c r="S17" s="7"/>
      <c r="T17" s="7">
        <v>0</v>
      </c>
      <c r="U17" s="17">
        <v>0</v>
      </c>
    </row>
    <row r="18" spans="1:21">
      <c r="A18" t="s">
        <v>12</v>
      </c>
      <c r="B18" s="10">
        <v>0</v>
      </c>
      <c r="C18" s="7">
        <v>0</v>
      </c>
      <c r="D18" s="7">
        <v>133593.24752575523</v>
      </c>
      <c r="E18" s="7">
        <v>0</v>
      </c>
      <c r="F18" s="17">
        <f t="shared" si="0"/>
        <v>133593.24752575523</v>
      </c>
      <c r="H18" s="4" t="s">
        <v>71</v>
      </c>
      <c r="I18" s="14"/>
      <c r="K18" s="10">
        <v>0</v>
      </c>
      <c r="L18" s="7">
        <v>0</v>
      </c>
      <c r="M18" s="7"/>
      <c r="N18" s="7">
        <v>0</v>
      </c>
      <c r="O18" s="7">
        <v>0</v>
      </c>
      <c r="P18" s="7"/>
      <c r="Q18" s="7">
        <v>377000</v>
      </c>
      <c r="R18" s="7">
        <v>0</v>
      </c>
      <c r="S18" s="7"/>
      <c r="T18" s="7">
        <v>0</v>
      </c>
      <c r="U18" s="17">
        <v>0</v>
      </c>
    </row>
    <row r="19" spans="1:21">
      <c r="A19" t="s">
        <v>13</v>
      </c>
      <c r="B19" s="10">
        <v>0</v>
      </c>
      <c r="C19" s="7">
        <v>0</v>
      </c>
      <c r="D19" s="7">
        <v>5459514.2289816365</v>
      </c>
      <c r="E19" s="7">
        <v>0</v>
      </c>
      <c r="F19" s="17">
        <f t="shared" si="0"/>
        <v>5459514.2289816365</v>
      </c>
      <c r="H19" s="4" t="s">
        <v>72</v>
      </c>
      <c r="I19" s="14">
        <v>0</v>
      </c>
      <c r="K19" s="10">
        <v>0</v>
      </c>
      <c r="L19" s="7">
        <v>0</v>
      </c>
      <c r="M19" s="7"/>
      <c r="N19" s="7">
        <v>0</v>
      </c>
      <c r="O19" s="7">
        <v>0</v>
      </c>
      <c r="P19" s="7"/>
      <c r="Q19" s="7">
        <v>14800000</v>
      </c>
      <c r="R19" s="7">
        <v>9450000</v>
      </c>
      <c r="S19" s="7"/>
      <c r="T19" s="7">
        <v>0</v>
      </c>
      <c r="U19" s="17">
        <v>0</v>
      </c>
    </row>
    <row r="20" spans="1:21">
      <c r="A20" t="s">
        <v>14</v>
      </c>
      <c r="B20" s="10">
        <v>0</v>
      </c>
      <c r="C20" s="7">
        <v>0</v>
      </c>
      <c r="D20" s="7">
        <v>1016252.8618002045</v>
      </c>
      <c r="E20" s="7">
        <v>0</v>
      </c>
      <c r="F20" s="17">
        <f t="shared" si="0"/>
        <v>1016252.8618002045</v>
      </c>
      <c r="H20" s="4" t="s">
        <v>73</v>
      </c>
      <c r="I20" s="14">
        <v>20254758.070000004</v>
      </c>
      <c r="K20" s="10">
        <v>0</v>
      </c>
      <c r="L20" s="7">
        <v>0</v>
      </c>
      <c r="M20" s="7"/>
      <c r="N20" s="7">
        <v>0</v>
      </c>
      <c r="O20" s="7">
        <v>0</v>
      </c>
      <c r="P20" s="7"/>
      <c r="Q20" s="7">
        <v>2893631</v>
      </c>
      <c r="R20" s="7">
        <v>0</v>
      </c>
      <c r="S20" s="7"/>
      <c r="T20" s="7">
        <v>0</v>
      </c>
      <c r="U20" s="17">
        <v>0</v>
      </c>
    </row>
    <row r="21" spans="1:21">
      <c r="A21" t="s">
        <v>15</v>
      </c>
      <c r="B21" s="10">
        <v>0</v>
      </c>
      <c r="C21" s="7">
        <v>0</v>
      </c>
      <c r="D21" s="7">
        <v>454810.8334628907</v>
      </c>
      <c r="E21" s="7">
        <v>0</v>
      </c>
      <c r="F21" s="17">
        <f t="shared" si="0"/>
        <v>454810.8334628907</v>
      </c>
      <c r="H21" s="4" t="s">
        <v>74</v>
      </c>
      <c r="I21" s="14"/>
      <c r="K21" s="10">
        <v>0</v>
      </c>
      <c r="L21" s="7">
        <v>0</v>
      </c>
      <c r="M21" s="7"/>
      <c r="N21" s="7">
        <v>0</v>
      </c>
      <c r="O21" s="7">
        <v>0</v>
      </c>
      <c r="P21" s="7"/>
      <c r="Q21" s="7">
        <v>1725000</v>
      </c>
      <c r="R21" s="7">
        <v>0</v>
      </c>
      <c r="S21" s="7"/>
      <c r="T21" s="7">
        <v>0</v>
      </c>
      <c r="U21" s="17">
        <v>0</v>
      </c>
    </row>
    <row r="22" spans="1:21">
      <c r="A22" t="s">
        <v>16</v>
      </c>
      <c r="B22" s="10">
        <v>0</v>
      </c>
      <c r="C22" s="7">
        <v>0</v>
      </c>
      <c r="D22" s="7">
        <v>173373.5849893305</v>
      </c>
      <c r="E22" s="7">
        <v>0</v>
      </c>
      <c r="F22" s="17">
        <f t="shared" si="0"/>
        <v>173373.5849893305</v>
      </c>
      <c r="H22" s="4" t="s">
        <v>75</v>
      </c>
      <c r="I22" s="14">
        <v>743000</v>
      </c>
      <c r="K22" s="10">
        <v>0</v>
      </c>
      <c r="L22" s="7">
        <v>0</v>
      </c>
      <c r="M22" s="7"/>
      <c r="N22" s="7">
        <v>0</v>
      </c>
      <c r="O22" s="7">
        <v>0</v>
      </c>
      <c r="P22" s="7"/>
      <c r="Q22" s="7">
        <v>500000</v>
      </c>
      <c r="R22" s="7">
        <v>0</v>
      </c>
      <c r="S22" s="7"/>
      <c r="T22" s="7">
        <v>0</v>
      </c>
      <c r="U22" s="17">
        <v>0</v>
      </c>
    </row>
    <row r="23" spans="1:21">
      <c r="A23" t="s">
        <v>17</v>
      </c>
      <c r="B23" s="10">
        <v>0</v>
      </c>
      <c r="C23" s="7">
        <v>0</v>
      </c>
      <c r="D23" s="7">
        <v>485632.8499409135</v>
      </c>
      <c r="E23" s="7">
        <v>0</v>
      </c>
      <c r="F23" s="17">
        <f t="shared" si="0"/>
        <v>485632.8499409135</v>
      </c>
      <c r="H23" s="4" t="s">
        <v>76</v>
      </c>
      <c r="I23" s="14"/>
      <c r="K23" s="10">
        <v>0</v>
      </c>
      <c r="L23" s="7">
        <v>0</v>
      </c>
      <c r="M23" s="7"/>
      <c r="N23" s="7">
        <v>0</v>
      </c>
      <c r="O23" s="7">
        <v>0</v>
      </c>
      <c r="P23" s="7"/>
      <c r="Q23" s="7">
        <v>1341501</v>
      </c>
      <c r="R23" s="7">
        <v>522000</v>
      </c>
      <c r="S23" s="7"/>
      <c r="T23" s="7">
        <v>0</v>
      </c>
      <c r="U23" s="17">
        <v>0</v>
      </c>
    </row>
    <row r="24" spans="1:21">
      <c r="A24" t="s">
        <v>18</v>
      </c>
      <c r="B24" s="10">
        <v>0</v>
      </c>
      <c r="C24" s="7">
        <v>0</v>
      </c>
      <c r="D24" s="7">
        <v>45640.015006430738</v>
      </c>
      <c r="E24" s="7">
        <v>0</v>
      </c>
      <c r="F24" s="17">
        <f t="shared" si="0"/>
        <v>45640.015006430738</v>
      </c>
      <c r="H24" s="4" t="s">
        <v>77</v>
      </c>
      <c r="I24" s="14">
        <v>60769110.859999985</v>
      </c>
      <c r="K24" s="10">
        <v>0</v>
      </c>
      <c r="L24" s="7">
        <v>0</v>
      </c>
      <c r="M24" s="7"/>
      <c r="N24" s="7">
        <v>0</v>
      </c>
      <c r="O24" s="7">
        <v>0</v>
      </c>
      <c r="P24" s="7"/>
      <c r="Q24" s="7">
        <v>509121</v>
      </c>
      <c r="R24" s="7">
        <v>0</v>
      </c>
      <c r="S24" s="7"/>
      <c r="T24" s="7">
        <v>0</v>
      </c>
      <c r="U24" s="17">
        <v>0</v>
      </c>
    </row>
    <row r="25" spans="1:21">
      <c r="A25" t="s">
        <v>19</v>
      </c>
      <c r="B25" s="10">
        <v>0</v>
      </c>
      <c r="C25" s="7">
        <v>0</v>
      </c>
      <c r="D25" s="7">
        <v>55296.741594763225</v>
      </c>
      <c r="E25" s="7">
        <v>0</v>
      </c>
      <c r="F25" s="17">
        <f t="shared" si="0"/>
        <v>55296.741594763225</v>
      </c>
      <c r="H25" s="4"/>
      <c r="I25" s="14"/>
      <c r="K25" s="10">
        <v>0</v>
      </c>
      <c r="L25" s="7">
        <v>0</v>
      </c>
      <c r="M25" s="7"/>
      <c r="N25" s="7">
        <v>0</v>
      </c>
      <c r="O25" s="7">
        <v>0</v>
      </c>
      <c r="P25" s="7"/>
      <c r="Q25" s="7">
        <v>175000</v>
      </c>
      <c r="R25" s="7">
        <v>0</v>
      </c>
      <c r="S25" s="7"/>
      <c r="T25" s="7">
        <v>0</v>
      </c>
      <c r="U25" s="17">
        <v>0</v>
      </c>
    </row>
    <row r="26" spans="1:21">
      <c r="A26" t="s">
        <v>20</v>
      </c>
      <c r="B26" s="10">
        <v>0</v>
      </c>
      <c r="C26" s="7">
        <v>0</v>
      </c>
      <c r="D26" s="7">
        <v>495606.81261140935</v>
      </c>
      <c r="E26" s="7">
        <v>0</v>
      </c>
      <c r="F26" s="17">
        <f t="shared" si="0"/>
        <v>495606.81261140935</v>
      </c>
      <c r="H26" s="4" t="s">
        <v>78</v>
      </c>
      <c r="I26" s="14">
        <f>SUM(I10:I16)-SUM(I19:I24)</f>
        <v>34231398.86800006</v>
      </c>
      <c r="K26" s="10">
        <v>0</v>
      </c>
      <c r="L26" s="7">
        <v>0</v>
      </c>
      <c r="M26" s="7"/>
      <c r="N26" s="7">
        <v>0</v>
      </c>
      <c r="O26" s="7">
        <v>0</v>
      </c>
      <c r="P26" s="7"/>
      <c r="Q26" s="7">
        <v>1700000</v>
      </c>
      <c r="R26" s="7">
        <v>0</v>
      </c>
      <c r="S26" s="7"/>
      <c r="T26" s="7">
        <v>0</v>
      </c>
      <c r="U26" s="17">
        <v>0</v>
      </c>
    </row>
    <row r="27" spans="1:21">
      <c r="A27" t="s">
        <v>21</v>
      </c>
      <c r="B27" s="10">
        <v>0</v>
      </c>
      <c r="C27" s="7">
        <v>0</v>
      </c>
      <c r="D27" s="7">
        <v>163966.00057998009</v>
      </c>
      <c r="E27" s="7">
        <v>0</v>
      </c>
      <c r="F27" s="17">
        <f t="shared" si="0"/>
        <v>163966.00057998009</v>
      </c>
      <c r="H27" s="4" t="s">
        <v>79</v>
      </c>
      <c r="I27" s="14">
        <f>+F60</f>
        <v>34231398.868000001</v>
      </c>
      <c r="K27" s="10">
        <v>0</v>
      </c>
      <c r="L27" s="7">
        <v>0</v>
      </c>
      <c r="M27" s="7"/>
      <c r="N27" s="7">
        <v>0</v>
      </c>
      <c r="O27" s="7">
        <v>0</v>
      </c>
      <c r="P27" s="7"/>
      <c r="Q27" s="7">
        <v>456000</v>
      </c>
      <c r="R27" s="7">
        <v>75000</v>
      </c>
      <c r="S27" s="7"/>
      <c r="T27" s="7">
        <v>0</v>
      </c>
      <c r="U27" s="17">
        <v>0</v>
      </c>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52315.316401278746</v>
      </c>
      <c r="E29" s="7">
        <v>0</v>
      </c>
      <c r="F29" s="17">
        <f t="shared" si="0"/>
        <v>52315.316401278746</v>
      </c>
      <c r="K29" s="10"/>
      <c r="L29" s="7"/>
      <c r="M29" s="7"/>
      <c r="N29" s="7"/>
      <c r="O29" s="7"/>
      <c r="P29" s="7"/>
      <c r="Q29" s="7"/>
      <c r="R29" s="7"/>
      <c r="S29" s="7"/>
      <c r="T29" s="7"/>
      <c r="U29" s="17"/>
    </row>
    <row r="30" spans="1:21">
      <c r="A30" t="s">
        <v>24</v>
      </c>
      <c r="B30" s="10">
        <v>0</v>
      </c>
      <c r="C30" s="7">
        <v>0</v>
      </c>
      <c r="D30" s="7">
        <v>103801.50157068844</v>
      </c>
      <c r="E30" s="7">
        <v>0</v>
      </c>
      <c r="F30" s="17">
        <f t="shared" si="0"/>
        <v>103801.50157068844</v>
      </c>
      <c r="K30" s="10">
        <v>0</v>
      </c>
      <c r="L30" s="7">
        <v>0</v>
      </c>
      <c r="M30" s="7"/>
      <c r="N30" s="7">
        <v>0</v>
      </c>
      <c r="O30" s="7">
        <v>0</v>
      </c>
      <c r="P30" s="7"/>
      <c r="Q30" s="7">
        <v>210000</v>
      </c>
      <c r="R30" s="7">
        <v>0</v>
      </c>
      <c r="S30" s="7"/>
      <c r="T30" s="7">
        <v>0</v>
      </c>
      <c r="U30" s="17">
        <v>0</v>
      </c>
    </row>
    <row r="31" spans="1:21">
      <c r="A31" t="s">
        <v>25</v>
      </c>
      <c r="B31" s="10">
        <v>0</v>
      </c>
      <c r="C31" s="7">
        <v>0</v>
      </c>
      <c r="D31" s="7">
        <v>2353510.4200790077</v>
      </c>
      <c r="E31" s="7">
        <v>0</v>
      </c>
      <c r="F31" s="17">
        <f t="shared" si="0"/>
        <v>2353510.4200790077</v>
      </c>
      <c r="K31" s="10">
        <v>0</v>
      </c>
      <c r="L31" s="7">
        <v>0</v>
      </c>
      <c r="M31" s="7"/>
      <c r="N31" s="7">
        <v>0</v>
      </c>
      <c r="O31" s="7">
        <v>0</v>
      </c>
      <c r="P31" s="7"/>
      <c r="Q31" s="7">
        <v>8354499</v>
      </c>
      <c r="R31" s="7">
        <v>0</v>
      </c>
      <c r="S31" s="7"/>
      <c r="T31" s="7">
        <v>0</v>
      </c>
      <c r="U31" s="17">
        <v>0</v>
      </c>
    </row>
    <row r="32" spans="1:21">
      <c r="A32" t="s">
        <v>26</v>
      </c>
      <c r="B32" s="10">
        <v>0</v>
      </c>
      <c r="C32" s="7">
        <v>0</v>
      </c>
      <c r="D32" s="7">
        <v>432415.48222460272</v>
      </c>
      <c r="E32" s="7">
        <v>0</v>
      </c>
      <c r="F32" s="17">
        <f t="shared" si="0"/>
        <v>432415.48222460272</v>
      </c>
      <c r="K32" s="10">
        <v>0</v>
      </c>
      <c r="L32" s="7">
        <v>0</v>
      </c>
      <c r="M32" s="7"/>
      <c r="N32" s="7">
        <v>0</v>
      </c>
      <c r="O32" s="7">
        <v>0</v>
      </c>
      <c r="P32" s="7"/>
      <c r="Q32" s="7">
        <v>670000</v>
      </c>
      <c r="R32" s="7">
        <v>0</v>
      </c>
      <c r="S32" s="7"/>
      <c r="T32" s="7">
        <v>0</v>
      </c>
      <c r="U32" s="17">
        <v>0</v>
      </c>
    </row>
    <row r="33" spans="1:21">
      <c r="A33" t="s">
        <v>27</v>
      </c>
      <c r="B33" s="10">
        <v>0</v>
      </c>
      <c r="C33" s="7">
        <v>0</v>
      </c>
      <c r="D33" s="7">
        <v>1234058.9398456453</v>
      </c>
      <c r="E33" s="7">
        <v>0</v>
      </c>
      <c r="F33" s="17">
        <f t="shared" si="0"/>
        <v>1234058.9398456453</v>
      </c>
      <c r="K33" s="10">
        <v>0</v>
      </c>
      <c r="L33" s="7">
        <v>0</v>
      </c>
      <c r="M33" s="7"/>
      <c r="N33" s="7">
        <v>0</v>
      </c>
      <c r="O33" s="7">
        <v>0</v>
      </c>
      <c r="P33" s="7"/>
      <c r="Q33" s="7">
        <v>4475000</v>
      </c>
      <c r="R33" s="7">
        <v>5300000</v>
      </c>
      <c r="S33" s="7"/>
      <c r="T33" s="7">
        <v>0</v>
      </c>
      <c r="U33" s="17">
        <v>0</v>
      </c>
    </row>
    <row r="34" spans="1:21">
      <c r="A34" t="s">
        <v>28</v>
      </c>
      <c r="B34" s="10">
        <v>0</v>
      </c>
      <c r="C34" s="7">
        <v>0</v>
      </c>
      <c r="D34" s="7">
        <v>149481.54583458908</v>
      </c>
      <c r="E34" s="7">
        <v>0</v>
      </c>
      <c r="F34" s="17">
        <f t="shared" si="0"/>
        <v>149481.54583458908</v>
      </c>
      <c r="K34" s="10">
        <v>0</v>
      </c>
      <c r="L34" s="7">
        <v>0</v>
      </c>
      <c r="M34" s="7"/>
      <c r="N34" s="7">
        <v>0</v>
      </c>
      <c r="O34" s="7">
        <v>0</v>
      </c>
      <c r="P34" s="7"/>
      <c r="Q34" s="7">
        <v>370000</v>
      </c>
      <c r="R34" s="7">
        <v>178000</v>
      </c>
      <c r="S34" s="7"/>
      <c r="T34" s="7">
        <v>0</v>
      </c>
      <c r="U34" s="17">
        <v>0</v>
      </c>
    </row>
    <row r="35" spans="1:21">
      <c r="A35" t="s">
        <v>29</v>
      </c>
      <c r="B35" s="10">
        <v>0</v>
      </c>
      <c r="C35" s="7">
        <v>0</v>
      </c>
      <c r="D35" s="7">
        <v>1388.989086868909</v>
      </c>
      <c r="E35" s="7">
        <v>0</v>
      </c>
      <c r="F35" s="17">
        <f t="shared" si="0"/>
        <v>1388.989086868909</v>
      </c>
      <c r="K35" s="10"/>
      <c r="L35" s="7"/>
      <c r="M35" s="7"/>
      <c r="N35" s="7"/>
      <c r="O35" s="7"/>
      <c r="P35" s="7"/>
      <c r="Q35" s="7"/>
      <c r="R35" s="7"/>
      <c r="S35" s="7"/>
      <c r="T35" s="7"/>
      <c r="U35" s="17"/>
    </row>
    <row r="36" spans="1:21">
      <c r="A36" t="s">
        <v>30</v>
      </c>
      <c r="B36" s="10">
        <v>0</v>
      </c>
      <c r="C36" s="7">
        <v>0</v>
      </c>
      <c r="D36" s="7">
        <v>461206.22700118052</v>
      </c>
      <c r="E36" s="7">
        <v>0</v>
      </c>
      <c r="F36" s="17">
        <f t="shared" si="0"/>
        <v>461206.22700118052</v>
      </c>
      <c r="K36" s="10">
        <v>0</v>
      </c>
      <c r="L36" s="7">
        <v>0</v>
      </c>
      <c r="M36" s="7"/>
      <c r="N36" s="7">
        <v>0</v>
      </c>
      <c r="O36" s="7">
        <v>0</v>
      </c>
      <c r="P36" s="7"/>
      <c r="Q36" s="7">
        <v>1250000</v>
      </c>
      <c r="R36" s="7">
        <v>151039</v>
      </c>
      <c r="S36" s="7"/>
      <c r="T36" s="7">
        <v>0</v>
      </c>
      <c r="U36" s="17">
        <v>0</v>
      </c>
    </row>
    <row r="37" spans="1:21">
      <c r="A37" t="s">
        <v>31</v>
      </c>
      <c r="B37" s="10">
        <v>0</v>
      </c>
      <c r="C37" s="7">
        <v>0</v>
      </c>
      <c r="D37" s="7">
        <v>140089.65882631976</v>
      </c>
      <c r="E37" s="7">
        <v>0</v>
      </c>
      <c r="F37" s="17">
        <f t="shared" si="0"/>
        <v>140089.65882631976</v>
      </c>
      <c r="K37" s="10">
        <v>0</v>
      </c>
      <c r="L37" s="7">
        <v>120000</v>
      </c>
      <c r="M37" s="7"/>
      <c r="N37" s="7">
        <v>0</v>
      </c>
      <c r="O37" s="7">
        <v>0</v>
      </c>
      <c r="P37" s="7"/>
      <c r="Q37" s="7">
        <v>350000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439265.22290907917</v>
      </c>
      <c r="E39" s="7">
        <v>0</v>
      </c>
      <c r="F39" s="17">
        <f t="shared" si="1"/>
        <v>439265.22290907917</v>
      </c>
      <c r="K39" s="10">
        <v>0</v>
      </c>
      <c r="L39" s="7">
        <v>0</v>
      </c>
      <c r="M39" s="7"/>
      <c r="N39" s="7">
        <v>0</v>
      </c>
      <c r="O39" s="7">
        <v>0</v>
      </c>
      <c r="P39" s="7"/>
      <c r="Q39" s="7">
        <v>800000</v>
      </c>
      <c r="R39" s="7">
        <v>0</v>
      </c>
      <c r="S39" s="7"/>
      <c r="T39" s="7">
        <v>0</v>
      </c>
      <c r="U39" s="17">
        <v>0</v>
      </c>
    </row>
    <row r="40" spans="1:21">
      <c r="A40" t="s">
        <v>34</v>
      </c>
      <c r="B40" s="10">
        <v>0</v>
      </c>
      <c r="C40" s="7">
        <v>0</v>
      </c>
      <c r="D40" s="7">
        <v>1185960.2228440659</v>
      </c>
      <c r="E40" s="7">
        <v>0</v>
      </c>
      <c r="F40" s="17">
        <f t="shared" si="1"/>
        <v>1185960.2228440659</v>
      </c>
      <c r="K40" s="10">
        <v>0</v>
      </c>
      <c r="L40" s="7">
        <v>0</v>
      </c>
      <c r="M40" s="7"/>
      <c r="N40" s="7">
        <v>0</v>
      </c>
      <c r="O40" s="7">
        <v>0</v>
      </c>
      <c r="P40" s="7"/>
      <c r="Q40" s="7">
        <v>3202700</v>
      </c>
      <c r="R40" s="7">
        <v>924599</v>
      </c>
      <c r="S40" s="7"/>
      <c r="T40" s="7">
        <v>0</v>
      </c>
      <c r="U40" s="17">
        <v>0</v>
      </c>
    </row>
    <row r="41" spans="1:21">
      <c r="A41" t="s">
        <v>35</v>
      </c>
      <c r="B41" s="10">
        <v>0</v>
      </c>
      <c r="C41" s="7">
        <v>0</v>
      </c>
      <c r="D41" s="7">
        <v>1669902.4434143337</v>
      </c>
      <c r="E41" s="7">
        <v>0</v>
      </c>
      <c r="F41" s="17">
        <f t="shared" si="1"/>
        <v>1669902.4434143337</v>
      </c>
      <c r="K41" s="10">
        <v>0</v>
      </c>
      <c r="L41" s="7">
        <v>0</v>
      </c>
      <c r="M41" s="7"/>
      <c r="N41" s="7">
        <v>0</v>
      </c>
      <c r="O41" s="7">
        <v>0</v>
      </c>
      <c r="P41" s="7"/>
      <c r="Q41" s="7">
        <v>5600000</v>
      </c>
      <c r="R41" s="7">
        <v>0</v>
      </c>
      <c r="S41" s="7"/>
      <c r="T41" s="7">
        <v>0</v>
      </c>
      <c r="U41" s="17">
        <v>0</v>
      </c>
    </row>
    <row r="42" spans="1:21">
      <c r="A42" t="s">
        <v>36</v>
      </c>
      <c r="B42" s="10">
        <v>0</v>
      </c>
      <c r="C42" s="7">
        <v>0</v>
      </c>
      <c r="D42" s="7">
        <v>257609.04386191443</v>
      </c>
      <c r="E42" s="7">
        <v>0</v>
      </c>
      <c r="F42" s="17">
        <f t="shared" si="1"/>
        <v>257609.04386191443</v>
      </c>
      <c r="K42" s="10">
        <v>0</v>
      </c>
      <c r="L42" s="7">
        <v>0</v>
      </c>
      <c r="M42" s="7"/>
      <c r="N42" s="7">
        <v>0</v>
      </c>
      <c r="O42" s="7">
        <v>0</v>
      </c>
      <c r="P42" s="7"/>
      <c r="Q42" s="7">
        <v>850000</v>
      </c>
      <c r="R42" s="7">
        <v>500000</v>
      </c>
      <c r="S42" s="7"/>
      <c r="T42" s="7">
        <v>0</v>
      </c>
      <c r="U42" s="17">
        <v>0</v>
      </c>
    </row>
    <row r="43" spans="1:21">
      <c r="A43" t="s">
        <v>37</v>
      </c>
      <c r="B43" s="10">
        <v>0</v>
      </c>
      <c r="C43" s="7">
        <v>0</v>
      </c>
      <c r="D43" s="7">
        <v>448817.23430222331</v>
      </c>
      <c r="E43" s="7">
        <v>0</v>
      </c>
      <c r="F43" s="17">
        <f t="shared" si="1"/>
        <v>448817.23430222331</v>
      </c>
      <c r="K43" s="10">
        <v>0</v>
      </c>
      <c r="L43" s="7">
        <v>0</v>
      </c>
      <c r="M43" s="7"/>
      <c r="N43" s="7">
        <v>0</v>
      </c>
      <c r="O43" s="7">
        <v>0</v>
      </c>
      <c r="P43" s="7"/>
      <c r="Q43" s="7">
        <v>1688644</v>
      </c>
      <c r="R43" s="7">
        <v>0</v>
      </c>
      <c r="S43" s="7"/>
      <c r="T43" s="7">
        <v>0</v>
      </c>
      <c r="U43" s="17">
        <v>0</v>
      </c>
    </row>
    <row r="44" spans="1:21">
      <c r="A44" t="s">
        <v>38</v>
      </c>
      <c r="B44" s="10">
        <v>0</v>
      </c>
      <c r="C44" s="7">
        <v>0</v>
      </c>
      <c r="D44" s="7">
        <v>395093.54383714101</v>
      </c>
      <c r="E44" s="7">
        <v>0</v>
      </c>
      <c r="F44" s="17">
        <f t="shared" si="1"/>
        <v>395093.54383714101</v>
      </c>
      <c r="K44" s="10">
        <v>0</v>
      </c>
      <c r="L44" s="7">
        <v>0</v>
      </c>
      <c r="M44" s="7"/>
      <c r="N44" s="7">
        <v>0</v>
      </c>
      <c r="O44" s="7">
        <v>0</v>
      </c>
      <c r="P44" s="7"/>
      <c r="Q44" s="7">
        <v>1000000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3197.9111295465118</v>
      </c>
      <c r="E46" s="7">
        <v>0</v>
      </c>
      <c r="F46" s="17">
        <f t="shared" si="1"/>
        <v>3197.9111295465118</v>
      </c>
      <c r="K46" s="10"/>
      <c r="L46" s="7"/>
      <c r="M46" s="7"/>
      <c r="N46" s="7"/>
      <c r="O46" s="7"/>
      <c r="P46" s="7"/>
      <c r="Q46" s="7"/>
      <c r="R46" s="7"/>
      <c r="S46" s="7"/>
      <c r="T46" s="7"/>
      <c r="U46" s="17"/>
    </row>
    <row r="47" spans="1:21">
      <c r="A47" t="s">
        <v>41</v>
      </c>
      <c r="B47" s="10">
        <v>0</v>
      </c>
      <c r="C47" s="7">
        <v>0</v>
      </c>
      <c r="D47" s="7">
        <v>205880.73875172966</v>
      </c>
      <c r="E47" s="7">
        <v>0</v>
      </c>
      <c r="F47" s="17">
        <f t="shared" si="1"/>
        <v>205880.73875172966</v>
      </c>
      <c r="K47" s="10">
        <v>0</v>
      </c>
      <c r="L47" s="7">
        <v>0</v>
      </c>
      <c r="M47" s="7"/>
      <c r="N47" s="7">
        <v>0</v>
      </c>
      <c r="O47" s="7">
        <v>0</v>
      </c>
      <c r="P47" s="7"/>
      <c r="Q47" s="7">
        <v>600000</v>
      </c>
      <c r="R47" s="7">
        <v>0</v>
      </c>
      <c r="S47" s="7"/>
      <c r="T47" s="7">
        <v>0</v>
      </c>
      <c r="U47" s="17">
        <v>0</v>
      </c>
    </row>
    <row r="48" spans="1:21">
      <c r="A48" t="s">
        <v>42</v>
      </c>
      <c r="B48" s="10">
        <v>0</v>
      </c>
      <c r="C48" s="7">
        <v>0</v>
      </c>
      <c r="D48" s="7">
        <v>1385954.8172143563</v>
      </c>
      <c r="E48" s="7">
        <v>0</v>
      </c>
      <c r="F48" s="17">
        <f t="shared" si="1"/>
        <v>1385954.8172143563</v>
      </c>
      <c r="K48" s="10">
        <v>0</v>
      </c>
      <c r="L48" s="7">
        <v>0</v>
      </c>
      <c r="M48" s="7"/>
      <c r="N48" s="7">
        <v>0</v>
      </c>
      <c r="O48" s="7">
        <v>0</v>
      </c>
      <c r="P48" s="7"/>
      <c r="Q48" s="7">
        <v>3748806</v>
      </c>
      <c r="R48" s="7">
        <v>1475000</v>
      </c>
      <c r="S48" s="7"/>
      <c r="T48" s="7">
        <v>0</v>
      </c>
      <c r="U48" s="17">
        <v>0</v>
      </c>
    </row>
    <row r="49" spans="1:21">
      <c r="A49" t="s">
        <v>43</v>
      </c>
      <c r="B49" s="10">
        <v>0</v>
      </c>
      <c r="C49" s="7">
        <v>0</v>
      </c>
      <c r="D49" s="7">
        <v>304561.81084985007</v>
      </c>
      <c r="E49" s="7">
        <v>0</v>
      </c>
      <c r="F49" s="17">
        <f t="shared" si="1"/>
        <v>304561.81084985007</v>
      </c>
      <c r="K49" s="10">
        <v>0</v>
      </c>
      <c r="L49" s="7">
        <v>0</v>
      </c>
      <c r="M49" s="7"/>
      <c r="N49" s="7">
        <v>0</v>
      </c>
      <c r="O49" s="7">
        <v>0</v>
      </c>
      <c r="P49" s="7"/>
      <c r="Q49" s="7">
        <v>1000000</v>
      </c>
      <c r="R49" s="7">
        <v>0</v>
      </c>
      <c r="S49" s="7"/>
      <c r="T49" s="7">
        <v>0</v>
      </c>
      <c r="U49" s="17">
        <v>0</v>
      </c>
    </row>
    <row r="50" spans="1:21">
      <c r="A50" t="s">
        <v>44</v>
      </c>
      <c r="B50" s="10">
        <v>0</v>
      </c>
      <c r="C50" s="7">
        <v>0</v>
      </c>
      <c r="D50" s="7">
        <v>999387.37893015868</v>
      </c>
      <c r="E50" s="7">
        <v>0</v>
      </c>
      <c r="F50" s="17">
        <f t="shared" si="1"/>
        <v>999387.37893015868</v>
      </c>
      <c r="K50" s="10">
        <v>0</v>
      </c>
      <c r="L50" s="7">
        <v>600000</v>
      </c>
      <c r="M50" s="7"/>
      <c r="N50" s="7">
        <v>0</v>
      </c>
      <c r="O50" s="7">
        <v>0</v>
      </c>
      <c r="P50" s="7"/>
      <c r="Q50" s="7">
        <v>3221193.5</v>
      </c>
      <c r="R50" s="7">
        <v>1164901</v>
      </c>
      <c r="S50" s="7"/>
      <c r="T50" s="7">
        <v>0</v>
      </c>
      <c r="U50" s="17">
        <v>0</v>
      </c>
    </row>
    <row r="51" spans="1:21">
      <c r="A51" t="s">
        <v>45</v>
      </c>
      <c r="B51" s="10">
        <v>0</v>
      </c>
      <c r="C51" s="7">
        <v>0</v>
      </c>
      <c r="D51" s="7">
        <v>41251.15218931585</v>
      </c>
      <c r="E51" s="7">
        <v>0</v>
      </c>
      <c r="F51" s="17">
        <f t="shared" si="1"/>
        <v>41251.15218931585</v>
      </c>
      <c r="K51" s="10">
        <v>0</v>
      </c>
      <c r="L51" s="7">
        <v>0</v>
      </c>
      <c r="M51" s="7"/>
      <c r="N51" s="7">
        <v>0</v>
      </c>
      <c r="O51" s="7">
        <v>0</v>
      </c>
      <c r="P51" s="7"/>
      <c r="Q51" s="7">
        <v>125000</v>
      </c>
      <c r="R51" s="7">
        <v>0</v>
      </c>
      <c r="S51" s="7"/>
      <c r="T51" s="7">
        <v>0</v>
      </c>
      <c r="U51" s="17">
        <v>0</v>
      </c>
    </row>
    <row r="52" spans="1:21">
      <c r="A52" t="s">
        <v>46</v>
      </c>
      <c r="B52" s="10">
        <v>0</v>
      </c>
      <c r="C52" s="7">
        <v>0</v>
      </c>
      <c r="D52" s="7">
        <v>9552.8426079158162</v>
      </c>
      <c r="E52" s="7">
        <v>0</v>
      </c>
      <c r="F52" s="17">
        <f t="shared" si="1"/>
        <v>9552.8426079158162</v>
      </c>
      <c r="K52" s="10">
        <v>0</v>
      </c>
      <c r="L52" s="7">
        <v>0</v>
      </c>
      <c r="M52" s="7"/>
      <c r="N52" s="7">
        <v>0</v>
      </c>
      <c r="O52" s="7">
        <v>0</v>
      </c>
      <c r="P52" s="7"/>
      <c r="Q52" s="7">
        <v>27500</v>
      </c>
      <c r="R52" s="7">
        <v>0</v>
      </c>
      <c r="S52" s="7"/>
      <c r="T52" s="7">
        <v>0</v>
      </c>
      <c r="U52" s="17">
        <v>0</v>
      </c>
    </row>
    <row r="53" spans="1:21">
      <c r="A53" t="s">
        <v>47</v>
      </c>
      <c r="B53" s="10">
        <v>0</v>
      </c>
      <c r="C53" s="7">
        <v>0</v>
      </c>
      <c r="D53" s="7">
        <v>280221.81190192408</v>
      </c>
      <c r="E53" s="7">
        <v>0</v>
      </c>
      <c r="F53" s="17">
        <f t="shared" si="1"/>
        <v>280221.81190192408</v>
      </c>
      <c r="K53" s="10">
        <v>0</v>
      </c>
      <c r="L53" s="7">
        <v>0</v>
      </c>
      <c r="M53" s="7"/>
      <c r="N53" s="7">
        <v>0</v>
      </c>
      <c r="O53" s="7">
        <v>0</v>
      </c>
      <c r="P53" s="7"/>
      <c r="Q53" s="7">
        <v>850915</v>
      </c>
      <c r="R53" s="7">
        <v>455000</v>
      </c>
      <c r="S53" s="7"/>
      <c r="T53" s="7">
        <v>0</v>
      </c>
      <c r="U53" s="17">
        <v>0</v>
      </c>
    </row>
    <row r="54" spans="1:21">
      <c r="A54" t="s">
        <v>48</v>
      </c>
      <c r="B54" s="10">
        <v>0</v>
      </c>
      <c r="C54" s="7">
        <v>0</v>
      </c>
      <c r="D54" s="7">
        <v>3137575.5292964149</v>
      </c>
      <c r="E54" s="7">
        <v>0</v>
      </c>
      <c r="F54" s="17">
        <f t="shared" si="1"/>
        <v>3137575.5292964149</v>
      </c>
      <c r="K54" s="10">
        <v>0</v>
      </c>
      <c r="L54" s="7">
        <v>0</v>
      </c>
      <c r="M54" s="7"/>
      <c r="N54" s="7">
        <v>0</v>
      </c>
      <c r="O54" s="7">
        <v>0</v>
      </c>
      <c r="P54" s="7"/>
      <c r="Q54" s="7">
        <v>3000000</v>
      </c>
      <c r="R54" s="7">
        <v>2169430</v>
      </c>
      <c r="S54" s="7"/>
      <c r="T54" s="7">
        <v>0</v>
      </c>
      <c r="U54" s="17">
        <v>0</v>
      </c>
    </row>
    <row r="55" spans="1:21">
      <c r="A55" t="s">
        <v>49</v>
      </c>
      <c r="B55" s="10">
        <v>0</v>
      </c>
      <c r="C55" s="7">
        <v>0</v>
      </c>
      <c r="D55" s="7">
        <v>82872.248086921871</v>
      </c>
      <c r="E55" s="7">
        <v>0</v>
      </c>
      <c r="F55" s="17">
        <f t="shared" si="1"/>
        <v>82872.248086921871</v>
      </c>
      <c r="K55" s="10">
        <v>0</v>
      </c>
      <c r="L55" s="7">
        <v>0</v>
      </c>
      <c r="M55" s="7"/>
      <c r="N55" s="7">
        <v>0</v>
      </c>
      <c r="O55" s="7">
        <v>0</v>
      </c>
      <c r="P55" s="7"/>
      <c r="Q55" s="7">
        <v>350000</v>
      </c>
      <c r="R55" s="7">
        <v>280</v>
      </c>
      <c r="S55" s="7"/>
      <c r="T55" s="7">
        <v>0</v>
      </c>
      <c r="U55" s="17">
        <v>0</v>
      </c>
    </row>
    <row r="56" spans="1:21">
      <c r="A56" t="s">
        <v>50</v>
      </c>
      <c r="B56" s="10">
        <v>0</v>
      </c>
      <c r="C56" s="7">
        <v>0</v>
      </c>
      <c r="D56" s="7">
        <v>62577.754847222153</v>
      </c>
      <c r="E56" s="7">
        <v>0</v>
      </c>
      <c r="F56" s="17">
        <f t="shared" si="1"/>
        <v>62577.754847222153</v>
      </c>
      <c r="K56" s="10"/>
      <c r="L56" s="7"/>
      <c r="M56" s="7"/>
      <c r="N56" s="7"/>
      <c r="O56" s="7"/>
      <c r="P56" s="7"/>
      <c r="Q56" s="7"/>
      <c r="R56" s="7"/>
      <c r="S56" s="7"/>
      <c r="T56" s="7"/>
      <c r="U56" s="17"/>
    </row>
    <row r="57" spans="1:21">
      <c r="A57" t="s">
        <v>51</v>
      </c>
      <c r="B57" s="10">
        <v>0</v>
      </c>
      <c r="C57" s="7">
        <v>0</v>
      </c>
      <c r="D57" s="7">
        <v>176022.43519496312</v>
      </c>
      <c r="E57" s="7">
        <v>0</v>
      </c>
      <c r="F57" s="17">
        <f t="shared" si="1"/>
        <v>176022.43519496312</v>
      </c>
      <c r="K57" s="10">
        <v>0</v>
      </c>
      <c r="L57" s="7">
        <v>0</v>
      </c>
      <c r="M57" s="7"/>
      <c r="N57" s="7">
        <v>0</v>
      </c>
      <c r="O57" s="7">
        <v>0</v>
      </c>
      <c r="P57" s="7"/>
      <c r="Q57" s="7">
        <v>275000</v>
      </c>
      <c r="R57" s="7">
        <v>410327</v>
      </c>
      <c r="S57" s="7"/>
      <c r="T57" s="7">
        <v>0</v>
      </c>
      <c r="U57" s="17">
        <v>0</v>
      </c>
    </row>
    <row r="58" spans="1:21">
      <c r="A58" t="s">
        <v>52</v>
      </c>
      <c r="B58" s="10">
        <v>0</v>
      </c>
      <c r="C58" s="7">
        <v>0</v>
      </c>
      <c r="D58" s="7">
        <v>196.83893910258433</v>
      </c>
      <c r="E58" s="7">
        <v>0</v>
      </c>
      <c r="F58" s="17">
        <f t="shared" si="1"/>
        <v>196.83893910258433</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34231398.868000001</v>
      </c>
      <c r="E60" s="7">
        <f>SUM(E6:E58)</f>
        <v>0</v>
      </c>
      <c r="F60" s="17">
        <f>SUM(F6:F58)</f>
        <v>34231398.868000001</v>
      </c>
      <c r="K60" s="10">
        <f>SUM(K6:K58)</f>
        <v>9517</v>
      </c>
      <c r="L60" s="7">
        <f>SUM(L6:L58)</f>
        <v>729780</v>
      </c>
      <c r="M60" s="7"/>
      <c r="N60" s="7">
        <f>SUM(N6:N58)</f>
        <v>0</v>
      </c>
      <c r="O60" s="7">
        <f>SUM(O6:O58)</f>
        <v>0</v>
      </c>
      <c r="P60" s="7"/>
      <c r="Q60" s="7">
        <f>SUM(Q6:Q58)</f>
        <v>85880466.5</v>
      </c>
      <c r="R60" s="7">
        <f>SUM(R6:R58)</f>
        <v>29218274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Integrity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12620.422569996867</v>
      </c>
      <c r="E6" s="7">
        <v>0</v>
      </c>
      <c r="F6" s="17">
        <f t="shared" ref="F6:F37" si="0">SUM(B6:E6)</f>
        <v>12620.422569996867</v>
      </c>
      <c r="K6" s="10"/>
      <c r="L6" s="7"/>
      <c r="M6" s="7"/>
      <c r="N6" s="7"/>
      <c r="O6" s="7"/>
      <c r="P6" s="7"/>
      <c r="Q6" s="7"/>
      <c r="R6" s="7"/>
      <c r="S6" s="7"/>
      <c r="T6" s="7"/>
      <c r="U6" s="17"/>
    </row>
    <row r="7" spans="1:21">
      <c r="A7" t="s">
        <v>1</v>
      </c>
      <c r="B7" s="10">
        <v>0</v>
      </c>
      <c r="C7" s="7">
        <v>0</v>
      </c>
      <c r="D7" s="7">
        <v>2853</v>
      </c>
      <c r="E7" s="7">
        <v>0</v>
      </c>
      <c r="F7" s="17">
        <f t="shared" si="0"/>
        <v>2853</v>
      </c>
      <c r="H7" s="22"/>
      <c r="I7" s="24"/>
      <c r="K7" s="10"/>
      <c r="L7" s="7"/>
      <c r="M7" s="7"/>
      <c r="N7" s="7"/>
      <c r="O7" s="7"/>
      <c r="P7" s="7"/>
      <c r="Q7" s="7"/>
      <c r="R7" s="7"/>
      <c r="S7" s="7"/>
      <c r="T7" s="7"/>
      <c r="U7" s="17"/>
    </row>
    <row r="8" spans="1:21">
      <c r="A8" t="s">
        <v>2</v>
      </c>
      <c r="B8" s="10">
        <v>0</v>
      </c>
      <c r="C8" s="7">
        <v>0</v>
      </c>
      <c r="D8" s="7">
        <v>105792.78709025489</v>
      </c>
      <c r="E8" s="7">
        <v>0</v>
      </c>
      <c r="F8" s="17">
        <f t="shared" si="0"/>
        <v>105792.78709025489</v>
      </c>
      <c r="H8" s="4" t="s">
        <v>64</v>
      </c>
      <c r="I8" s="13"/>
      <c r="K8" s="10"/>
      <c r="L8" s="7"/>
      <c r="M8" s="7"/>
      <c r="N8" s="7"/>
      <c r="O8" s="7"/>
      <c r="P8" s="7"/>
      <c r="Q8" s="7"/>
      <c r="R8" s="7"/>
      <c r="S8" s="7"/>
      <c r="T8" s="7"/>
      <c r="U8" s="17"/>
    </row>
    <row r="9" spans="1:21">
      <c r="A9" t="s">
        <v>3</v>
      </c>
      <c r="B9" s="10">
        <v>0</v>
      </c>
      <c r="C9" s="7">
        <v>0</v>
      </c>
      <c r="D9" s="7">
        <v>3161</v>
      </c>
      <c r="E9" s="7">
        <v>0</v>
      </c>
      <c r="F9" s="17">
        <f t="shared" si="0"/>
        <v>3161</v>
      </c>
      <c r="H9" s="4"/>
      <c r="I9" s="13"/>
      <c r="K9" s="10">
        <v>0</v>
      </c>
      <c r="L9" s="7">
        <v>0</v>
      </c>
      <c r="M9" s="7"/>
      <c r="N9" s="7">
        <v>0</v>
      </c>
      <c r="O9" s="7">
        <v>0</v>
      </c>
      <c r="P9" s="7"/>
      <c r="Q9" s="7">
        <v>0</v>
      </c>
      <c r="R9" s="7">
        <v>0</v>
      </c>
      <c r="S9" s="7"/>
      <c r="T9" s="7">
        <v>0</v>
      </c>
      <c r="U9" s="17">
        <v>0</v>
      </c>
    </row>
    <row r="10" spans="1:21">
      <c r="A10" t="s">
        <v>4</v>
      </c>
      <c r="B10" s="10">
        <v>0</v>
      </c>
      <c r="C10" s="7">
        <v>0</v>
      </c>
      <c r="D10" s="7">
        <v>2766036.4240855095</v>
      </c>
      <c r="E10" s="7">
        <v>0</v>
      </c>
      <c r="F10" s="17">
        <f t="shared" si="0"/>
        <v>2766036.4240855095</v>
      </c>
      <c r="H10" s="4" t="s">
        <v>65</v>
      </c>
      <c r="I10" s="14">
        <v>19100731.710000001</v>
      </c>
      <c r="K10" s="10">
        <v>0</v>
      </c>
      <c r="L10" s="7">
        <v>0</v>
      </c>
      <c r="M10" s="7"/>
      <c r="N10" s="7">
        <v>0</v>
      </c>
      <c r="O10" s="7">
        <v>0</v>
      </c>
      <c r="P10" s="7"/>
      <c r="Q10" s="7">
        <v>0</v>
      </c>
      <c r="R10" s="7">
        <v>0</v>
      </c>
      <c r="S10" s="7"/>
      <c r="T10" s="7">
        <v>0</v>
      </c>
      <c r="U10" s="17">
        <v>0</v>
      </c>
    </row>
    <row r="11" spans="1:21">
      <c r="A11" t="s">
        <v>5</v>
      </c>
      <c r="B11" s="10">
        <v>0</v>
      </c>
      <c r="C11" s="7">
        <v>0</v>
      </c>
      <c r="D11" s="7">
        <v>50428.767192089574</v>
      </c>
      <c r="E11" s="7">
        <v>0</v>
      </c>
      <c r="F11" s="17">
        <f t="shared" si="0"/>
        <v>50428.767192089574</v>
      </c>
      <c r="H11" s="4"/>
      <c r="I11" s="14"/>
      <c r="K11" s="10">
        <v>0</v>
      </c>
      <c r="L11" s="7">
        <v>0</v>
      </c>
      <c r="M11" s="7"/>
      <c r="N11" s="7">
        <v>0</v>
      </c>
      <c r="O11" s="7">
        <v>0</v>
      </c>
      <c r="P11" s="7"/>
      <c r="Q11" s="7">
        <v>0</v>
      </c>
      <c r="R11" s="7">
        <v>31891</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19100731.710000001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2649722.6</v>
      </c>
      <c r="K14" s="10"/>
      <c r="L14" s="7"/>
      <c r="M14" s="7"/>
      <c r="N14" s="7"/>
      <c r="O14" s="7"/>
      <c r="P14" s="7"/>
      <c r="Q14" s="7"/>
      <c r="R14" s="7"/>
      <c r="S14" s="7"/>
      <c r="T14" s="7"/>
      <c r="U14" s="17"/>
    </row>
    <row r="15" spans="1:21">
      <c r="A15" t="s">
        <v>9</v>
      </c>
      <c r="B15" s="10">
        <v>0</v>
      </c>
      <c r="C15" s="7">
        <v>0</v>
      </c>
      <c r="D15" s="7">
        <v>13243836.057053626</v>
      </c>
      <c r="E15" s="7">
        <v>0</v>
      </c>
      <c r="F15" s="17">
        <f t="shared" si="0"/>
        <v>13243836.057053626</v>
      </c>
      <c r="H15" s="4" t="s">
        <v>69</v>
      </c>
      <c r="I15" s="14">
        <v>4904975</v>
      </c>
      <c r="K15" s="10">
        <v>0</v>
      </c>
      <c r="L15" s="7">
        <v>0</v>
      </c>
      <c r="M15" s="7"/>
      <c r="N15" s="7">
        <v>0</v>
      </c>
      <c r="O15" s="7">
        <v>0</v>
      </c>
      <c r="P15" s="7"/>
      <c r="Q15" s="7">
        <v>11500000</v>
      </c>
      <c r="R15" s="7">
        <v>0</v>
      </c>
      <c r="S15" s="7"/>
      <c r="T15" s="7">
        <v>0</v>
      </c>
      <c r="U15" s="17">
        <v>0</v>
      </c>
    </row>
    <row r="16" spans="1:21">
      <c r="A16" t="s">
        <v>10</v>
      </c>
      <c r="B16" s="10">
        <v>0</v>
      </c>
      <c r="C16" s="7">
        <v>0</v>
      </c>
      <c r="D16" s="7">
        <v>5521.7363834396674</v>
      </c>
      <c r="E16" s="7">
        <v>0</v>
      </c>
      <c r="F16" s="17">
        <f t="shared" si="0"/>
        <v>5521.7363834396674</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19235.581159249516</v>
      </c>
      <c r="E18" s="7">
        <v>0</v>
      </c>
      <c r="F18" s="17">
        <f t="shared" si="0"/>
        <v>19235.581159249516</v>
      </c>
      <c r="H18" s="4" t="s">
        <v>71</v>
      </c>
      <c r="I18" s="14"/>
      <c r="K18" s="10">
        <v>0</v>
      </c>
      <c r="L18" s="7">
        <v>0</v>
      </c>
      <c r="M18" s="7"/>
      <c r="N18" s="7">
        <v>0</v>
      </c>
      <c r="O18" s="7">
        <v>0</v>
      </c>
      <c r="P18" s="7"/>
      <c r="Q18" s="7">
        <v>29400</v>
      </c>
      <c r="R18" s="7">
        <v>0</v>
      </c>
      <c r="S18" s="7"/>
      <c r="T18" s="7">
        <v>0</v>
      </c>
      <c r="U18" s="17">
        <v>0</v>
      </c>
    </row>
    <row r="19" spans="1:21">
      <c r="A19" t="s">
        <v>13</v>
      </c>
      <c r="B19" s="10">
        <v>0</v>
      </c>
      <c r="C19" s="7">
        <v>0</v>
      </c>
      <c r="D19" s="7">
        <v>1729697.7752154928</v>
      </c>
      <c r="E19" s="7">
        <v>0</v>
      </c>
      <c r="F19" s="17">
        <f t="shared" si="0"/>
        <v>1729697.7752154928</v>
      </c>
      <c r="H19" s="4" t="s">
        <v>72</v>
      </c>
      <c r="I19" s="14">
        <v>0</v>
      </c>
      <c r="K19" s="10">
        <v>0</v>
      </c>
      <c r="L19" s="7">
        <v>0</v>
      </c>
      <c r="M19" s="7"/>
      <c r="N19" s="7">
        <v>0</v>
      </c>
      <c r="O19" s="7">
        <v>0</v>
      </c>
      <c r="P19" s="7"/>
      <c r="Q19" s="7">
        <v>2500000</v>
      </c>
      <c r="R19" s="7">
        <v>0</v>
      </c>
      <c r="S19" s="7"/>
      <c r="T19" s="7">
        <v>0</v>
      </c>
      <c r="U19" s="17">
        <v>0</v>
      </c>
    </row>
    <row r="20" spans="1:21">
      <c r="A20" t="s">
        <v>14</v>
      </c>
      <c r="B20" s="10">
        <v>0</v>
      </c>
      <c r="C20" s="7">
        <v>0</v>
      </c>
      <c r="D20" s="7">
        <v>2258689.7816312541</v>
      </c>
      <c r="E20" s="7">
        <v>0</v>
      </c>
      <c r="F20" s="17">
        <f t="shared" si="0"/>
        <v>2258689.7816312541</v>
      </c>
      <c r="H20" s="4" t="s">
        <v>73</v>
      </c>
      <c r="I20" s="14">
        <v>19100731.710000001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30566.415653326036</v>
      </c>
      <c r="E24" s="7">
        <v>0</v>
      </c>
      <c r="F24" s="17">
        <f t="shared" si="0"/>
        <v>30566.415653326036</v>
      </c>
      <c r="H24" s="4" t="s">
        <v>77</v>
      </c>
      <c r="I24" s="14">
        <v>2057205.7200000002</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24598223.590000004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24598223.590000004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5948</v>
      </c>
      <c r="E30" s="7">
        <v>0</v>
      </c>
      <c r="F30" s="17">
        <f t="shared" si="0"/>
        <v>5948</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27024</v>
      </c>
      <c r="E32" s="7">
        <v>0</v>
      </c>
      <c r="F32" s="17">
        <f t="shared" si="0"/>
        <v>27024</v>
      </c>
      <c r="K32" s="10"/>
      <c r="L32" s="7"/>
      <c r="M32" s="7"/>
      <c r="N32" s="7"/>
      <c r="O32" s="7"/>
      <c r="P32" s="7"/>
      <c r="Q32" s="7"/>
      <c r="R32" s="7"/>
      <c r="S32" s="7"/>
      <c r="T32" s="7"/>
      <c r="U32" s="17"/>
    </row>
    <row r="33" spans="1:21">
      <c r="A33" t="s">
        <v>27</v>
      </c>
      <c r="B33" s="10">
        <v>0</v>
      </c>
      <c r="C33" s="7">
        <v>0</v>
      </c>
      <c r="D33" s="7">
        <v>1320400.9856906671</v>
      </c>
      <c r="E33" s="7">
        <v>0</v>
      </c>
      <c r="F33" s="17">
        <f t="shared" si="0"/>
        <v>1320400.9856906671</v>
      </c>
      <c r="K33" s="10">
        <v>0</v>
      </c>
      <c r="L33" s="7">
        <v>0</v>
      </c>
      <c r="M33" s="7"/>
      <c r="N33" s="7">
        <v>0</v>
      </c>
      <c r="O33" s="7">
        <v>0</v>
      </c>
      <c r="P33" s="7"/>
      <c r="Q33" s="7">
        <v>1500000</v>
      </c>
      <c r="R33" s="7">
        <v>0</v>
      </c>
      <c r="S33" s="7"/>
      <c r="T33" s="7">
        <v>0</v>
      </c>
      <c r="U33" s="17">
        <v>0</v>
      </c>
    </row>
    <row r="34" spans="1:21">
      <c r="A34" t="s">
        <v>28</v>
      </c>
      <c r="B34" s="10">
        <v>0</v>
      </c>
      <c r="C34" s="7">
        <v>0</v>
      </c>
      <c r="D34" s="7">
        <v>306</v>
      </c>
      <c r="E34" s="7">
        <v>0</v>
      </c>
      <c r="F34" s="17">
        <f t="shared" si="0"/>
        <v>306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-217869</v>
      </c>
      <c r="E37" s="7">
        <v>0</v>
      </c>
      <c r="F37" s="17">
        <f t="shared" si="0"/>
        <v>-217869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-404662.1512227552</v>
      </c>
      <c r="E39" s="7">
        <v>0</v>
      </c>
      <c r="F39" s="17">
        <f t="shared" si="1"/>
        <v>-404662.1512227552</v>
      </c>
      <c r="K39" s="10"/>
      <c r="L39" s="7"/>
      <c r="M39" s="7"/>
      <c r="N39" s="7"/>
      <c r="O39" s="7"/>
      <c r="P39" s="7"/>
      <c r="Q39" s="7"/>
      <c r="R39" s="7"/>
      <c r="S39" s="7"/>
      <c r="T39" s="7"/>
      <c r="U39" s="17"/>
    </row>
    <row r="40" spans="1:21">
      <c r="A40" t="s">
        <v>34</v>
      </c>
      <c r="B40" s="10">
        <v>0</v>
      </c>
      <c r="C40" s="7">
        <v>0</v>
      </c>
      <c r="D40" s="7">
        <v>957</v>
      </c>
      <c r="E40" s="7">
        <v>0</v>
      </c>
      <c r="F40" s="17">
        <f t="shared" si="1"/>
        <v>957</v>
      </c>
      <c r="K40" s="10"/>
      <c r="L40" s="7"/>
      <c r="M40" s="7"/>
      <c r="N40" s="7"/>
      <c r="O40" s="7"/>
      <c r="P40" s="7"/>
      <c r="Q40" s="7"/>
      <c r="R40" s="7"/>
      <c r="S40" s="7"/>
      <c r="T40" s="7"/>
      <c r="U40" s="17"/>
    </row>
    <row r="41" spans="1:21">
      <c r="A41" t="s">
        <v>35</v>
      </c>
      <c r="B41" s="10">
        <v>0</v>
      </c>
      <c r="C41" s="7">
        <v>0</v>
      </c>
      <c r="D41" s="7">
        <v>2747043.3375605838</v>
      </c>
      <c r="E41" s="7">
        <v>0</v>
      </c>
      <c r="F41" s="17">
        <f t="shared" si="1"/>
        <v>2747043.3375605838</v>
      </c>
      <c r="K41" s="10">
        <v>0</v>
      </c>
      <c r="L41" s="7">
        <v>0</v>
      </c>
      <c r="M41" s="7"/>
      <c r="N41" s="7">
        <v>0</v>
      </c>
      <c r="O41" s="7">
        <v>0</v>
      </c>
      <c r="P41" s="7"/>
      <c r="Q41" s="7">
        <v>2000000</v>
      </c>
      <c r="R41" s="7">
        <v>0</v>
      </c>
      <c r="S41" s="7"/>
      <c r="T41" s="7">
        <v>0</v>
      </c>
      <c r="U41" s="17">
        <v>0</v>
      </c>
    </row>
    <row r="42" spans="1:21">
      <c r="A42" t="s">
        <v>36</v>
      </c>
      <c r="B42" s="10">
        <v>0</v>
      </c>
      <c r="C42" s="7">
        <v>0</v>
      </c>
      <c r="D42" s="7">
        <v>-272322.75712349155</v>
      </c>
      <c r="E42" s="7">
        <v>0</v>
      </c>
      <c r="F42" s="17">
        <f t="shared" si="1"/>
        <v>-272322.75712349155</v>
      </c>
      <c r="K42" s="10"/>
      <c r="L42" s="7"/>
      <c r="M42" s="7"/>
      <c r="N42" s="7"/>
      <c r="O42" s="7"/>
      <c r="P42" s="7"/>
      <c r="Q42" s="7"/>
      <c r="R42" s="7"/>
      <c r="S42" s="7"/>
      <c r="T42" s="7"/>
      <c r="U42" s="17"/>
    </row>
    <row r="43" spans="1:21">
      <c r="A43" t="s">
        <v>37</v>
      </c>
      <c r="B43" s="10">
        <v>0</v>
      </c>
      <c r="C43" s="7">
        <v>0</v>
      </c>
      <c r="D43" s="7">
        <v>45885.338013980334</v>
      </c>
      <c r="E43" s="7">
        <v>0</v>
      </c>
      <c r="F43" s="17">
        <f t="shared" si="1"/>
        <v>45885.338013980334</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-147907.17524499798</v>
      </c>
      <c r="E47" s="7">
        <v>0</v>
      </c>
      <c r="F47" s="17">
        <f t="shared" si="1"/>
        <v>-147907.17524499798</v>
      </c>
      <c r="K47" s="10"/>
      <c r="L47" s="7"/>
      <c r="M47" s="7"/>
      <c r="N47" s="7"/>
      <c r="O47" s="7"/>
      <c r="P47" s="7"/>
      <c r="Q47" s="7"/>
      <c r="R47" s="7"/>
      <c r="S47" s="7"/>
      <c r="T47" s="7"/>
      <c r="U47" s="17"/>
    </row>
    <row r="48" spans="1:21">
      <c r="A48" t="s">
        <v>42</v>
      </c>
      <c r="B48" s="10">
        <v>0</v>
      </c>
      <c r="C48" s="7">
        <v>0</v>
      </c>
      <c r="D48" s="7">
        <v>1448</v>
      </c>
      <c r="E48" s="7">
        <v>0</v>
      </c>
      <c r="F48" s="17">
        <f t="shared" si="1"/>
        <v>1448</v>
      </c>
      <c r="K48" s="10"/>
      <c r="L48" s="7"/>
      <c r="M48" s="7"/>
      <c r="N48" s="7"/>
      <c r="O48" s="7"/>
      <c r="P48" s="7"/>
      <c r="Q48" s="7"/>
      <c r="R48" s="7"/>
      <c r="S48" s="7"/>
      <c r="T48" s="7"/>
      <c r="U48" s="17"/>
    </row>
    <row r="49" spans="1:21">
      <c r="A49" t="s">
        <v>43</v>
      </c>
      <c r="B49" s="10">
        <v>0</v>
      </c>
      <c r="C49" s="7">
        <v>0</v>
      </c>
      <c r="D49" s="7">
        <v>3092.5928071452713</v>
      </c>
      <c r="E49" s="7">
        <v>0</v>
      </c>
      <c r="F49" s="17">
        <f t="shared" si="1"/>
        <v>3092.5928071452713</v>
      </c>
      <c r="K49" s="10"/>
      <c r="L49" s="7"/>
      <c r="M49" s="7"/>
      <c r="N49" s="7"/>
      <c r="O49" s="7"/>
      <c r="P49" s="7"/>
      <c r="Q49" s="7"/>
      <c r="R49" s="7"/>
      <c r="S49" s="7"/>
      <c r="T49" s="7"/>
      <c r="U49" s="17"/>
    </row>
    <row r="50" spans="1:21">
      <c r="A50" t="s">
        <v>44</v>
      </c>
      <c r="B50" s="10">
        <v>0</v>
      </c>
      <c r="C50" s="7">
        <v>0</v>
      </c>
      <c r="D50" s="7">
        <v>31095.147496945552</v>
      </c>
      <c r="E50" s="7">
        <v>0</v>
      </c>
      <c r="F50" s="17">
        <f t="shared" si="1"/>
        <v>31095.147496945552</v>
      </c>
      <c r="K50" s="10">
        <v>0</v>
      </c>
      <c r="L50" s="7">
        <v>0</v>
      </c>
      <c r="M50" s="7"/>
      <c r="N50" s="7">
        <v>0</v>
      </c>
      <c r="O50" s="7">
        <v>0</v>
      </c>
      <c r="P50" s="7"/>
      <c r="Q50" s="7">
        <v>1149991</v>
      </c>
      <c r="R50" s="7">
        <v>0</v>
      </c>
      <c r="S50" s="7"/>
      <c r="T50" s="7">
        <v>0</v>
      </c>
      <c r="U50" s="17">
        <v>0</v>
      </c>
    </row>
    <row r="51" spans="1:21">
      <c r="A51" t="s">
        <v>45</v>
      </c>
      <c r="B51" s="10">
        <v>0</v>
      </c>
      <c r="C51" s="7">
        <v>0</v>
      </c>
      <c r="D51" s="7">
        <v>12847.902483418344</v>
      </c>
      <c r="E51" s="7">
        <v>0</v>
      </c>
      <c r="F51" s="17">
        <f t="shared" si="1"/>
        <v>12847.902483418344</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1183767.3635492246</v>
      </c>
      <c r="E53" s="7">
        <v>0</v>
      </c>
      <c r="F53" s="17">
        <f t="shared" si="1"/>
        <v>1183767.3635492246</v>
      </c>
      <c r="K53" s="10">
        <v>0</v>
      </c>
      <c r="L53" s="7">
        <v>0</v>
      </c>
      <c r="M53" s="7"/>
      <c r="N53" s="7">
        <v>0</v>
      </c>
      <c r="O53" s="7">
        <v>0</v>
      </c>
      <c r="P53" s="7"/>
      <c r="Q53" s="7">
        <v>500000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32729.257955043755</v>
      </c>
      <c r="E55" s="7">
        <v>0</v>
      </c>
      <c r="F55" s="17">
        <f t="shared" si="1"/>
        <v>32729.257955043755</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24598223.590000004</v>
      </c>
      <c r="E60" s="7">
        <f>SUM(E6:E58)</f>
        <v>0</v>
      </c>
      <c r="F60" s="17">
        <f>SUM(F6:F58)</f>
        <v>24598223.590000004</v>
      </c>
      <c r="K60" s="10">
        <f>SUM(K6:K58)</f>
        <v>0</v>
      </c>
      <c r="L60" s="7">
        <f>SUM(L6:L58)</f>
        <v>0</v>
      </c>
      <c r="M60" s="7"/>
      <c r="N60" s="7">
        <f>SUM(N6:N58)</f>
        <v>0</v>
      </c>
      <c r="O60" s="7">
        <f>SUM(O6:O58)</f>
        <v>0</v>
      </c>
      <c r="P60" s="7"/>
      <c r="Q60" s="7">
        <f>SUM(Q6:Q58)</f>
        <v>19179391</v>
      </c>
      <c r="R60" s="7">
        <f>SUM(R6:R58)</f>
        <v>31891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Italic"Medical Savings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183593657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21125677.750000011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3721756.2796813766</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12336592.316308785</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88982178.956739679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42456373.719999999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89339130.669250503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89339130.669250488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89339130.669250488</v>
      </c>
      <c r="C50" s="7">
        <v>0</v>
      </c>
      <c r="D50" s="7">
        <v>0</v>
      </c>
      <c r="E50" s="7">
        <v>0</v>
      </c>
      <c r="F50" s="17">
        <f t="shared" si="1"/>
        <v>89339130.669250488</v>
      </c>
      <c r="K50" s="10">
        <v>94939000</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89339130.669250488</v>
      </c>
      <c r="C60" s="7">
        <f>SUM(C6:C58)</f>
        <v>0</v>
      </c>
      <c r="D60" s="7">
        <f>SUM(D6:D58)</f>
        <v>0</v>
      </c>
      <c r="E60" s="7">
        <f>SUM(E6:E58)</f>
        <v>0</v>
      </c>
      <c r="F60" s="17">
        <f>SUM(F6:F58)</f>
        <v>89339130.669250488</v>
      </c>
      <c r="K60" s="10">
        <f>SUM(K6:K58)</f>
        <v>94939000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Italic"Memorial Service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4590.7664653232732</v>
      </c>
      <c r="C6" s="7">
        <v>0</v>
      </c>
      <c r="D6" s="7">
        <v>27.118388534602786</v>
      </c>
      <c r="E6" s="7">
        <v>0</v>
      </c>
      <c r="F6" s="17">
        <f t="shared" ref="F6:F37" si="0">SUM(B6:E6)</f>
        <v>4617.8848538578759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7269.968884490585</v>
      </c>
      <c r="C8" s="7">
        <v>2.3521237018649055</v>
      </c>
      <c r="D8" s="7">
        <v>4.4975456238689562</v>
      </c>
      <c r="E8" s="7">
        <v>0</v>
      </c>
      <c r="F8" s="17">
        <f t="shared" si="0"/>
        <v>7276.8185538163189</v>
      </c>
      <c r="H8" s="4" t="s">
        <v>64</v>
      </c>
      <c r="I8" s="13"/>
      <c r="K8" s="10"/>
      <c r="L8" s="7"/>
      <c r="M8" s="7"/>
      <c r="N8" s="7"/>
      <c r="O8" s="7"/>
      <c r="P8" s="7"/>
      <c r="Q8" s="7"/>
      <c r="R8" s="7"/>
      <c r="S8" s="7"/>
      <c r="T8" s="7"/>
      <c r="U8" s="17"/>
    </row>
    <row r="9" spans="1:21">
      <c r="A9" t="s">
        <v>3</v>
      </c>
      <c r="B9" s="10">
        <v>5605.4602668359239</v>
      </c>
      <c r="C9" s="7">
        <v>0</v>
      </c>
      <c r="D9" s="7">
        <v>3.3998772283516772</v>
      </c>
      <c r="E9" s="7">
        <v>0</v>
      </c>
      <c r="F9" s="17">
        <f t="shared" si="0"/>
        <v>5608.860144064276</v>
      </c>
      <c r="H9" s="4"/>
      <c r="I9" s="13"/>
      <c r="K9" s="10">
        <v>9571</v>
      </c>
      <c r="L9" s="7">
        <v>0</v>
      </c>
      <c r="M9" s="7"/>
      <c r="N9" s="7">
        <v>0</v>
      </c>
      <c r="O9" s="7">
        <v>0</v>
      </c>
      <c r="P9" s="7"/>
      <c r="Q9" s="7">
        <v>0</v>
      </c>
      <c r="R9" s="7">
        <v>0</v>
      </c>
      <c r="S9" s="7"/>
      <c r="T9" s="7">
        <v>0</v>
      </c>
      <c r="U9" s="17">
        <v>0</v>
      </c>
    </row>
    <row r="10" spans="1:21">
      <c r="A10" t="s">
        <v>4</v>
      </c>
      <c r="B10" s="10">
        <v>43640.22094975636</v>
      </c>
      <c r="C10" s="7">
        <v>0</v>
      </c>
      <c r="D10" s="7">
        <v>2.6908219571719187</v>
      </c>
      <c r="E10" s="7">
        <v>0</v>
      </c>
      <c r="F10" s="17">
        <f t="shared" si="0"/>
        <v>43642.91177171353</v>
      </c>
      <c r="H10" s="4" t="s">
        <v>65</v>
      </c>
      <c r="I10" s="14">
        <v>0</v>
      </c>
      <c r="K10" s="10"/>
      <c r="L10" s="7"/>
      <c r="M10" s="7"/>
      <c r="N10" s="7"/>
      <c r="O10" s="7"/>
      <c r="P10" s="7"/>
      <c r="Q10" s="7"/>
      <c r="R10" s="7"/>
      <c r="S10" s="7"/>
      <c r="T10" s="7"/>
      <c r="U10" s="17"/>
    </row>
    <row r="11" spans="1:21">
      <c r="A11" t="s">
        <v>5</v>
      </c>
      <c r="B11" s="10">
        <v>15115.129760461294</v>
      </c>
      <c r="C11" s="7">
        <v>0</v>
      </c>
      <c r="D11" s="7">
        <v>1.4933092159452144</v>
      </c>
      <c r="E11" s="7">
        <v>0</v>
      </c>
      <c r="F11" s="17">
        <f t="shared" si="0"/>
        <v>15116.623069677238</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23744.905344724222</v>
      </c>
      <c r="C15" s="7">
        <v>67.00194647231713</v>
      </c>
      <c r="D15" s="7">
        <v>0.49895066521938292</v>
      </c>
      <c r="E15" s="7">
        <v>0</v>
      </c>
      <c r="F15" s="17">
        <f t="shared" si="0"/>
        <v>23812.406241861758</v>
      </c>
      <c r="H15" s="4" t="s">
        <v>69</v>
      </c>
      <c r="I15" s="14">
        <v>368159.82000000018</v>
      </c>
      <c r="K15" s="10"/>
      <c r="L15" s="7"/>
      <c r="M15" s="7"/>
      <c r="N15" s="7"/>
      <c r="O15" s="7"/>
      <c r="P15" s="7"/>
      <c r="Q15" s="7"/>
      <c r="R15" s="7"/>
      <c r="S15" s="7"/>
      <c r="T15" s="7"/>
      <c r="U15" s="17"/>
    </row>
    <row r="16" spans="1:21">
      <c r="A16" t="s">
        <v>10</v>
      </c>
      <c r="B16" s="10">
        <v>14698.59839788166</v>
      </c>
      <c r="C16" s="7">
        <v>0</v>
      </c>
      <c r="D16" s="7">
        <v>2.0350444233685994</v>
      </c>
      <c r="E16" s="7">
        <v>0</v>
      </c>
      <c r="F16" s="17">
        <f t="shared" si="0"/>
        <v>14700.633442305028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140.99648427760079</v>
      </c>
      <c r="C18" s="7">
        <v>0</v>
      </c>
      <c r="D18" s="7">
        <v>0</v>
      </c>
      <c r="E18" s="7">
        <v>0</v>
      </c>
      <c r="F18" s="17">
        <f t="shared" si="0"/>
        <v>140.99648427760079</v>
      </c>
      <c r="H18" s="4" t="s">
        <v>71</v>
      </c>
      <c r="I18" s="14"/>
      <c r="K18" s="10"/>
      <c r="L18" s="7"/>
      <c r="M18" s="7"/>
      <c r="N18" s="7"/>
      <c r="O18" s="7"/>
      <c r="P18" s="7"/>
      <c r="Q18" s="7"/>
      <c r="R18" s="7"/>
      <c r="S18" s="7"/>
      <c r="T18" s="7"/>
      <c r="U18" s="17"/>
    </row>
    <row r="19" spans="1:21">
      <c r="A19" t="s">
        <v>13</v>
      </c>
      <c r="B19" s="10">
        <v>2384.9405319296302</v>
      </c>
      <c r="C19" s="7">
        <v>0</v>
      </c>
      <c r="D19" s="7">
        <v>0</v>
      </c>
      <c r="E19" s="7">
        <v>0</v>
      </c>
      <c r="F19" s="17">
        <f t="shared" si="0"/>
        <v>2384.9405319296302</v>
      </c>
      <c r="H19" s="4" t="s">
        <v>72</v>
      </c>
      <c r="I19" s="14">
        <v>0</v>
      </c>
      <c r="K19" s="10"/>
      <c r="L19" s="7"/>
      <c r="M19" s="7"/>
      <c r="N19" s="7"/>
      <c r="O19" s="7"/>
      <c r="P19" s="7"/>
      <c r="Q19" s="7"/>
      <c r="R19" s="7"/>
      <c r="S19" s="7"/>
      <c r="T19" s="7"/>
      <c r="U19" s="17"/>
    </row>
    <row r="20" spans="1:21">
      <c r="A20" t="s">
        <v>14</v>
      </c>
      <c r="B20" s="10">
        <v>2080.6629396956087</v>
      </c>
      <c r="C20" s="7">
        <v>0</v>
      </c>
      <c r="D20" s="7">
        <v>0.28517223125110069</v>
      </c>
      <c r="E20" s="7">
        <v>0</v>
      </c>
      <c r="F20" s="17">
        <f t="shared" si="0"/>
        <v>2080.9481119268598</v>
      </c>
      <c r="H20" s="4" t="s">
        <v>73</v>
      </c>
      <c r="I20" s="14">
        <v>0</v>
      </c>
      <c r="K20" s="10"/>
      <c r="L20" s="7"/>
      <c r="M20" s="7"/>
      <c r="N20" s="7"/>
      <c r="O20" s="7"/>
      <c r="P20" s="7"/>
      <c r="Q20" s="7"/>
      <c r="R20" s="7"/>
      <c r="S20" s="7"/>
      <c r="T20" s="7"/>
      <c r="U20" s="17"/>
    </row>
    <row r="21" spans="1:21">
      <c r="A21" t="s">
        <v>15</v>
      </c>
      <c r="B21" s="10">
        <v>357.99107355589416</v>
      </c>
      <c r="C21" s="7">
        <v>0</v>
      </c>
      <c r="D21" s="7">
        <v>0</v>
      </c>
      <c r="E21" s="7">
        <v>0</v>
      </c>
      <c r="F21" s="17">
        <f t="shared" si="0"/>
        <v>357.99107355589416</v>
      </c>
      <c r="H21" s="4" t="s">
        <v>74</v>
      </c>
      <c r="I21" s="14"/>
      <c r="K21" s="10"/>
      <c r="L21" s="7"/>
      <c r="M21" s="7"/>
      <c r="N21" s="7"/>
      <c r="O21" s="7"/>
      <c r="P21" s="7"/>
      <c r="Q21" s="7"/>
      <c r="R21" s="7"/>
      <c r="S21" s="7"/>
      <c r="T21" s="7"/>
      <c r="U21" s="17"/>
    </row>
    <row r="22" spans="1:21">
      <c r="A22" t="s">
        <v>16</v>
      </c>
      <c r="B22" s="10">
        <v>9066.4623478730446</v>
      </c>
      <c r="C22" s="7">
        <v>0</v>
      </c>
      <c r="D22" s="7">
        <v>1.3115487885434807</v>
      </c>
      <c r="E22" s="7">
        <v>0</v>
      </c>
      <c r="F22" s="17">
        <f t="shared" si="0"/>
        <v>9067.7738966615889</v>
      </c>
      <c r="H22" s="4" t="s">
        <v>75</v>
      </c>
      <c r="I22" s="14">
        <v>0</v>
      </c>
      <c r="K22" s="10"/>
      <c r="L22" s="7"/>
      <c r="M22" s="7"/>
      <c r="N22" s="7"/>
      <c r="O22" s="7"/>
      <c r="P22" s="7"/>
      <c r="Q22" s="7"/>
      <c r="R22" s="7"/>
      <c r="S22" s="7"/>
      <c r="T22" s="7"/>
      <c r="U22" s="17"/>
    </row>
    <row r="23" spans="1:21">
      <c r="A23" t="s">
        <v>17</v>
      </c>
      <c r="B23" s="10">
        <v>2443.9390608117469</v>
      </c>
      <c r="C23" s="7">
        <v>0</v>
      </c>
      <c r="D23" s="7">
        <v>0</v>
      </c>
      <c r="E23" s="7">
        <v>0</v>
      </c>
      <c r="F23" s="17">
        <f t="shared" si="0"/>
        <v>2443.9390608117469</v>
      </c>
      <c r="H23" s="4" t="s">
        <v>76</v>
      </c>
      <c r="I23" s="14"/>
      <c r="K23" s="10"/>
      <c r="L23" s="7"/>
      <c r="M23" s="7"/>
      <c r="N23" s="7"/>
      <c r="O23" s="7"/>
      <c r="P23" s="7"/>
      <c r="Q23" s="7"/>
      <c r="R23" s="7"/>
      <c r="S23" s="7"/>
      <c r="T23" s="7"/>
      <c r="U23" s="17"/>
    </row>
    <row r="24" spans="1:21">
      <c r="A24" t="s">
        <v>18</v>
      </c>
      <c r="B24" s="10">
        <v>9564.477875793842</v>
      </c>
      <c r="C24" s="7">
        <v>0</v>
      </c>
      <c r="D24" s="7">
        <v>6.2834789644345594</v>
      </c>
      <c r="E24" s="7">
        <v>0</v>
      </c>
      <c r="F24" s="17">
        <f t="shared" si="0"/>
        <v>9570.7613547582769</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368159.82000000018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368159.81999999995</v>
      </c>
      <c r="K27" s="10"/>
      <c r="L27" s="7"/>
      <c r="M27" s="7"/>
      <c r="N27" s="7"/>
      <c r="O27" s="7"/>
      <c r="P27" s="7"/>
      <c r="Q27" s="7"/>
      <c r="R27" s="7"/>
      <c r="S27" s="7"/>
      <c r="T27" s="7"/>
      <c r="U27" s="17"/>
    </row>
    <row r="28" spans="1:21">
      <c r="A28" t="s">
        <v>22</v>
      </c>
      <c r="B28" s="10">
        <v>589.38630088630032</v>
      </c>
      <c r="C28" s="7">
        <v>0</v>
      </c>
      <c r="D28" s="7">
        <v>0.59898793486602775</v>
      </c>
      <c r="E28" s="7">
        <v>0</v>
      </c>
      <c r="F28" s="17">
        <f t="shared" si="0"/>
        <v>589.98528882116636</v>
      </c>
      <c r="H28" s="23"/>
      <c r="I28" s="25"/>
      <c r="K28" s="10"/>
      <c r="L28" s="7"/>
      <c r="M28" s="7"/>
      <c r="N28" s="7"/>
      <c r="O28" s="7"/>
      <c r="P28" s="7"/>
      <c r="Q28" s="7"/>
      <c r="R28" s="7"/>
      <c r="S28" s="7"/>
      <c r="T28" s="7"/>
      <c r="U28" s="17"/>
    </row>
    <row r="29" spans="1:21">
      <c r="A29" t="s">
        <v>23</v>
      </c>
      <c r="B29" s="10">
        <v>200.99498822551604</v>
      </c>
      <c r="C29" s="7">
        <v>0</v>
      </c>
      <c r="D29" s="7">
        <v>0</v>
      </c>
      <c r="E29" s="7">
        <v>0</v>
      </c>
      <c r="F29" s="17">
        <f t="shared" si="0"/>
        <v>200.99498822551604</v>
      </c>
      <c r="K29" s="10"/>
      <c r="L29" s="7"/>
      <c r="M29" s="7"/>
      <c r="N29" s="7"/>
      <c r="O29" s="7"/>
      <c r="P29" s="7"/>
      <c r="Q29" s="7"/>
      <c r="R29" s="7"/>
      <c r="S29" s="7"/>
      <c r="T29" s="7"/>
      <c r="U29" s="17"/>
    </row>
    <row r="30" spans="1:21">
      <c r="A30" t="s">
        <v>24</v>
      </c>
      <c r="B30" s="10">
        <v>2398.9401828508103</v>
      </c>
      <c r="C30" s="7">
        <v>0</v>
      </c>
      <c r="D30" s="7">
        <v>0</v>
      </c>
      <c r="E30" s="7">
        <v>0</v>
      </c>
      <c r="F30" s="17">
        <f t="shared" si="0"/>
        <v>2398.9401828508103</v>
      </c>
      <c r="K30" s="10"/>
      <c r="L30" s="7"/>
      <c r="M30" s="7"/>
      <c r="N30" s="7"/>
      <c r="O30" s="7"/>
      <c r="P30" s="7"/>
      <c r="Q30" s="7"/>
      <c r="R30" s="7"/>
      <c r="S30" s="7"/>
      <c r="T30" s="7"/>
      <c r="U30" s="17"/>
    </row>
    <row r="31" spans="1:21">
      <c r="A31" t="s">
        <v>25</v>
      </c>
      <c r="B31" s="10">
        <v>11042.505323914518</v>
      </c>
      <c r="C31" s="7">
        <v>2.8797111174839132</v>
      </c>
      <c r="D31" s="7">
        <v>3.3394669765871621</v>
      </c>
      <c r="E31" s="7">
        <v>0</v>
      </c>
      <c r="F31" s="17">
        <f t="shared" si="0"/>
        <v>11048.72450200859</v>
      </c>
      <c r="K31" s="10"/>
      <c r="L31" s="7"/>
      <c r="M31" s="7"/>
      <c r="N31" s="7"/>
      <c r="O31" s="7"/>
      <c r="P31" s="7"/>
      <c r="Q31" s="7"/>
      <c r="R31" s="7"/>
      <c r="S31" s="7"/>
      <c r="T31" s="7"/>
      <c r="U31" s="17"/>
    </row>
    <row r="32" spans="1:21">
      <c r="A32" t="s">
        <v>26</v>
      </c>
      <c r="B32" s="10">
        <v>99.997506579858694</v>
      </c>
      <c r="C32" s="7">
        <v>0</v>
      </c>
      <c r="D32" s="7">
        <v>0</v>
      </c>
      <c r="E32" s="7">
        <v>0</v>
      </c>
      <c r="F32" s="17">
        <f t="shared" si="0"/>
        <v>99.997506579858694</v>
      </c>
      <c r="K32" s="10"/>
      <c r="L32" s="7"/>
      <c r="M32" s="7"/>
      <c r="N32" s="7"/>
      <c r="O32" s="7"/>
      <c r="P32" s="7"/>
      <c r="Q32" s="7"/>
      <c r="R32" s="7"/>
      <c r="S32" s="7"/>
      <c r="T32" s="7"/>
      <c r="U32" s="17"/>
    </row>
    <row r="33" spans="1:21">
      <c r="A33" t="s">
        <v>27</v>
      </c>
      <c r="B33" s="10">
        <v>438.98905388557972</v>
      </c>
      <c r="C33" s="7">
        <v>0</v>
      </c>
      <c r="D33" s="7">
        <v>0</v>
      </c>
      <c r="E33" s="7">
        <v>0</v>
      </c>
      <c r="F33" s="17">
        <f t="shared" si="0"/>
        <v>438.98905388557972</v>
      </c>
      <c r="K33" s="10"/>
      <c r="L33" s="7"/>
      <c r="M33" s="7"/>
      <c r="N33" s="7"/>
      <c r="O33" s="7"/>
      <c r="P33" s="7"/>
      <c r="Q33" s="7"/>
      <c r="R33" s="7"/>
      <c r="S33" s="7"/>
      <c r="T33" s="7"/>
      <c r="U33" s="17"/>
    </row>
    <row r="34" spans="1:21">
      <c r="A34" t="s">
        <v>28</v>
      </c>
      <c r="B34" s="10">
        <v>1572.436789744768</v>
      </c>
      <c r="C34" s="7">
        <v>0</v>
      </c>
      <c r="D34" s="7">
        <v>0.52398875640960274</v>
      </c>
      <c r="E34" s="7">
        <v>0</v>
      </c>
      <c r="F34" s="17">
        <f t="shared" si="0"/>
        <v>1572.9607785011776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3026.9245241723229</v>
      </c>
      <c r="C37" s="7">
        <v>0</v>
      </c>
      <c r="D37" s="7">
        <v>0</v>
      </c>
      <c r="E37" s="7">
        <v>0</v>
      </c>
      <c r="F37" s="17">
        <f t="shared" si="0"/>
        <v>3026.9245241723229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9935.3138917951401</v>
      </c>
      <c r="C39" s="7">
        <v>0</v>
      </c>
      <c r="D39" s="7">
        <v>0.43836197962184636</v>
      </c>
      <c r="E39" s="7">
        <v>0</v>
      </c>
      <c r="F39" s="17">
        <f t="shared" si="1"/>
        <v>9935.7522537747627</v>
      </c>
      <c r="K39" s="10"/>
      <c r="L39" s="7"/>
      <c r="M39" s="7"/>
      <c r="N39" s="7"/>
      <c r="O39" s="7"/>
      <c r="P39" s="7"/>
      <c r="Q39" s="7"/>
      <c r="R39" s="7"/>
      <c r="S39" s="7"/>
      <c r="T39" s="7"/>
      <c r="U39" s="17"/>
    </row>
    <row r="40" spans="1:21">
      <c r="A40" t="s">
        <v>34</v>
      </c>
      <c r="B40" s="10">
        <v>34.999127302950548</v>
      </c>
      <c r="C40" s="7">
        <v>0</v>
      </c>
      <c r="D40" s="7">
        <v>0</v>
      </c>
      <c r="E40" s="7">
        <v>0</v>
      </c>
      <c r="F40" s="17">
        <f t="shared" si="1"/>
        <v>34.999127302950548</v>
      </c>
      <c r="K40" s="10"/>
      <c r="L40" s="7"/>
      <c r="M40" s="7"/>
      <c r="N40" s="7"/>
      <c r="O40" s="7"/>
      <c r="P40" s="7"/>
      <c r="Q40" s="7"/>
      <c r="R40" s="7"/>
      <c r="S40" s="7"/>
      <c r="T40" s="7"/>
      <c r="U40" s="17"/>
    </row>
    <row r="41" spans="1:21">
      <c r="A41" t="s">
        <v>35</v>
      </c>
      <c r="B41" s="10">
        <v>3474.9133536500899</v>
      </c>
      <c r="C41" s="7">
        <v>0</v>
      </c>
      <c r="D41" s="7">
        <v>0</v>
      </c>
      <c r="E41" s="7">
        <v>0</v>
      </c>
      <c r="F41" s="17">
        <f t="shared" si="1"/>
        <v>3474.9133536500899</v>
      </c>
      <c r="K41" s="10"/>
      <c r="L41" s="7"/>
      <c r="M41" s="7"/>
      <c r="N41" s="7"/>
      <c r="O41" s="7"/>
      <c r="P41" s="7"/>
      <c r="Q41" s="7"/>
      <c r="R41" s="7"/>
      <c r="S41" s="7"/>
      <c r="T41" s="7"/>
      <c r="U41" s="17"/>
    </row>
    <row r="42" spans="1:21">
      <c r="A42" t="s">
        <v>36</v>
      </c>
      <c r="B42" s="10">
        <v>41483.266461687148</v>
      </c>
      <c r="C42" s="7">
        <v>1065.5226009733472</v>
      </c>
      <c r="D42" s="7">
        <v>195.14512490011015</v>
      </c>
      <c r="E42" s="7">
        <v>0</v>
      </c>
      <c r="F42" s="17">
        <f t="shared" si="1"/>
        <v>42743.934187560604</v>
      </c>
      <c r="K42" s="10"/>
      <c r="L42" s="7"/>
      <c r="M42" s="7"/>
      <c r="N42" s="7"/>
      <c r="O42" s="7"/>
      <c r="P42" s="7"/>
      <c r="Q42" s="7"/>
      <c r="R42" s="7"/>
      <c r="S42" s="7"/>
      <c r="T42" s="7"/>
      <c r="U42" s="17"/>
    </row>
    <row r="43" spans="1:21">
      <c r="A43" t="s">
        <v>37</v>
      </c>
      <c r="B43" s="10">
        <v>655.58824912625721</v>
      </c>
      <c r="C43" s="7">
        <v>0</v>
      </c>
      <c r="D43" s="7">
        <v>0.3953940376158796</v>
      </c>
      <c r="E43" s="7">
        <v>0</v>
      </c>
      <c r="F43" s="17">
        <f t="shared" si="1"/>
        <v>655.98364316387313</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3524.9121069400198</v>
      </c>
      <c r="C47" s="7">
        <v>0</v>
      </c>
      <c r="D47" s="7">
        <v>0</v>
      </c>
      <c r="E47" s="7">
        <v>0</v>
      </c>
      <c r="F47" s="17">
        <f t="shared" si="1"/>
        <v>3524.9121069400198</v>
      </c>
      <c r="K47" s="10"/>
      <c r="L47" s="7"/>
      <c r="M47" s="7"/>
      <c r="N47" s="7"/>
      <c r="O47" s="7"/>
      <c r="P47" s="7"/>
      <c r="Q47" s="7"/>
      <c r="R47" s="7"/>
      <c r="S47" s="7"/>
      <c r="T47" s="7"/>
      <c r="U47" s="17"/>
    </row>
    <row r="48" spans="1:21">
      <c r="A48" t="s">
        <v>42</v>
      </c>
      <c r="B48" s="10">
        <v>98.997531514060114</v>
      </c>
      <c r="C48" s="7">
        <v>0</v>
      </c>
      <c r="D48" s="7">
        <v>0</v>
      </c>
      <c r="E48" s="7">
        <v>0</v>
      </c>
      <c r="F48" s="17">
        <f t="shared" si="1"/>
        <v>98.997531514060114</v>
      </c>
      <c r="K48" s="10"/>
      <c r="L48" s="7"/>
      <c r="M48" s="7"/>
      <c r="N48" s="7"/>
      <c r="O48" s="7"/>
      <c r="P48" s="7"/>
      <c r="Q48" s="7"/>
      <c r="R48" s="7"/>
      <c r="S48" s="7"/>
      <c r="T48" s="7"/>
      <c r="U48" s="17"/>
    </row>
    <row r="49" spans="1:21">
      <c r="A49" t="s">
        <v>43</v>
      </c>
      <c r="B49" s="10">
        <v>13669.924080267992</v>
      </c>
      <c r="C49" s="7">
        <v>0.26729266187169243</v>
      </c>
      <c r="D49" s="7">
        <v>3.4676768000154232</v>
      </c>
      <c r="E49" s="7">
        <v>0</v>
      </c>
      <c r="F49" s="17">
        <f t="shared" si="1"/>
        <v>13673.65904972988</v>
      </c>
      <c r="K49" s="10"/>
      <c r="L49" s="7"/>
      <c r="M49" s="7"/>
      <c r="N49" s="7"/>
      <c r="O49" s="7"/>
      <c r="P49" s="7"/>
      <c r="Q49" s="7"/>
      <c r="R49" s="7"/>
      <c r="S49" s="7"/>
      <c r="T49" s="7"/>
      <c r="U49" s="17"/>
    </row>
    <row r="50" spans="1:21">
      <c r="A50" t="s">
        <v>44</v>
      </c>
      <c r="B50" s="10">
        <v>129826.95457247672</v>
      </c>
      <c r="C50" s="7">
        <v>289.66779200853807</v>
      </c>
      <c r="D50" s="7">
        <v>152.12940722826477</v>
      </c>
      <c r="E50" s="7">
        <v>0</v>
      </c>
      <c r="F50" s="17">
        <f t="shared" si="1"/>
        <v>130268.75177171352</v>
      </c>
      <c r="K50" s="10"/>
      <c r="L50" s="7"/>
      <c r="M50" s="7"/>
      <c r="N50" s="7"/>
      <c r="O50" s="7"/>
      <c r="P50" s="7"/>
      <c r="Q50" s="7"/>
      <c r="R50" s="7"/>
      <c r="S50" s="7"/>
      <c r="T50" s="7"/>
      <c r="U50" s="17"/>
    </row>
    <row r="51" spans="1:21">
      <c r="A51" t="s">
        <v>45</v>
      </c>
      <c r="B51" s="10">
        <v>556.98611164981298</v>
      </c>
      <c r="C51" s="7">
        <v>0</v>
      </c>
      <c r="D51" s="7">
        <v>0</v>
      </c>
      <c r="E51" s="7">
        <v>0</v>
      </c>
      <c r="F51" s="17">
        <f t="shared" si="1"/>
        <v>556.98611164981298</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1846.7420720544496</v>
      </c>
      <c r="C53" s="7">
        <v>4.2117747387349125</v>
      </c>
      <c r="D53" s="7">
        <v>0</v>
      </c>
      <c r="E53" s="7">
        <v>0</v>
      </c>
      <c r="F53" s="17">
        <f t="shared" si="1"/>
        <v>1850.9538467931845</v>
      </c>
      <c r="K53" s="10"/>
      <c r="L53" s="7"/>
      <c r="M53" s="7"/>
      <c r="N53" s="7"/>
      <c r="O53" s="7"/>
      <c r="P53" s="7"/>
      <c r="Q53" s="7"/>
      <c r="R53" s="7"/>
      <c r="S53" s="7"/>
      <c r="T53" s="7"/>
      <c r="U53" s="17"/>
    </row>
    <row r="54" spans="1:21">
      <c r="A54" t="s">
        <v>48</v>
      </c>
      <c r="B54" s="10">
        <v>666.98336888765766</v>
      </c>
      <c r="C54" s="7">
        <v>0</v>
      </c>
      <c r="D54" s="7">
        <v>0</v>
      </c>
      <c r="E54" s="7">
        <v>0</v>
      </c>
      <c r="F54" s="17">
        <f t="shared" si="1"/>
        <v>666.98336888765766</v>
      </c>
      <c r="K54" s="10"/>
      <c r="L54" s="7"/>
      <c r="M54" s="7"/>
      <c r="N54" s="7"/>
      <c r="O54" s="7"/>
      <c r="P54" s="7"/>
      <c r="Q54" s="7"/>
      <c r="R54" s="7"/>
      <c r="S54" s="7"/>
      <c r="T54" s="7"/>
      <c r="U54" s="17"/>
    </row>
    <row r="55" spans="1:21">
      <c r="A55" t="s">
        <v>49</v>
      </c>
      <c r="B55" s="10">
        <v>152.99618506718383</v>
      </c>
      <c r="C55" s="7">
        <v>0</v>
      </c>
      <c r="D55" s="7">
        <v>0</v>
      </c>
      <c r="E55" s="7">
        <v>0</v>
      </c>
      <c r="F55" s="17">
        <f t="shared" si="1"/>
        <v>152.99618506718383</v>
      </c>
      <c r="K55" s="10"/>
      <c r="L55" s="7"/>
      <c r="M55" s="7"/>
      <c r="N55" s="7"/>
      <c r="O55" s="7"/>
      <c r="P55" s="7"/>
      <c r="Q55" s="7"/>
      <c r="R55" s="7"/>
      <c r="S55" s="7"/>
      <c r="T55" s="7"/>
      <c r="U55" s="17"/>
    </row>
    <row r="56" spans="1:21">
      <c r="A56" t="s">
        <v>50</v>
      </c>
      <c r="B56" s="10">
        <v>186.99533730433581</v>
      </c>
      <c r="C56" s="7">
        <v>0</v>
      </c>
      <c r="D56" s="7">
        <v>0</v>
      </c>
      <c r="E56" s="7">
        <v>0</v>
      </c>
      <c r="F56" s="17">
        <f t="shared" si="1"/>
        <v>186.99533730433581</v>
      </c>
      <c r="K56" s="10"/>
      <c r="L56" s="7"/>
      <c r="M56" s="7"/>
      <c r="N56" s="7"/>
      <c r="O56" s="7"/>
      <c r="P56" s="7"/>
      <c r="Q56" s="7"/>
      <c r="R56" s="7"/>
      <c r="S56" s="7"/>
      <c r="T56" s="7"/>
      <c r="U56" s="17"/>
    </row>
    <row r="57" spans="1:21">
      <c r="A57" t="s">
        <v>51</v>
      </c>
      <c r="B57" s="10">
        <v>131.99670868541349</v>
      </c>
      <c r="C57" s="7">
        <v>0</v>
      </c>
      <c r="D57" s="7">
        <v>0</v>
      </c>
      <c r="E57" s="7">
        <v>0</v>
      </c>
      <c r="F57" s="17">
        <f t="shared" si="1"/>
        <v>131.99670868541349</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366322.2642120797</v>
      </c>
      <c r="C60" s="7">
        <f>SUM(C6:C58)</f>
        <v>1431.9032416741577</v>
      </c>
      <c r="D60" s="7">
        <f>SUM(D6:D58)</f>
        <v>405.65254624624856</v>
      </c>
      <c r="E60" s="7">
        <f>SUM(E6:E58)</f>
        <v>0</v>
      </c>
      <c r="F60" s="17">
        <f>SUM(F6:F58)</f>
        <v>368159.81999999995</v>
      </c>
      <c r="K60" s="10">
        <f>SUM(K6:K58)</f>
        <v>9571</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Italic"Mid-Continent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71325.170523640176</v>
      </c>
      <c r="D6" s="7">
        <v>0</v>
      </c>
      <c r="E6" s="7">
        <v>0</v>
      </c>
      <c r="F6" s="17">
        <f t="shared" ref="F6:F37" si="0">SUM(B6:E6)</f>
        <v>71325.170523640176</v>
      </c>
      <c r="K6" s="10">
        <v>0</v>
      </c>
      <c r="L6" s="7">
        <v>0</v>
      </c>
      <c r="M6" s="7"/>
      <c r="N6" s="7">
        <v>0</v>
      </c>
      <c r="O6" s="7">
        <v>0</v>
      </c>
      <c r="P6" s="7"/>
      <c r="Q6" s="7">
        <v>102000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40110.547845490699</v>
      </c>
      <c r="C8" s="7">
        <v>920032.04108912905</v>
      </c>
      <c r="D8" s="7">
        <v>42796.312809709445</v>
      </c>
      <c r="E8" s="7">
        <v>0</v>
      </c>
      <c r="F8" s="17">
        <f t="shared" si="0"/>
        <v>1002938.9017443293</v>
      </c>
      <c r="H8" s="4" t="s">
        <v>64</v>
      </c>
      <c r="I8" s="13"/>
      <c r="K8" s="10">
        <v>281955</v>
      </c>
      <c r="L8" s="7">
        <v>0</v>
      </c>
      <c r="M8" s="7"/>
      <c r="N8" s="7">
        <v>921320</v>
      </c>
      <c r="O8" s="7">
        <v>0</v>
      </c>
      <c r="P8" s="7"/>
      <c r="Q8" s="7">
        <v>0</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393114.00947812898</v>
      </c>
      <c r="C10" s="7">
        <v>327244.14166976465</v>
      </c>
      <c r="D10" s="7">
        <v>0</v>
      </c>
      <c r="E10" s="7">
        <v>0</v>
      </c>
      <c r="F10" s="17">
        <f t="shared" si="0"/>
        <v>720358.15114789363</v>
      </c>
      <c r="H10" s="4" t="s">
        <v>65</v>
      </c>
      <c r="I10" s="14">
        <v>68990674</v>
      </c>
      <c r="K10" s="10">
        <v>250000</v>
      </c>
      <c r="L10" s="7">
        <v>1100000</v>
      </c>
      <c r="M10" s="7"/>
      <c r="N10" s="7">
        <v>1200000</v>
      </c>
      <c r="O10" s="7">
        <v>0</v>
      </c>
      <c r="P10" s="7"/>
      <c r="Q10" s="7">
        <v>74000</v>
      </c>
      <c r="R10" s="7">
        <v>0</v>
      </c>
      <c r="S10" s="7"/>
      <c r="T10" s="7">
        <v>0</v>
      </c>
      <c r="U10" s="17">
        <v>0</v>
      </c>
    </row>
    <row r="11" spans="1:21">
      <c r="A11" t="s">
        <v>5</v>
      </c>
      <c r="B11" s="10">
        <v>0</v>
      </c>
      <c r="C11" s="7">
        <v>707782.07400413416</v>
      </c>
      <c r="D11" s="7">
        <v>0</v>
      </c>
      <c r="E11" s="7">
        <v>0</v>
      </c>
      <c r="F11" s="17">
        <f t="shared" si="0"/>
        <v>707782.07400413416</v>
      </c>
      <c r="H11" s="4"/>
      <c r="I11" s="14"/>
      <c r="K11" s="10">
        <v>0</v>
      </c>
      <c r="L11" s="7">
        <v>0</v>
      </c>
      <c r="M11" s="7"/>
      <c r="N11" s="7">
        <v>9207039</v>
      </c>
      <c r="O11" s="7">
        <v>860000</v>
      </c>
      <c r="P11" s="7"/>
      <c r="Q11" s="7">
        <v>0</v>
      </c>
      <c r="R11" s="7">
        <v>215835</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48880235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2934120.9999999995</v>
      </c>
      <c r="K14" s="10"/>
      <c r="L14" s="7"/>
      <c r="M14" s="7"/>
      <c r="N14" s="7"/>
      <c r="O14" s="7"/>
      <c r="P14" s="7"/>
      <c r="Q14" s="7"/>
      <c r="R14" s="7"/>
      <c r="S14" s="7"/>
      <c r="T14" s="7"/>
      <c r="U14" s="17"/>
    </row>
    <row r="15" spans="1:21">
      <c r="A15" t="s">
        <v>9</v>
      </c>
      <c r="B15" s="10">
        <v>2462.6387092217437</v>
      </c>
      <c r="C15" s="7">
        <v>1484501.9980253051</v>
      </c>
      <c r="D15" s="7">
        <v>0</v>
      </c>
      <c r="E15" s="7">
        <v>0</v>
      </c>
      <c r="F15" s="17">
        <f t="shared" si="0"/>
        <v>1486964.6367345268</v>
      </c>
      <c r="H15" s="4" t="s">
        <v>69</v>
      </c>
      <c r="I15" s="14">
        <v>795203.94399999978</v>
      </c>
      <c r="K15" s="10">
        <v>100000</v>
      </c>
      <c r="L15" s="7">
        <v>0</v>
      </c>
      <c r="M15" s="7"/>
      <c r="N15" s="7">
        <v>2900000</v>
      </c>
      <c r="O15" s="7">
        <v>0</v>
      </c>
      <c r="P15" s="7"/>
      <c r="Q15" s="7">
        <v>0</v>
      </c>
      <c r="R15" s="7">
        <v>0</v>
      </c>
      <c r="S15" s="7"/>
      <c r="T15" s="7">
        <v>0</v>
      </c>
      <c r="U15" s="17">
        <v>0</v>
      </c>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5029</v>
      </c>
      <c r="D17" s="7">
        <v>0</v>
      </c>
      <c r="E17" s="7">
        <v>0</v>
      </c>
      <c r="F17" s="17">
        <f t="shared" si="0"/>
        <v>5029</v>
      </c>
      <c r="H17" s="4"/>
      <c r="I17" s="14"/>
      <c r="K17" s="10">
        <v>7301</v>
      </c>
      <c r="L17" s="7">
        <v>0</v>
      </c>
      <c r="M17" s="7"/>
      <c r="N17" s="7">
        <v>0</v>
      </c>
      <c r="O17" s="7">
        <v>0</v>
      </c>
      <c r="P17" s="7"/>
      <c r="Q17" s="7">
        <v>0</v>
      </c>
      <c r="R17" s="7">
        <v>0</v>
      </c>
      <c r="S17" s="7"/>
      <c r="T17" s="7">
        <v>0</v>
      </c>
      <c r="U17" s="17">
        <v>0</v>
      </c>
    </row>
    <row r="18" spans="1:21">
      <c r="A18" t="s">
        <v>12</v>
      </c>
      <c r="B18" s="10">
        <v>0</v>
      </c>
      <c r="C18" s="7">
        <v>118044.72700471935</v>
      </c>
      <c r="D18" s="7">
        <v>0</v>
      </c>
      <c r="E18" s="7">
        <v>0</v>
      </c>
      <c r="F18" s="17">
        <f t="shared" si="0"/>
        <v>118044.72700471935</v>
      </c>
      <c r="H18" s="4" t="s">
        <v>71</v>
      </c>
      <c r="I18" s="14"/>
      <c r="K18" s="10">
        <v>0</v>
      </c>
      <c r="L18" s="7">
        <v>0</v>
      </c>
      <c r="M18" s="7"/>
      <c r="N18" s="7">
        <v>113900</v>
      </c>
      <c r="O18" s="7">
        <v>0</v>
      </c>
      <c r="P18" s="7"/>
      <c r="Q18" s="7">
        <v>56100</v>
      </c>
      <c r="R18" s="7">
        <v>0</v>
      </c>
      <c r="S18" s="7"/>
      <c r="T18" s="7">
        <v>0</v>
      </c>
      <c r="U18" s="17">
        <v>0</v>
      </c>
    </row>
    <row r="19" spans="1:21">
      <c r="A19" t="s">
        <v>13</v>
      </c>
      <c r="B19" s="10">
        <v>190.29556793806299</v>
      </c>
      <c r="C19" s="7">
        <v>1060933.9326610151</v>
      </c>
      <c r="D19" s="7">
        <v>39224.489546303063</v>
      </c>
      <c r="E19" s="7">
        <v>0</v>
      </c>
      <c r="F19" s="17">
        <f t="shared" si="0"/>
        <v>1100348.7177752564</v>
      </c>
      <c r="H19" s="4" t="s">
        <v>72</v>
      </c>
      <c r="I19" s="14">
        <v>0</v>
      </c>
      <c r="K19" s="10">
        <v>0</v>
      </c>
      <c r="L19" s="7">
        <v>0</v>
      </c>
      <c r="M19" s="7"/>
      <c r="N19" s="7">
        <v>1700000</v>
      </c>
      <c r="O19" s="7">
        <v>750000</v>
      </c>
      <c r="P19" s="7"/>
      <c r="Q19" s="7">
        <v>70000</v>
      </c>
      <c r="R19" s="7">
        <v>51000</v>
      </c>
      <c r="S19" s="7"/>
      <c r="T19" s="7">
        <v>0</v>
      </c>
      <c r="U19" s="17">
        <v>0</v>
      </c>
    </row>
    <row r="20" spans="1:21">
      <c r="A20" t="s">
        <v>14</v>
      </c>
      <c r="B20" s="10">
        <v>401.90796388113517</v>
      </c>
      <c r="C20" s="7">
        <v>167954.57134820399</v>
      </c>
      <c r="D20" s="7">
        <v>0</v>
      </c>
      <c r="E20" s="7">
        <v>0</v>
      </c>
      <c r="F20" s="17">
        <f t="shared" si="0"/>
        <v>168356.47931208511</v>
      </c>
      <c r="H20" s="4" t="s">
        <v>73</v>
      </c>
      <c r="I20" s="14">
        <v>46699950.450000003</v>
      </c>
      <c r="K20" s="10">
        <v>0</v>
      </c>
      <c r="L20" s="7">
        <v>0</v>
      </c>
      <c r="M20" s="7"/>
      <c r="N20" s="7">
        <v>0</v>
      </c>
      <c r="O20" s="7">
        <v>0</v>
      </c>
      <c r="P20" s="7"/>
      <c r="Q20" s="7">
        <v>69378</v>
      </c>
      <c r="R20" s="7">
        <v>0</v>
      </c>
      <c r="S20" s="7"/>
      <c r="T20" s="7">
        <v>0</v>
      </c>
      <c r="U20" s="17">
        <v>0</v>
      </c>
    </row>
    <row r="21" spans="1:21">
      <c r="A21" t="s">
        <v>15</v>
      </c>
      <c r="B21" s="10">
        <v>62470.322010336255</v>
      </c>
      <c r="C21" s="7">
        <v>2203762.5429866468</v>
      </c>
      <c r="D21" s="7">
        <v>0</v>
      </c>
      <c r="E21" s="7">
        <v>0</v>
      </c>
      <c r="F21" s="17">
        <f t="shared" si="0"/>
        <v>2266232.8649969832</v>
      </c>
      <c r="H21" s="4" t="s">
        <v>74</v>
      </c>
      <c r="I21" s="14"/>
      <c r="K21" s="10">
        <v>0</v>
      </c>
      <c r="L21" s="7">
        <v>0</v>
      </c>
      <c r="M21" s="7"/>
      <c r="N21" s="7">
        <v>6136927</v>
      </c>
      <c r="O21" s="7">
        <v>0</v>
      </c>
      <c r="P21" s="7"/>
      <c r="Q21" s="7">
        <v>16840</v>
      </c>
      <c r="R21" s="7">
        <v>0</v>
      </c>
      <c r="S21" s="7"/>
      <c r="T21" s="7">
        <v>0</v>
      </c>
      <c r="U21" s="17">
        <v>0</v>
      </c>
    </row>
    <row r="22" spans="1:21">
      <c r="A22" t="s">
        <v>16</v>
      </c>
      <c r="B22" s="10">
        <v>0</v>
      </c>
      <c r="C22" s="7">
        <v>1137325</v>
      </c>
      <c r="D22" s="7">
        <v>0</v>
      </c>
      <c r="E22" s="7">
        <v>0</v>
      </c>
      <c r="F22" s="17">
        <f t="shared" si="0"/>
        <v>1137325</v>
      </c>
      <c r="H22" s="4" t="s">
        <v>75</v>
      </c>
      <c r="I22" s="14">
        <v>301656</v>
      </c>
      <c r="K22" s="10">
        <v>0</v>
      </c>
      <c r="L22" s="7">
        <v>0</v>
      </c>
      <c r="M22" s="7"/>
      <c r="N22" s="7">
        <v>1700000</v>
      </c>
      <c r="O22" s="7">
        <v>0</v>
      </c>
      <c r="P22" s="7"/>
      <c r="Q22" s="7">
        <v>0</v>
      </c>
      <c r="R22" s="7">
        <v>0</v>
      </c>
      <c r="S22" s="7"/>
      <c r="T22" s="7">
        <v>0</v>
      </c>
      <c r="U22" s="17">
        <v>0</v>
      </c>
    </row>
    <row r="23" spans="1:21">
      <c r="A23" t="s">
        <v>17</v>
      </c>
      <c r="B23" s="10">
        <v>0</v>
      </c>
      <c r="C23" s="7">
        <v>41350</v>
      </c>
      <c r="D23" s="7">
        <v>0</v>
      </c>
      <c r="E23" s="7">
        <v>0</v>
      </c>
      <c r="F23" s="17">
        <f t="shared" si="0"/>
        <v>41350</v>
      </c>
      <c r="H23" s="4" t="s">
        <v>76</v>
      </c>
      <c r="I23" s="14"/>
      <c r="K23" s="10">
        <v>0</v>
      </c>
      <c r="L23" s="7">
        <v>0</v>
      </c>
      <c r="M23" s="7"/>
      <c r="N23" s="7">
        <v>48000</v>
      </c>
      <c r="O23" s="7">
        <v>11348</v>
      </c>
      <c r="P23" s="7"/>
      <c r="Q23" s="7">
        <v>32000</v>
      </c>
      <c r="R23" s="7">
        <v>17073</v>
      </c>
      <c r="S23" s="7"/>
      <c r="T23" s="7">
        <v>0</v>
      </c>
      <c r="U23" s="17">
        <v>0</v>
      </c>
    </row>
    <row r="24" spans="1:21">
      <c r="A24" t="s">
        <v>18</v>
      </c>
      <c r="B24" s="10">
        <v>0</v>
      </c>
      <c r="C24" s="7">
        <v>0</v>
      </c>
      <c r="D24" s="7">
        <v>0</v>
      </c>
      <c r="E24" s="7">
        <v>0</v>
      </c>
      <c r="F24" s="17">
        <f t="shared" si="0"/>
        <v>0</v>
      </c>
      <c r="H24" s="4" t="s">
        <v>77</v>
      </c>
      <c r="I24" s="14">
        <v>41563304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33035323.494000003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33035323.493999995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351552.26240187808</v>
      </c>
      <c r="C29" s="7">
        <v>14845755.029519465</v>
      </c>
      <c r="D29" s="7">
        <v>0</v>
      </c>
      <c r="E29" s="7">
        <v>0</v>
      </c>
      <c r="F29" s="17">
        <f t="shared" si="0"/>
        <v>15197307.291921344</v>
      </c>
      <c r="K29" s="10">
        <v>1500000</v>
      </c>
      <c r="L29" s="7">
        <v>120000</v>
      </c>
      <c r="M29" s="7"/>
      <c r="N29" s="7">
        <v>35000000</v>
      </c>
      <c r="O29" s="7">
        <v>8480000</v>
      </c>
      <c r="P29" s="7"/>
      <c r="Q29" s="7">
        <v>7000</v>
      </c>
      <c r="R29" s="7">
        <v>0</v>
      </c>
      <c r="S29" s="7"/>
      <c r="T29" s="7">
        <v>0</v>
      </c>
      <c r="U29" s="17">
        <v>0</v>
      </c>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908.84809915955429</v>
      </c>
      <c r="C31" s="7">
        <v>118861.10459811095</v>
      </c>
      <c r="D31" s="7">
        <v>0</v>
      </c>
      <c r="E31" s="7">
        <v>0</v>
      </c>
      <c r="F31" s="17">
        <f t="shared" si="0"/>
        <v>119769.95269727051</v>
      </c>
      <c r="K31" s="10">
        <v>40000</v>
      </c>
      <c r="L31" s="7">
        <v>0</v>
      </c>
      <c r="M31" s="7"/>
      <c r="N31" s="7">
        <v>60000</v>
      </c>
      <c r="O31" s="7">
        <v>0</v>
      </c>
      <c r="P31" s="7"/>
      <c r="Q31" s="7">
        <v>100000</v>
      </c>
      <c r="R31" s="7">
        <v>0</v>
      </c>
      <c r="S31" s="7"/>
      <c r="T31" s="7">
        <v>0</v>
      </c>
      <c r="U31" s="17">
        <v>0</v>
      </c>
    </row>
    <row r="32" spans="1:21">
      <c r="A32" t="s">
        <v>26</v>
      </c>
      <c r="B32" s="10">
        <v>7735.2826455905451</v>
      </c>
      <c r="C32" s="7">
        <v>1592987.1443605132</v>
      </c>
      <c r="D32" s="7">
        <v>0</v>
      </c>
      <c r="E32" s="7">
        <v>0</v>
      </c>
      <c r="F32" s="17">
        <f t="shared" si="0"/>
        <v>1600722.4270061038</v>
      </c>
      <c r="K32" s="10">
        <v>0</v>
      </c>
      <c r="L32" s="7">
        <v>0</v>
      </c>
      <c r="M32" s="7"/>
      <c r="N32" s="7">
        <v>3803133</v>
      </c>
      <c r="O32" s="7">
        <v>0</v>
      </c>
      <c r="P32" s="7"/>
      <c r="Q32" s="7">
        <v>0</v>
      </c>
      <c r="R32" s="7">
        <v>0</v>
      </c>
      <c r="S32" s="7"/>
      <c r="T32" s="7">
        <v>0</v>
      </c>
      <c r="U32" s="17">
        <v>0</v>
      </c>
    </row>
    <row r="33" spans="1:21">
      <c r="A33" t="s">
        <v>27</v>
      </c>
      <c r="B33" s="10">
        <v>0</v>
      </c>
      <c r="C33" s="7">
        <v>1562632.1074953759</v>
      </c>
      <c r="D33" s="7">
        <v>0</v>
      </c>
      <c r="E33" s="7">
        <v>0</v>
      </c>
      <c r="F33" s="17">
        <f t="shared" si="0"/>
        <v>1562632.1074953759</v>
      </c>
      <c r="K33" s="10">
        <v>0</v>
      </c>
      <c r="L33" s="7">
        <v>0</v>
      </c>
      <c r="M33" s="7"/>
      <c r="N33" s="7">
        <v>1746686</v>
      </c>
      <c r="O33" s="7">
        <v>0</v>
      </c>
      <c r="P33" s="7"/>
      <c r="Q33" s="7">
        <v>500000</v>
      </c>
      <c r="R33" s="7">
        <v>400000</v>
      </c>
      <c r="S33" s="7"/>
      <c r="T33" s="7">
        <v>0</v>
      </c>
      <c r="U33" s="17">
        <v>0</v>
      </c>
    </row>
    <row r="34" spans="1:21">
      <c r="A34" t="s">
        <v>28</v>
      </c>
      <c r="B34" s="10">
        <v>0</v>
      </c>
      <c r="C34" s="7">
        <v>115034.47213095851</v>
      </c>
      <c r="D34" s="7">
        <v>0</v>
      </c>
      <c r="E34" s="7">
        <v>0</v>
      </c>
      <c r="F34" s="17">
        <f t="shared" si="0"/>
        <v>115034.47213095851</v>
      </c>
      <c r="K34" s="10">
        <v>0</v>
      </c>
      <c r="L34" s="7">
        <v>0</v>
      </c>
      <c r="M34" s="7"/>
      <c r="N34" s="7">
        <v>154836</v>
      </c>
      <c r="O34" s="7">
        <v>14630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119388.88088600422</v>
      </c>
      <c r="D37" s="7">
        <v>0</v>
      </c>
      <c r="E37" s="7">
        <v>0</v>
      </c>
      <c r="F37" s="17">
        <f t="shared" si="0"/>
        <v>119388.88088600422</v>
      </c>
      <c r="K37" s="10">
        <v>0</v>
      </c>
      <c r="L37" s="7">
        <v>0</v>
      </c>
      <c r="M37" s="7"/>
      <c r="N37" s="7">
        <v>100532</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16781.310475644088</v>
      </c>
      <c r="C40" s="7">
        <v>924807.825181894</v>
      </c>
      <c r="D40" s="7">
        <v>0</v>
      </c>
      <c r="E40" s="7">
        <v>0</v>
      </c>
      <c r="F40" s="17">
        <f t="shared" si="1"/>
        <v>941589.13565753808</v>
      </c>
      <c r="K40" s="10">
        <v>29200</v>
      </c>
      <c r="L40" s="7">
        <v>0</v>
      </c>
      <c r="M40" s="7"/>
      <c r="N40" s="7">
        <v>2132196</v>
      </c>
      <c r="O40" s="7">
        <v>0</v>
      </c>
      <c r="P40" s="7"/>
      <c r="Q40" s="7">
        <v>31540</v>
      </c>
      <c r="R40" s="7">
        <v>0</v>
      </c>
      <c r="S40" s="7"/>
      <c r="T40" s="7">
        <v>0</v>
      </c>
      <c r="U40" s="17">
        <v>0</v>
      </c>
    </row>
    <row r="41" spans="1:21">
      <c r="A41" t="s">
        <v>35</v>
      </c>
      <c r="B41" s="10">
        <v>0</v>
      </c>
      <c r="C41" s="7">
        <v>133330.82810966414</v>
      </c>
      <c r="D41" s="7">
        <v>0</v>
      </c>
      <c r="E41" s="7">
        <v>0</v>
      </c>
      <c r="F41" s="17">
        <f t="shared" si="1"/>
        <v>133330.82810966414</v>
      </c>
      <c r="K41" s="10">
        <v>0</v>
      </c>
      <c r="L41" s="7">
        <v>0</v>
      </c>
      <c r="M41" s="7"/>
      <c r="N41" s="7">
        <v>100000</v>
      </c>
      <c r="O41" s="7">
        <v>0</v>
      </c>
      <c r="P41" s="7"/>
      <c r="Q41" s="7">
        <v>50000</v>
      </c>
      <c r="R41" s="7">
        <v>0</v>
      </c>
      <c r="S41" s="7"/>
      <c r="T41" s="7">
        <v>0</v>
      </c>
      <c r="U41" s="17">
        <v>0</v>
      </c>
    </row>
    <row r="42" spans="1:21">
      <c r="A42" t="s">
        <v>36</v>
      </c>
      <c r="B42" s="10">
        <v>6814.1962025695402</v>
      </c>
      <c r="C42" s="7">
        <v>357574.12318886211</v>
      </c>
      <c r="D42" s="7">
        <v>0</v>
      </c>
      <c r="E42" s="7">
        <v>0</v>
      </c>
      <c r="F42" s="17">
        <f t="shared" si="1"/>
        <v>364388.31939143164</v>
      </c>
      <c r="K42" s="10">
        <v>1347500</v>
      </c>
      <c r="L42" s="7">
        <v>24000</v>
      </c>
      <c r="M42" s="7"/>
      <c r="N42" s="7">
        <v>828850</v>
      </c>
      <c r="O42" s="7">
        <v>134000</v>
      </c>
      <c r="P42" s="7"/>
      <c r="Q42" s="7">
        <v>2018650</v>
      </c>
      <c r="R42" s="7">
        <v>42000</v>
      </c>
      <c r="S42" s="7"/>
      <c r="T42" s="7">
        <v>0</v>
      </c>
      <c r="U42" s="17">
        <v>0</v>
      </c>
    </row>
    <row r="43" spans="1:21">
      <c r="A43" t="s">
        <v>37</v>
      </c>
      <c r="B43" s="10">
        <v>0</v>
      </c>
      <c r="C43" s="7">
        <v>194050.04753790901</v>
      </c>
      <c r="D43" s="7">
        <v>0</v>
      </c>
      <c r="E43" s="7">
        <v>0</v>
      </c>
      <c r="F43" s="17">
        <f t="shared" si="1"/>
        <v>194050.04753790901</v>
      </c>
      <c r="K43" s="10">
        <v>0</v>
      </c>
      <c r="L43" s="7">
        <v>0</v>
      </c>
      <c r="M43" s="7"/>
      <c r="N43" s="7">
        <v>537486</v>
      </c>
      <c r="O43" s="7">
        <v>0</v>
      </c>
      <c r="P43" s="7"/>
      <c r="Q43" s="7">
        <v>0</v>
      </c>
      <c r="R43" s="7">
        <v>0</v>
      </c>
      <c r="S43" s="7"/>
      <c r="T43" s="7">
        <v>0</v>
      </c>
      <c r="U43" s="17">
        <v>0</v>
      </c>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1122372.9564667786</v>
      </c>
      <c r="D48" s="7">
        <v>0</v>
      </c>
      <c r="E48" s="7">
        <v>0</v>
      </c>
      <c r="F48" s="17">
        <f t="shared" si="1"/>
        <v>1122372.9564667786</v>
      </c>
      <c r="K48" s="10">
        <v>200000</v>
      </c>
      <c r="L48" s="7">
        <v>0</v>
      </c>
      <c r="M48" s="7"/>
      <c r="N48" s="7">
        <v>2109508</v>
      </c>
      <c r="O48" s="7">
        <v>403631</v>
      </c>
      <c r="P48" s="7"/>
      <c r="Q48" s="7">
        <v>100000</v>
      </c>
      <c r="R48" s="7">
        <v>0</v>
      </c>
      <c r="S48" s="7"/>
      <c r="T48" s="7">
        <v>0</v>
      </c>
      <c r="U48" s="17">
        <v>0</v>
      </c>
    </row>
    <row r="49" spans="1:21">
      <c r="A49" t="s">
        <v>43</v>
      </c>
      <c r="B49" s="10">
        <v>3871.8042271301056</v>
      </c>
      <c r="C49" s="7">
        <v>341524.74245531386</v>
      </c>
      <c r="D49" s="7">
        <v>0</v>
      </c>
      <c r="E49" s="7">
        <v>0</v>
      </c>
      <c r="F49" s="17">
        <f t="shared" si="1"/>
        <v>345396.54668244394</v>
      </c>
      <c r="K49" s="10">
        <v>25000</v>
      </c>
      <c r="L49" s="7">
        <v>0</v>
      </c>
      <c r="M49" s="7"/>
      <c r="N49" s="7">
        <v>275000</v>
      </c>
      <c r="O49" s="7">
        <v>0</v>
      </c>
      <c r="P49" s="7"/>
      <c r="Q49" s="7">
        <v>165000</v>
      </c>
      <c r="R49" s="7">
        <v>0</v>
      </c>
      <c r="S49" s="7"/>
      <c r="T49" s="7">
        <v>0</v>
      </c>
      <c r="U49" s="17">
        <v>0</v>
      </c>
    </row>
    <row r="50" spans="1:21">
      <c r="A50" t="s">
        <v>44</v>
      </c>
      <c r="B50" s="10">
        <v>0</v>
      </c>
      <c r="C50" s="7">
        <v>0</v>
      </c>
      <c r="D50" s="7">
        <v>0</v>
      </c>
      <c r="E50" s="7">
        <v>0</v>
      </c>
      <c r="F50" s="17">
        <f t="shared" si="1"/>
        <v>0</v>
      </c>
      <c r="K50" s="10">
        <v>7602</v>
      </c>
      <c r="L50" s="7">
        <v>0</v>
      </c>
      <c r="M50" s="7"/>
      <c r="N50" s="7">
        <v>21182</v>
      </c>
      <c r="O50" s="7">
        <v>0</v>
      </c>
      <c r="P50" s="7"/>
      <c r="Q50" s="7">
        <v>1053560</v>
      </c>
      <c r="R50" s="7">
        <v>0</v>
      </c>
      <c r="S50" s="7"/>
      <c r="T50" s="7">
        <v>0</v>
      </c>
      <c r="U50" s="17">
        <v>0</v>
      </c>
    </row>
    <row r="51" spans="1:21">
      <c r="A51" t="s">
        <v>45</v>
      </c>
      <c r="B51" s="10">
        <v>0</v>
      </c>
      <c r="C51" s="7">
        <v>116089.40009134065</v>
      </c>
      <c r="D51" s="7">
        <v>0</v>
      </c>
      <c r="E51" s="7">
        <v>0</v>
      </c>
      <c r="F51" s="17">
        <f t="shared" si="1"/>
        <v>116089.40009134065</v>
      </c>
      <c r="K51" s="10">
        <v>10000</v>
      </c>
      <c r="L51" s="7">
        <v>0</v>
      </c>
      <c r="M51" s="7"/>
      <c r="N51" s="7">
        <v>140000</v>
      </c>
      <c r="O51" s="7">
        <v>0</v>
      </c>
      <c r="P51" s="7"/>
      <c r="Q51" s="7">
        <v>89700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854098.85058010602</v>
      </c>
      <c r="D54" s="7">
        <v>0</v>
      </c>
      <c r="E54" s="7">
        <v>0</v>
      </c>
      <c r="F54" s="17">
        <f t="shared" si="1"/>
        <v>854098.85058010602</v>
      </c>
      <c r="K54" s="10">
        <v>0</v>
      </c>
      <c r="L54" s="7">
        <v>0</v>
      </c>
      <c r="M54" s="7"/>
      <c r="N54" s="7">
        <v>2000000</v>
      </c>
      <c r="O54" s="7">
        <v>0</v>
      </c>
      <c r="P54" s="7"/>
      <c r="Q54" s="7">
        <v>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1423096.5541021642</v>
      </c>
      <c r="D57" s="7">
        <v>0</v>
      </c>
      <c r="E57" s="7">
        <v>0</v>
      </c>
      <c r="F57" s="17">
        <f t="shared" si="1"/>
        <v>1423096.5541021642</v>
      </c>
      <c r="K57" s="10">
        <v>0</v>
      </c>
      <c r="L57" s="7">
        <v>0</v>
      </c>
      <c r="M57" s="7"/>
      <c r="N57" s="7">
        <v>2300000</v>
      </c>
      <c r="O57" s="7">
        <v>2337876</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886413.42562696885</v>
      </c>
      <c r="C60" s="7">
        <f>SUM(C6:C58)</f>
        <v>32066889.266017012</v>
      </c>
      <c r="D60" s="7">
        <f>SUM(D6:D58)</f>
        <v>82020.802356012515</v>
      </c>
      <c r="E60" s="7">
        <f>SUM(E6:E58)</f>
        <v>0</v>
      </c>
      <c r="F60" s="17">
        <f>SUM(F6:F58)</f>
        <v>33035323.493999995</v>
      </c>
      <c r="K60" s="10">
        <f>SUM(K6:K58)</f>
        <v>3798558</v>
      </c>
      <c r="L60" s="7">
        <f>SUM(L6:L58)</f>
        <v>1244000</v>
      </c>
      <c r="M60" s="7"/>
      <c r="N60" s="7">
        <f>SUM(N6:N58)</f>
        <v>75236595</v>
      </c>
      <c r="O60" s="7">
        <f>SUM(O6:O58)</f>
        <v>12991485</v>
      </c>
      <c r="P60" s="7"/>
      <c r="Q60" s="7">
        <f>SUM(Q6:Q58)</f>
        <v>4535768</v>
      </c>
      <c r="R60" s="7">
        <f>SUM(R6:R58)</f>
        <v>725908</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Italic"Midwest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723.53141432438315</v>
      </c>
      <c r="C6" s="7">
        <v>719.04886473203931</v>
      </c>
      <c r="D6" s="7">
        <v>280.74280290180866</v>
      </c>
      <c r="E6" s="7">
        <v>0</v>
      </c>
      <c r="F6" s="17">
        <f t="shared" ref="F6:F37" si="0">SUM(B6:E6)</f>
        <v>1723.3230819582313</v>
      </c>
      <c r="K6" s="10"/>
      <c r="L6" s="7"/>
      <c r="M6" s="7"/>
      <c r="N6" s="7"/>
      <c r="O6" s="7"/>
      <c r="P6" s="7"/>
      <c r="Q6" s="7"/>
      <c r="R6" s="7"/>
      <c r="S6" s="7"/>
      <c r="T6" s="7"/>
      <c r="U6" s="17"/>
    </row>
    <row r="7" spans="1:21">
      <c r="A7" t="s">
        <v>1</v>
      </c>
      <c r="B7" s="10">
        <v>619.91038785352146</v>
      </c>
      <c r="C7" s="7">
        <v>2.690049801125979</v>
      </c>
      <c r="D7" s="7">
        <v>77.530820250611853</v>
      </c>
      <c r="E7" s="7">
        <v>0</v>
      </c>
      <c r="F7" s="17">
        <f t="shared" si="0"/>
        <v>700.1312579052593</v>
      </c>
      <c r="H7" s="22"/>
      <c r="I7" s="24"/>
      <c r="K7" s="10">
        <v>250</v>
      </c>
      <c r="L7" s="7">
        <v>490</v>
      </c>
      <c r="M7" s="7"/>
      <c r="N7" s="7">
        <v>0</v>
      </c>
      <c r="O7" s="7">
        <v>0</v>
      </c>
      <c r="P7" s="7"/>
      <c r="Q7" s="7">
        <v>0</v>
      </c>
      <c r="R7" s="7">
        <v>0</v>
      </c>
      <c r="S7" s="7"/>
      <c r="T7" s="7">
        <v>0</v>
      </c>
      <c r="U7" s="17">
        <v>0</v>
      </c>
    </row>
    <row r="8" spans="1:21">
      <c r="A8" t="s">
        <v>2</v>
      </c>
      <c r="B8" s="10">
        <v>4560.8132210997792</v>
      </c>
      <c r="C8" s="7">
        <v>2019.0005887648101</v>
      </c>
      <c r="D8" s="7">
        <v>2098.8132256267468</v>
      </c>
      <c r="E8" s="7">
        <v>0</v>
      </c>
      <c r="F8" s="17">
        <f t="shared" si="0"/>
        <v>8678.6270354913358</v>
      </c>
      <c r="H8" s="4" t="s">
        <v>64</v>
      </c>
      <c r="I8" s="13"/>
      <c r="K8" s="10"/>
      <c r="L8" s="7"/>
      <c r="M8" s="7"/>
      <c r="N8" s="7"/>
      <c r="O8" s="7"/>
      <c r="P8" s="7"/>
      <c r="Q8" s="7"/>
      <c r="R8" s="7"/>
      <c r="S8" s="7"/>
      <c r="T8" s="7"/>
      <c r="U8" s="17"/>
    </row>
    <row r="9" spans="1:21">
      <c r="A9" t="s">
        <v>3</v>
      </c>
      <c r="B9" s="10">
        <v>836.85245014603868</v>
      </c>
      <c r="C9" s="7">
        <v>317.71721248419055</v>
      </c>
      <c r="D9" s="7">
        <v>404.72266747591243</v>
      </c>
      <c r="E9" s="7">
        <v>0</v>
      </c>
      <c r="F9" s="17">
        <f t="shared" si="0"/>
        <v>1559.2923301061417</v>
      </c>
      <c r="H9" s="4"/>
      <c r="I9" s="13"/>
      <c r="K9" s="10">
        <v>3367</v>
      </c>
      <c r="L9" s="7">
        <v>0</v>
      </c>
      <c r="M9" s="7"/>
      <c r="N9" s="7">
        <v>0</v>
      </c>
      <c r="O9" s="7">
        <v>0</v>
      </c>
      <c r="P9" s="7"/>
      <c r="Q9" s="7">
        <v>0</v>
      </c>
      <c r="R9" s="7">
        <v>0</v>
      </c>
      <c r="S9" s="7"/>
      <c r="T9" s="7">
        <v>0</v>
      </c>
      <c r="U9" s="17">
        <v>0</v>
      </c>
    </row>
    <row r="10" spans="1:21">
      <c r="A10" t="s">
        <v>4</v>
      </c>
      <c r="B10" s="10">
        <v>24106.117763195791</v>
      </c>
      <c r="C10" s="7">
        <v>4051.7252583493573</v>
      </c>
      <c r="D10" s="7">
        <v>23240.792996302531</v>
      </c>
      <c r="E10" s="7">
        <v>0</v>
      </c>
      <c r="F10" s="17">
        <f t="shared" si="0"/>
        <v>51398.636017847675</v>
      </c>
      <c r="H10" s="4" t="s">
        <v>65</v>
      </c>
      <c r="I10" s="14">
        <v>789601673</v>
      </c>
      <c r="K10" s="10"/>
      <c r="L10" s="7"/>
      <c r="M10" s="7"/>
      <c r="N10" s="7"/>
      <c r="O10" s="7"/>
      <c r="P10" s="7"/>
      <c r="Q10" s="7"/>
      <c r="R10" s="7"/>
      <c r="S10" s="7"/>
      <c r="T10" s="7"/>
      <c r="U10" s="17"/>
    </row>
    <row r="11" spans="1:21">
      <c r="A11" t="s">
        <v>5</v>
      </c>
      <c r="B11" s="10">
        <v>4564.0290881948322</v>
      </c>
      <c r="C11" s="7">
        <v>1100.2842715440972</v>
      </c>
      <c r="D11" s="7">
        <v>2647.2448591077923</v>
      </c>
      <c r="E11" s="7">
        <v>0</v>
      </c>
      <c r="F11" s="17">
        <f t="shared" si="0"/>
        <v>8311.5582188467215</v>
      </c>
      <c r="H11" s="4"/>
      <c r="I11" s="14"/>
      <c r="K11" s="10"/>
      <c r="L11" s="7"/>
      <c r="M11" s="7"/>
      <c r="N11" s="7"/>
      <c r="O11" s="7"/>
      <c r="P11" s="7"/>
      <c r="Q11" s="7"/>
      <c r="R11" s="7"/>
      <c r="S11" s="7"/>
      <c r="T11" s="7"/>
      <c r="U11" s="17"/>
    </row>
    <row r="12" spans="1:21">
      <c r="A12" t="s">
        <v>6</v>
      </c>
      <c r="B12" s="10">
        <v>5635.9549691836282</v>
      </c>
      <c r="C12" s="7">
        <v>1594.8734314156882</v>
      </c>
      <c r="D12" s="7">
        <v>6777.79788257363</v>
      </c>
      <c r="E12" s="7">
        <v>0</v>
      </c>
      <c r="F12" s="17">
        <f t="shared" si="0"/>
        <v>14008.626283172947</v>
      </c>
      <c r="H12" s="4" t="s">
        <v>66</v>
      </c>
      <c r="I12" s="14"/>
      <c r="K12" s="10"/>
      <c r="L12" s="7"/>
      <c r="M12" s="7"/>
      <c r="N12" s="7"/>
      <c r="O12" s="7"/>
      <c r="P12" s="7"/>
      <c r="Q12" s="7"/>
      <c r="R12" s="7"/>
      <c r="S12" s="7"/>
      <c r="T12" s="7"/>
      <c r="U12" s="17"/>
    </row>
    <row r="13" spans="1:21">
      <c r="A13" t="s">
        <v>7</v>
      </c>
      <c r="B13" s="10">
        <v>387.4921822072082</v>
      </c>
      <c r="C13" s="7">
        <v>155.18151201305164</v>
      </c>
      <c r="D13" s="7">
        <v>340.49187825166013</v>
      </c>
      <c r="E13" s="7">
        <v>0</v>
      </c>
      <c r="F13" s="17">
        <f t="shared" si="0"/>
        <v>883.16557247192009</v>
      </c>
      <c r="H13" s="4" t="s">
        <v>67</v>
      </c>
      <c r="I13" s="14">
        <v>0</v>
      </c>
      <c r="K13" s="10"/>
      <c r="L13" s="7"/>
      <c r="M13" s="7"/>
      <c r="N13" s="7"/>
      <c r="O13" s="7"/>
      <c r="P13" s="7"/>
      <c r="Q13" s="7"/>
      <c r="R13" s="7"/>
      <c r="S13" s="7"/>
      <c r="T13" s="7"/>
      <c r="U13" s="17"/>
    </row>
    <row r="14" spans="1:21">
      <c r="A14" t="s">
        <v>8</v>
      </c>
      <c r="B14" s="10">
        <v>677.57070434325522</v>
      </c>
      <c r="C14" s="7">
        <v>148.18228533090854</v>
      </c>
      <c r="D14" s="7">
        <v>548.50465084273094</v>
      </c>
      <c r="E14" s="7">
        <v>0</v>
      </c>
      <c r="F14" s="17">
        <f t="shared" si="0"/>
        <v>1374.2576405168948</v>
      </c>
      <c r="H14" s="4" t="s">
        <v>68</v>
      </c>
      <c r="I14" s="14">
        <v>0</v>
      </c>
      <c r="K14" s="10"/>
      <c r="L14" s="7"/>
      <c r="M14" s="7"/>
      <c r="N14" s="7"/>
      <c r="O14" s="7"/>
      <c r="P14" s="7"/>
      <c r="Q14" s="7"/>
      <c r="R14" s="7"/>
      <c r="S14" s="7"/>
      <c r="T14" s="7"/>
      <c r="U14" s="17"/>
    </row>
    <row r="15" spans="1:21">
      <c r="A15" t="s">
        <v>9</v>
      </c>
      <c r="B15" s="10">
        <v>14702.46870725696</v>
      </c>
      <c r="C15" s="7">
        <v>6018.4038144512942</v>
      </c>
      <c r="D15" s="7">
        <v>9559.8043826942103</v>
      </c>
      <c r="E15" s="7">
        <v>0</v>
      </c>
      <c r="F15" s="17">
        <f t="shared" si="0"/>
        <v>30280.676904402462</v>
      </c>
      <c r="H15" s="4" t="s">
        <v>69</v>
      </c>
      <c r="I15" s="14">
        <v>514785.51000000007</v>
      </c>
      <c r="K15" s="10"/>
      <c r="L15" s="7"/>
      <c r="M15" s="7"/>
      <c r="N15" s="7"/>
      <c r="O15" s="7"/>
      <c r="P15" s="7"/>
      <c r="Q15" s="7"/>
      <c r="R15" s="7"/>
      <c r="S15" s="7"/>
      <c r="T15" s="7"/>
      <c r="U15" s="17"/>
    </row>
    <row r="16" spans="1:21">
      <c r="A16" t="s">
        <v>10</v>
      </c>
      <c r="B16" s="10">
        <v>1913.2899995001364</v>
      </c>
      <c r="C16" s="7">
        <v>1793.1037478826122</v>
      </c>
      <c r="D16" s="7">
        <v>1319.5484968657197</v>
      </c>
      <c r="E16" s="7">
        <v>0</v>
      </c>
      <c r="F16" s="17">
        <f t="shared" si="0"/>
        <v>5025.9422442484683</v>
      </c>
      <c r="H16" s="4" t="s">
        <v>70</v>
      </c>
      <c r="I16" s="14">
        <v>0</v>
      </c>
      <c r="K16" s="10"/>
      <c r="L16" s="7"/>
      <c r="M16" s="7"/>
      <c r="N16" s="7"/>
      <c r="O16" s="7"/>
      <c r="P16" s="7"/>
      <c r="Q16" s="7"/>
      <c r="R16" s="7"/>
      <c r="S16" s="7"/>
      <c r="T16" s="7"/>
      <c r="U16" s="17"/>
    </row>
    <row r="17" spans="1:21">
      <c r="A17" t="s">
        <v>11</v>
      </c>
      <c r="B17" s="10">
        <v>1401.5958957012847</v>
      </c>
      <c r="C17" s="7">
        <v>211.19738696253214</v>
      </c>
      <c r="D17" s="7">
        <v>222.5508005592558</v>
      </c>
      <c r="E17" s="7">
        <v>0</v>
      </c>
      <c r="F17" s="17">
        <f t="shared" si="0"/>
        <v>1835.3440832230726</v>
      </c>
      <c r="H17" s="4"/>
      <c r="I17" s="14"/>
      <c r="K17" s="10">
        <v>1521</v>
      </c>
      <c r="L17" s="7">
        <v>0</v>
      </c>
      <c r="M17" s="7"/>
      <c r="N17" s="7">
        <v>228</v>
      </c>
      <c r="O17" s="7">
        <v>0</v>
      </c>
      <c r="P17" s="7"/>
      <c r="Q17" s="7">
        <v>304</v>
      </c>
      <c r="R17" s="7">
        <v>0</v>
      </c>
      <c r="S17" s="7"/>
      <c r="T17" s="7">
        <v>0</v>
      </c>
      <c r="U17" s="17">
        <v>0</v>
      </c>
    </row>
    <row r="18" spans="1:21">
      <c r="A18" t="s">
        <v>12</v>
      </c>
      <c r="B18" s="10">
        <v>525.90770923683272</v>
      </c>
      <c r="C18" s="7">
        <v>0.56159104690152173</v>
      </c>
      <c r="D18" s="7">
        <v>130.6538946359162</v>
      </c>
      <c r="E18" s="7">
        <v>0</v>
      </c>
      <c r="F18" s="17">
        <f t="shared" si="0"/>
        <v>657.12319491965047</v>
      </c>
      <c r="H18" s="4" t="s">
        <v>71</v>
      </c>
      <c r="I18" s="14"/>
      <c r="K18" s="10"/>
      <c r="L18" s="7"/>
      <c r="M18" s="7"/>
      <c r="N18" s="7"/>
      <c r="O18" s="7"/>
      <c r="P18" s="7"/>
      <c r="Q18" s="7"/>
      <c r="R18" s="7"/>
      <c r="S18" s="7"/>
      <c r="T18" s="7"/>
      <c r="U18" s="17"/>
    </row>
    <row r="19" spans="1:21">
      <c r="A19" t="s">
        <v>13</v>
      </c>
      <c r="B19" s="10">
        <v>7431.8249654770416</v>
      </c>
      <c r="C19" s="7">
        <v>2787.4912098936552</v>
      </c>
      <c r="D19" s="7">
        <v>6159.7545095671985</v>
      </c>
      <c r="E19" s="7">
        <v>0</v>
      </c>
      <c r="F19" s="17">
        <f t="shared" si="0"/>
        <v>16379.070684937895</v>
      </c>
      <c r="H19" s="4" t="s">
        <v>72</v>
      </c>
      <c r="I19" s="14">
        <v>0</v>
      </c>
      <c r="K19" s="10"/>
      <c r="L19" s="7"/>
      <c r="M19" s="7"/>
      <c r="N19" s="7"/>
      <c r="O19" s="7"/>
      <c r="P19" s="7"/>
      <c r="Q19" s="7"/>
      <c r="R19" s="7"/>
      <c r="S19" s="7"/>
      <c r="T19" s="7"/>
      <c r="U19" s="17"/>
    </row>
    <row r="20" spans="1:21">
      <c r="A20" t="s">
        <v>14</v>
      </c>
      <c r="B20" s="10">
        <v>2375.8426527551287</v>
      </c>
      <c r="C20" s="7">
        <v>977.43612966305511</v>
      </c>
      <c r="D20" s="7">
        <v>1924.7107146761787</v>
      </c>
      <c r="E20" s="7">
        <v>0</v>
      </c>
      <c r="F20" s="17">
        <f t="shared" si="0"/>
        <v>5277.9894970943624</v>
      </c>
      <c r="H20" s="4" t="s">
        <v>73</v>
      </c>
      <c r="I20" s="14">
        <v>789601673</v>
      </c>
      <c r="K20" s="10"/>
      <c r="L20" s="7"/>
      <c r="M20" s="7"/>
      <c r="N20" s="7"/>
      <c r="O20" s="7"/>
      <c r="P20" s="7"/>
      <c r="Q20" s="7"/>
      <c r="R20" s="7"/>
      <c r="S20" s="7"/>
      <c r="T20" s="7"/>
      <c r="U20" s="17"/>
    </row>
    <row r="21" spans="1:21">
      <c r="A21" t="s">
        <v>15</v>
      </c>
      <c r="B21" s="10">
        <v>3168.3361773479837</v>
      </c>
      <c r="C21" s="7">
        <v>1010.6794664733019</v>
      </c>
      <c r="D21" s="7">
        <v>1888.121799683433</v>
      </c>
      <c r="E21" s="7">
        <v>0</v>
      </c>
      <c r="F21" s="17">
        <f t="shared" si="0"/>
        <v>6067.1374435047182</v>
      </c>
      <c r="H21" s="4" t="s">
        <v>74</v>
      </c>
      <c r="I21" s="14"/>
      <c r="K21" s="10"/>
      <c r="L21" s="7"/>
      <c r="M21" s="7"/>
      <c r="N21" s="7"/>
      <c r="O21" s="7"/>
      <c r="P21" s="7"/>
      <c r="Q21" s="7"/>
      <c r="R21" s="7"/>
      <c r="S21" s="7"/>
      <c r="T21" s="7"/>
      <c r="U21" s="17"/>
    </row>
    <row r="22" spans="1:21">
      <c r="A22" t="s">
        <v>16</v>
      </c>
      <c r="B22" s="10">
        <v>2940.5137592619967</v>
      </c>
      <c r="C22" s="7">
        <v>979.05793065910268</v>
      </c>
      <c r="D22" s="7">
        <v>4432.9942168886437</v>
      </c>
      <c r="E22" s="7">
        <v>0</v>
      </c>
      <c r="F22" s="17">
        <f t="shared" si="0"/>
        <v>8352.565906809743</v>
      </c>
      <c r="H22" s="4" t="s">
        <v>75</v>
      </c>
      <c r="I22" s="14">
        <v>0</v>
      </c>
      <c r="K22" s="10"/>
      <c r="L22" s="7"/>
      <c r="M22" s="7"/>
      <c r="N22" s="7"/>
      <c r="O22" s="7"/>
      <c r="P22" s="7"/>
      <c r="Q22" s="7"/>
      <c r="R22" s="7"/>
      <c r="S22" s="7"/>
      <c r="T22" s="7"/>
      <c r="U22" s="17"/>
    </row>
    <row r="23" spans="1:21">
      <c r="A23" t="s">
        <v>17</v>
      </c>
      <c r="B23" s="10">
        <v>664.83716325787941</v>
      </c>
      <c r="C23" s="7">
        <v>843.39226368586594</v>
      </c>
      <c r="D23" s="7">
        <v>1208.2798537286608</v>
      </c>
      <c r="E23" s="7">
        <v>0</v>
      </c>
      <c r="F23" s="17">
        <f t="shared" si="0"/>
        <v>2716.509280672406</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1147.2734813504107</v>
      </c>
      <c r="C25" s="7">
        <v>773.49950418483888</v>
      </c>
      <c r="D25" s="7">
        <v>672.7132312480893</v>
      </c>
      <c r="E25" s="7">
        <v>0</v>
      </c>
      <c r="F25" s="17">
        <f t="shared" si="0"/>
        <v>2593.4862167833389</v>
      </c>
      <c r="H25" s="4"/>
      <c r="I25" s="14"/>
      <c r="K25" s="10"/>
      <c r="L25" s="7"/>
      <c r="M25" s="7"/>
      <c r="N25" s="7"/>
      <c r="O25" s="7"/>
      <c r="P25" s="7"/>
      <c r="Q25" s="7"/>
      <c r="R25" s="7"/>
      <c r="S25" s="7"/>
      <c r="T25" s="7"/>
      <c r="U25" s="17"/>
    </row>
    <row r="26" spans="1:21">
      <c r="A26" t="s">
        <v>20</v>
      </c>
      <c r="B26" s="10">
        <v>4536.3971305190262</v>
      </c>
      <c r="C26" s="7">
        <v>1289.7728344922107</v>
      </c>
      <c r="D26" s="7">
        <v>8116.4439424163547</v>
      </c>
      <c r="E26" s="7">
        <v>0</v>
      </c>
      <c r="F26" s="17">
        <f t="shared" si="0"/>
        <v>13942.613907427592</v>
      </c>
      <c r="H26" s="4" t="s">
        <v>78</v>
      </c>
      <c r="I26" s="14">
        <f>SUM(I10:I16)-SUM(I19:I24)</f>
        <v>514785.50999999046</v>
      </c>
      <c r="K26" s="10"/>
      <c r="L26" s="7"/>
      <c r="M26" s="7"/>
      <c r="N26" s="7"/>
      <c r="O26" s="7"/>
      <c r="P26" s="7"/>
      <c r="Q26" s="7"/>
      <c r="R26" s="7"/>
      <c r="S26" s="7"/>
      <c r="T26" s="7"/>
      <c r="U26" s="17"/>
    </row>
    <row r="27" spans="1:21">
      <c r="A27" t="s">
        <v>21</v>
      </c>
      <c r="B27" s="10">
        <v>9949.5540315963717</v>
      </c>
      <c r="C27" s="7">
        <v>17664.262021258593</v>
      </c>
      <c r="D27" s="7">
        <v>7062.6849636812412</v>
      </c>
      <c r="E27" s="7">
        <v>0</v>
      </c>
      <c r="F27" s="17">
        <f t="shared" si="0"/>
        <v>34676.501016536204</v>
      </c>
      <c r="H27" s="4" t="s">
        <v>79</v>
      </c>
      <c r="I27" s="14">
        <f>+F60</f>
        <v>514785.50999999995</v>
      </c>
      <c r="K27" s="10"/>
      <c r="L27" s="7"/>
      <c r="M27" s="7"/>
      <c r="N27" s="7"/>
      <c r="O27" s="7"/>
      <c r="P27" s="7"/>
      <c r="Q27" s="7"/>
      <c r="R27" s="7"/>
      <c r="S27" s="7"/>
      <c r="T27" s="7"/>
      <c r="U27" s="17"/>
    </row>
    <row r="28" spans="1:21">
      <c r="A28" t="s">
        <v>22</v>
      </c>
      <c r="B28" s="10">
        <v>10554.82758984366</v>
      </c>
      <c r="C28" s="7">
        <v>2331.3089337495016</v>
      </c>
      <c r="D28" s="7">
        <v>8717.9137203405517</v>
      </c>
      <c r="E28" s="7">
        <v>0</v>
      </c>
      <c r="F28" s="17">
        <f t="shared" si="0"/>
        <v>21604.050243933714</v>
      </c>
      <c r="H28" s="23"/>
      <c r="I28" s="25"/>
      <c r="K28" s="10"/>
      <c r="L28" s="7"/>
      <c r="M28" s="7"/>
      <c r="N28" s="7"/>
      <c r="O28" s="7"/>
      <c r="P28" s="7"/>
      <c r="Q28" s="7"/>
      <c r="R28" s="7"/>
      <c r="S28" s="7"/>
      <c r="T28" s="7"/>
      <c r="U28" s="17"/>
    </row>
    <row r="29" spans="1:21">
      <c r="A29" t="s">
        <v>23</v>
      </c>
      <c r="B29" s="10">
        <v>3811.2423251630248</v>
      </c>
      <c r="C29" s="7">
        <v>1835.4238979300048</v>
      </c>
      <c r="D29" s="7">
        <v>5298.3857129887592</v>
      </c>
      <c r="E29" s="7">
        <v>0</v>
      </c>
      <c r="F29" s="17">
        <f t="shared" si="0"/>
        <v>10945.051936081789</v>
      </c>
      <c r="K29" s="10"/>
      <c r="L29" s="7"/>
      <c r="M29" s="7"/>
      <c r="N29" s="7"/>
      <c r="O29" s="7"/>
      <c r="P29" s="7"/>
      <c r="Q29" s="7"/>
      <c r="R29" s="7"/>
      <c r="S29" s="7"/>
      <c r="T29" s="7"/>
      <c r="U29" s="17"/>
    </row>
    <row r="30" spans="1:21">
      <c r="A30" t="s">
        <v>24</v>
      </c>
      <c r="B30" s="10">
        <v>301.25408214353166</v>
      </c>
      <c r="C30" s="7">
        <v>515.27401527034033</v>
      </c>
      <c r="D30" s="7">
        <v>298.68097767807677</v>
      </c>
      <c r="E30" s="7">
        <v>0</v>
      </c>
      <c r="F30" s="17">
        <f t="shared" si="0"/>
        <v>1115.2090750919488</v>
      </c>
      <c r="K30" s="10"/>
      <c r="L30" s="7"/>
      <c r="M30" s="7"/>
      <c r="N30" s="7"/>
      <c r="O30" s="7"/>
      <c r="P30" s="7"/>
      <c r="Q30" s="7"/>
      <c r="R30" s="7"/>
      <c r="S30" s="7"/>
      <c r="T30" s="7"/>
      <c r="U30" s="17"/>
    </row>
    <row r="31" spans="1:21">
      <c r="A31" t="s">
        <v>25</v>
      </c>
      <c r="B31" s="10">
        <v>3755.179625770545</v>
      </c>
      <c r="C31" s="7">
        <v>787.44487038417492</v>
      </c>
      <c r="D31" s="7">
        <v>3197.8266537435688</v>
      </c>
      <c r="E31" s="7">
        <v>0</v>
      </c>
      <c r="F31" s="17">
        <f t="shared" si="0"/>
        <v>7740.4511498982883</v>
      </c>
      <c r="K31" s="10"/>
      <c r="L31" s="7"/>
      <c r="M31" s="7"/>
      <c r="N31" s="7"/>
      <c r="O31" s="7"/>
      <c r="P31" s="7"/>
      <c r="Q31" s="7"/>
      <c r="R31" s="7"/>
      <c r="S31" s="7"/>
      <c r="T31" s="7"/>
      <c r="U31" s="17"/>
    </row>
    <row r="32" spans="1:21">
      <c r="A32" t="s">
        <v>26</v>
      </c>
      <c r="B32" s="10">
        <v>532.16289651971681</v>
      </c>
      <c r="C32" s="7">
        <v>241.98237890300939</v>
      </c>
      <c r="D32" s="7">
        <v>259.04842374317781</v>
      </c>
      <c r="E32" s="7">
        <v>0</v>
      </c>
      <c r="F32" s="17">
        <f t="shared" si="0"/>
        <v>1033.193699165904</v>
      </c>
      <c r="K32" s="10"/>
      <c r="L32" s="7"/>
      <c r="M32" s="7"/>
      <c r="N32" s="7"/>
      <c r="O32" s="7"/>
      <c r="P32" s="7"/>
      <c r="Q32" s="7"/>
      <c r="R32" s="7"/>
      <c r="S32" s="7"/>
      <c r="T32" s="7"/>
      <c r="U32" s="17"/>
    </row>
    <row r="33" spans="1:21">
      <c r="A33" t="s">
        <v>27</v>
      </c>
      <c r="B33" s="10">
        <v>1991.9120563924557</v>
      </c>
      <c r="C33" s="7">
        <v>588.2330635219779</v>
      </c>
      <c r="D33" s="7">
        <v>908.50891947634398</v>
      </c>
      <c r="E33" s="7">
        <v>0</v>
      </c>
      <c r="F33" s="17">
        <f t="shared" si="0"/>
        <v>3488.6540393907776</v>
      </c>
      <c r="K33" s="10"/>
      <c r="L33" s="7"/>
      <c r="M33" s="7"/>
      <c r="N33" s="7"/>
      <c r="O33" s="7"/>
      <c r="P33" s="7"/>
      <c r="Q33" s="7"/>
      <c r="R33" s="7"/>
      <c r="S33" s="7"/>
      <c r="T33" s="7"/>
      <c r="U33" s="17"/>
    </row>
    <row r="34" spans="1:21">
      <c r="A34" t="s">
        <v>28</v>
      </c>
      <c r="B34" s="10">
        <v>1619.3578170330773</v>
      </c>
      <c r="C34" s="7">
        <v>460.74750707860375</v>
      </c>
      <c r="D34" s="7">
        <v>613.39964380098081</v>
      </c>
      <c r="E34" s="7">
        <v>0</v>
      </c>
      <c r="F34" s="17">
        <f t="shared" si="0"/>
        <v>2693.5049679126619</v>
      </c>
      <c r="K34" s="10"/>
      <c r="L34" s="7"/>
      <c r="M34" s="7"/>
      <c r="N34" s="7"/>
      <c r="O34" s="7"/>
      <c r="P34" s="7"/>
      <c r="Q34" s="7"/>
      <c r="R34" s="7"/>
      <c r="S34" s="7"/>
      <c r="T34" s="7"/>
      <c r="U34" s="17"/>
    </row>
    <row r="35" spans="1:21">
      <c r="A35" t="s">
        <v>29</v>
      </c>
      <c r="B35" s="10">
        <v>1563.364440258988</v>
      </c>
      <c r="C35" s="7">
        <v>400.30836288611528</v>
      </c>
      <c r="D35" s="7">
        <v>892.86272910835464</v>
      </c>
      <c r="E35" s="7">
        <v>0</v>
      </c>
      <c r="F35" s="17">
        <f t="shared" si="0"/>
        <v>2856.5355322534579</v>
      </c>
      <c r="K35" s="10"/>
      <c r="L35" s="7"/>
      <c r="M35" s="7"/>
      <c r="N35" s="7"/>
      <c r="O35" s="7"/>
      <c r="P35" s="7"/>
      <c r="Q35" s="7"/>
      <c r="R35" s="7"/>
      <c r="S35" s="7"/>
      <c r="T35" s="7"/>
      <c r="U35" s="17"/>
    </row>
    <row r="36" spans="1:21">
      <c r="A36" t="s">
        <v>30</v>
      </c>
      <c r="B36" s="10">
        <v>6425.2571607367418</v>
      </c>
      <c r="C36" s="7">
        <v>4800.3666404056175</v>
      </c>
      <c r="D36" s="7">
        <v>24018.983721808392</v>
      </c>
      <c r="E36" s="7">
        <v>0</v>
      </c>
      <c r="F36" s="17">
        <f t="shared" si="0"/>
        <v>35244.607522950755</v>
      </c>
      <c r="K36" s="10"/>
      <c r="L36" s="7"/>
      <c r="M36" s="7"/>
      <c r="N36" s="7"/>
      <c r="O36" s="7"/>
      <c r="P36" s="7"/>
      <c r="Q36" s="7"/>
      <c r="R36" s="7"/>
      <c r="S36" s="7"/>
      <c r="T36" s="7"/>
      <c r="U36" s="17"/>
    </row>
    <row r="37" spans="1:21">
      <c r="A37" t="s">
        <v>31</v>
      </c>
      <c r="B37" s="10">
        <v>1843.63522228275</v>
      </c>
      <c r="C37" s="7">
        <v>358.27773384174293</v>
      </c>
      <c r="D37" s="7">
        <v>333.56238500383898</v>
      </c>
      <c r="E37" s="7">
        <v>0</v>
      </c>
      <c r="F37" s="17">
        <f t="shared" si="0"/>
        <v>2535.4753411283318</v>
      </c>
      <c r="K37" s="10"/>
      <c r="L37" s="7"/>
      <c r="M37" s="7"/>
      <c r="N37" s="7"/>
      <c r="O37" s="7"/>
      <c r="P37" s="7"/>
      <c r="Q37" s="7"/>
      <c r="R37" s="7"/>
      <c r="S37" s="7"/>
      <c r="T37" s="7"/>
      <c r="U37" s="17"/>
    </row>
    <row r="38" spans="1:21">
      <c r="A38" t="s">
        <v>32</v>
      </c>
      <c r="B38" s="10">
        <v>27176.074593016932</v>
      </c>
      <c r="C38" s="7">
        <v>16309.414984507435</v>
      </c>
      <c r="D38" s="7">
        <v>40075.176053468327</v>
      </c>
      <c r="E38" s="7">
        <v>0</v>
      </c>
      <c r="F38" s="17">
        <f t="shared" ref="F38:F58" si="1">SUM(B38:E38)</f>
        <v>83560.665630992691</v>
      </c>
      <c r="K38" s="10"/>
      <c r="L38" s="7"/>
      <c r="M38" s="7"/>
      <c r="N38" s="7"/>
      <c r="O38" s="7"/>
      <c r="P38" s="7"/>
      <c r="Q38" s="7"/>
      <c r="R38" s="7"/>
      <c r="S38" s="7"/>
      <c r="T38" s="7"/>
      <c r="U38" s="17"/>
    </row>
    <row r="39" spans="1:21">
      <c r="A39" t="s">
        <v>33</v>
      </c>
      <c r="B39" s="10">
        <v>3121.8941094840616</v>
      </c>
      <c r="C39" s="7">
        <v>1437.762484597574</v>
      </c>
      <c r="D39" s="7">
        <v>6134.3482766655525</v>
      </c>
      <c r="E39" s="7">
        <v>0</v>
      </c>
      <c r="F39" s="17">
        <f t="shared" si="1"/>
        <v>10694.004870747187</v>
      </c>
      <c r="K39" s="10"/>
      <c r="L39" s="7"/>
      <c r="M39" s="7"/>
      <c r="N39" s="7"/>
      <c r="O39" s="7"/>
      <c r="P39" s="7"/>
      <c r="Q39" s="7"/>
      <c r="R39" s="7"/>
      <c r="S39" s="7"/>
      <c r="T39" s="7"/>
      <c r="U39" s="17"/>
    </row>
    <row r="40" spans="1:21">
      <c r="A40" t="s">
        <v>34</v>
      </c>
      <c r="B40" s="10">
        <v>107.07501788675802</v>
      </c>
      <c r="C40" s="7">
        <v>599.08941550430166</v>
      </c>
      <c r="D40" s="7">
        <v>27.973199898169518</v>
      </c>
      <c r="E40" s="7">
        <v>0</v>
      </c>
      <c r="F40" s="17">
        <f t="shared" si="1"/>
        <v>734.13763328922914</v>
      </c>
      <c r="K40" s="10"/>
      <c r="L40" s="7"/>
      <c r="M40" s="7"/>
      <c r="N40" s="7"/>
      <c r="O40" s="7"/>
      <c r="P40" s="7"/>
      <c r="Q40" s="7"/>
      <c r="R40" s="7"/>
      <c r="S40" s="7"/>
      <c r="T40" s="7"/>
      <c r="U40" s="17"/>
    </row>
    <row r="41" spans="1:21">
      <c r="A41" t="s">
        <v>35</v>
      </c>
      <c r="B41" s="10">
        <v>6852.5711248779944</v>
      </c>
      <c r="C41" s="7">
        <v>1868.9427450029211</v>
      </c>
      <c r="D41" s="7">
        <v>4746.0109696823947</v>
      </c>
      <c r="E41" s="7">
        <v>0</v>
      </c>
      <c r="F41" s="17">
        <f t="shared" si="1"/>
        <v>13467.52483956331</v>
      </c>
      <c r="K41" s="10"/>
      <c r="L41" s="7"/>
      <c r="M41" s="7"/>
      <c r="N41" s="7"/>
      <c r="O41" s="7"/>
      <c r="P41" s="7"/>
      <c r="Q41" s="7"/>
      <c r="R41" s="7"/>
      <c r="S41" s="7"/>
      <c r="T41" s="7"/>
      <c r="U41" s="17"/>
    </row>
    <row r="42" spans="1:21">
      <c r="A42" t="s">
        <v>36</v>
      </c>
      <c r="B42" s="10">
        <v>1202.0440138321287</v>
      </c>
      <c r="C42" s="7">
        <v>753.76916004713519</v>
      </c>
      <c r="D42" s="7">
        <v>370.62297738878311</v>
      </c>
      <c r="E42" s="7">
        <v>0</v>
      </c>
      <c r="F42" s="17">
        <f t="shared" si="1"/>
        <v>2326.4361512680471</v>
      </c>
      <c r="K42" s="10"/>
      <c r="L42" s="7"/>
      <c r="M42" s="7"/>
      <c r="N42" s="7"/>
      <c r="O42" s="7"/>
      <c r="P42" s="7"/>
      <c r="Q42" s="7"/>
      <c r="R42" s="7"/>
      <c r="S42" s="7"/>
      <c r="T42" s="7"/>
      <c r="U42" s="17"/>
    </row>
    <row r="43" spans="1:21">
      <c r="A43" t="s">
        <v>37</v>
      </c>
      <c r="B43" s="10">
        <v>2176.1761131314252</v>
      </c>
      <c r="C43" s="7">
        <v>868.47115989179792</v>
      </c>
      <c r="D43" s="7">
        <v>1586.2209042644211</v>
      </c>
      <c r="E43" s="7">
        <v>0</v>
      </c>
      <c r="F43" s="17">
        <f t="shared" si="1"/>
        <v>4630.8681772876444</v>
      </c>
      <c r="K43" s="10"/>
      <c r="L43" s="7"/>
      <c r="M43" s="7"/>
      <c r="N43" s="7"/>
      <c r="O43" s="7"/>
      <c r="P43" s="7"/>
      <c r="Q43" s="7"/>
      <c r="R43" s="7"/>
      <c r="S43" s="7"/>
      <c r="T43" s="7"/>
      <c r="U43" s="17"/>
    </row>
    <row r="44" spans="1:21">
      <c r="A44" t="s">
        <v>38</v>
      </c>
      <c r="B44" s="10">
        <v>12442.95973815168</v>
      </c>
      <c r="C44" s="7">
        <v>3178.1449477928181</v>
      </c>
      <c r="D44" s="7">
        <v>8431.4045856350367</v>
      </c>
      <c r="E44" s="7">
        <v>0</v>
      </c>
      <c r="F44" s="17">
        <f t="shared" si="1"/>
        <v>24052.509271579533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752.54638094870177</v>
      </c>
      <c r="C46" s="7">
        <v>476.30882402821021</v>
      </c>
      <c r="D46" s="7">
        <v>1419.6413249275547</v>
      </c>
      <c r="E46" s="7">
        <v>0</v>
      </c>
      <c r="F46" s="17">
        <f t="shared" si="1"/>
        <v>2648.4965299044666</v>
      </c>
      <c r="K46" s="10"/>
      <c r="L46" s="7"/>
      <c r="M46" s="7"/>
      <c r="N46" s="7"/>
      <c r="O46" s="7"/>
      <c r="P46" s="7"/>
      <c r="Q46" s="7"/>
      <c r="R46" s="7"/>
      <c r="S46" s="7"/>
      <c r="T46" s="7"/>
      <c r="U46" s="17"/>
    </row>
    <row r="47" spans="1:21">
      <c r="A47" t="s">
        <v>41</v>
      </c>
      <c r="B47" s="10">
        <v>1332.844531323045</v>
      </c>
      <c r="C47" s="7">
        <v>960.53185270417737</v>
      </c>
      <c r="D47" s="7">
        <v>4168.8351264383209</v>
      </c>
      <c r="E47" s="7">
        <v>0</v>
      </c>
      <c r="F47" s="17">
        <f t="shared" si="1"/>
        <v>6462.2115104655431</v>
      </c>
      <c r="K47" s="10"/>
      <c r="L47" s="7"/>
      <c r="M47" s="7"/>
      <c r="N47" s="7"/>
      <c r="O47" s="7"/>
      <c r="P47" s="7"/>
      <c r="Q47" s="7"/>
      <c r="R47" s="7"/>
      <c r="S47" s="7"/>
      <c r="T47" s="7"/>
      <c r="U47" s="17"/>
    </row>
    <row r="48" spans="1:21">
      <c r="A48" t="s">
        <v>42</v>
      </c>
      <c r="B48" s="10">
        <v>856.11095100915134</v>
      </c>
      <c r="C48" s="7">
        <v>364.70825932646744</v>
      </c>
      <c r="D48" s="7">
        <v>380.48099524483854</v>
      </c>
      <c r="E48" s="7">
        <v>0</v>
      </c>
      <c r="F48" s="17">
        <f t="shared" si="1"/>
        <v>1601.3002055804573</v>
      </c>
      <c r="K48" s="10"/>
      <c r="L48" s="7"/>
      <c r="M48" s="7"/>
      <c r="N48" s="7"/>
      <c r="O48" s="7"/>
      <c r="P48" s="7"/>
      <c r="Q48" s="7"/>
      <c r="R48" s="7"/>
      <c r="S48" s="7"/>
      <c r="T48" s="7"/>
      <c r="U48" s="17"/>
    </row>
    <row r="49" spans="1:21">
      <c r="A49" t="s">
        <v>43</v>
      </c>
      <c r="B49" s="10">
        <v>1243.1771853576402</v>
      </c>
      <c r="C49" s="7">
        <v>1083.1956572931729</v>
      </c>
      <c r="D49" s="7">
        <v>1167.282134296431</v>
      </c>
      <c r="E49" s="7">
        <v>0</v>
      </c>
      <c r="F49" s="17">
        <f t="shared" si="1"/>
        <v>3493.654976947244</v>
      </c>
      <c r="K49" s="10"/>
      <c r="L49" s="7"/>
      <c r="M49" s="7"/>
      <c r="N49" s="7"/>
      <c r="O49" s="7"/>
      <c r="P49" s="7"/>
      <c r="Q49" s="7"/>
      <c r="R49" s="7"/>
      <c r="S49" s="7"/>
      <c r="T49" s="7"/>
      <c r="U49" s="17"/>
    </row>
    <row r="50" spans="1:21">
      <c r="A50" t="s">
        <v>44</v>
      </c>
      <c r="B50" s="10">
        <v>11366.147248041703</v>
      </c>
      <c r="C50" s="7">
        <v>2401.2787420494842</v>
      </c>
      <c r="D50" s="7">
        <v>3600.8301435157091</v>
      </c>
      <c r="E50" s="7">
        <v>0</v>
      </c>
      <c r="F50" s="17">
        <f t="shared" si="1"/>
        <v>17368.256133606897</v>
      </c>
      <c r="K50" s="10"/>
      <c r="L50" s="7"/>
      <c r="M50" s="7"/>
      <c r="N50" s="7"/>
      <c r="O50" s="7"/>
      <c r="P50" s="7"/>
      <c r="Q50" s="7"/>
      <c r="R50" s="7"/>
      <c r="S50" s="7"/>
      <c r="T50" s="7"/>
      <c r="U50" s="17"/>
    </row>
    <row r="51" spans="1:21">
      <c r="A51" t="s">
        <v>45</v>
      </c>
      <c r="B51" s="10">
        <v>1455.7711333120187</v>
      </c>
      <c r="C51" s="7">
        <v>521.51463549735251</v>
      </c>
      <c r="D51" s="7">
        <v>195.12150571951923</v>
      </c>
      <c r="E51" s="7">
        <v>0</v>
      </c>
      <c r="F51" s="17">
        <f t="shared" si="1"/>
        <v>2172.4072745288904</v>
      </c>
      <c r="K51" s="10"/>
      <c r="L51" s="7"/>
      <c r="M51" s="7"/>
      <c r="N51" s="7"/>
      <c r="O51" s="7"/>
      <c r="P51" s="7"/>
      <c r="Q51" s="7"/>
      <c r="R51" s="7"/>
      <c r="S51" s="7"/>
      <c r="T51" s="7"/>
      <c r="U51" s="17"/>
    </row>
    <row r="52" spans="1:21">
      <c r="A52" t="s">
        <v>46</v>
      </c>
      <c r="B52" s="10">
        <v>572.04657369269512</v>
      </c>
      <c r="C52" s="7">
        <v>108.99671901101132</v>
      </c>
      <c r="D52" s="7">
        <v>543.18622111920411</v>
      </c>
      <c r="E52" s="7">
        <v>0</v>
      </c>
      <c r="F52" s="17">
        <f t="shared" si="1"/>
        <v>1224.2295138229106</v>
      </c>
      <c r="K52" s="10"/>
      <c r="L52" s="7"/>
      <c r="M52" s="7"/>
      <c r="N52" s="7"/>
      <c r="O52" s="7"/>
      <c r="P52" s="7"/>
      <c r="Q52" s="7"/>
      <c r="R52" s="7"/>
      <c r="S52" s="7"/>
      <c r="T52" s="7"/>
      <c r="U52" s="17"/>
    </row>
    <row r="53" spans="1:21">
      <c r="A53" t="s">
        <v>47</v>
      </c>
      <c r="B53" s="10">
        <v>2581.8930157624782</v>
      </c>
      <c r="C53" s="7">
        <v>1206.9324470414449</v>
      </c>
      <c r="D53" s="7">
        <v>2010.2617276742105</v>
      </c>
      <c r="E53" s="7">
        <v>0</v>
      </c>
      <c r="F53" s="17">
        <f t="shared" si="1"/>
        <v>5799.0871904781334</v>
      </c>
      <c r="K53" s="10"/>
      <c r="L53" s="7"/>
      <c r="M53" s="7"/>
      <c r="N53" s="7"/>
      <c r="O53" s="7"/>
      <c r="P53" s="7"/>
      <c r="Q53" s="7"/>
      <c r="R53" s="7"/>
      <c r="S53" s="7"/>
      <c r="T53" s="7"/>
      <c r="U53" s="17"/>
    </row>
    <row r="54" spans="1:21">
      <c r="A54" t="s">
        <v>48</v>
      </c>
      <c r="B54" s="10">
        <v>7440.4861494603783</v>
      </c>
      <c r="C54" s="7">
        <v>1679.2362238990663</v>
      </c>
      <c r="D54" s="7">
        <v>5004.9256611235151</v>
      </c>
      <c r="E54" s="7">
        <v>0</v>
      </c>
      <c r="F54" s="17">
        <f t="shared" si="1"/>
        <v>14124.648034482958</v>
      </c>
      <c r="K54" s="10"/>
      <c r="L54" s="7"/>
      <c r="M54" s="7"/>
      <c r="N54" s="7"/>
      <c r="O54" s="7"/>
      <c r="P54" s="7"/>
      <c r="Q54" s="7"/>
      <c r="R54" s="7"/>
      <c r="S54" s="7"/>
      <c r="T54" s="7"/>
      <c r="U54" s="17"/>
    </row>
    <row r="55" spans="1:21">
      <c r="A55" t="s">
        <v>49</v>
      </c>
      <c r="B55" s="10">
        <v>608.26973704958482</v>
      </c>
      <c r="C55" s="7">
        <v>329.45051779170723</v>
      </c>
      <c r="D55" s="7">
        <v>773.60057698142032</v>
      </c>
      <c r="E55" s="7">
        <v>0</v>
      </c>
      <c r="F55" s="17">
        <f t="shared" si="1"/>
        <v>1711.3208318227123</v>
      </c>
      <c r="K55" s="10"/>
      <c r="L55" s="7"/>
      <c r="M55" s="7"/>
      <c r="N55" s="7"/>
      <c r="O55" s="7"/>
      <c r="P55" s="7"/>
      <c r="Q55" s="7"/>
      <c r="R55" s="7"/>
      <c r="S55" s="7"/>
      <c r="T55" s="7"/>
      <c r="U55" s="17"/>
    </row>
    <row r="56" spans="1:21">
      <c r="A56" t="s">
        <v>50</v>
      </c>
      <c r="B56" s="10">
        <v>5428.3814350471239</v>
      </c>
      <c r="C56" s="7">
        <v>3058.6503533353903</v>
      </c>
      <c r="D56" s="7">
        <v>4527.4081085649623</v>
      </c>
      <c r="E56" s="7">
        <v>0</v>
      </c>
      <c r="F56" s="17">
        <f t="shared" si="1"/>
        <v>13014.439896947475</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211984.77612133947</v>
      </c>
      <c r="C60" s="7">
        <f>SUM(C6:C58)</f>
        <v>93983.327908381805</v>
      </c>
      <c r="D60" s="7">
        <f>SUM(D6:D58)</f>
        <v>208817.40597027872</v>
      </c>
      <c r="E60" s="7">
        <f>SUM(E6:E58)</f>
        <v>0</v>
      </c>
      <c r="F60" s="17">
        <f>SUM(F6:F58)</f>
        <v>514785.50999999995</v>
      </c>
      <c r="K60" s="10">
        <f>SUM(K6:K58)</f>
        <v>5138</v>
      </c>
      <c r="L60" s="7">
        <f>SUM(L6:L58)</f>
        <v>490</v>
      </c>
      <c r="M60" s="7"/>
      <c r="N60" s="7">
        <f>SUM(N6:N58)</f>
        <v>228</v>
      </c>
      <c r="O60" s="7">
        <f>SUM(O6:O58)</f>
        <v>0</v>
      </c>
      <c r="P60" s="7"/>
      <c r="Q60" s="7">
        <f>SUM(Q6:Q58)</f>
        <v>304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Italic"Monarch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-8176.1465682090784</v>
      </c>
      <c r="C6" s="7">
        <v>-3602.7023478661868</v>
      </c>
      <c r="D6" s="7">
        <v>0</v>
      </c>
      <c r="E6" s="7">
        <v>0</v>
      </c>
      <c r="F6" s="17">
        <f t="shared" ref="F6:F37" si="0">SUM(B6:E6)</f>
        <v>-11778.848916075265</v>
      </c>
      <c r="K6" s="10">
        <v>344000</v>
      </c>
      <c r="L6" s="7">
        <v>0</v>
      </c>
      <c r="M6" s="7"/>
      <c r="N6" s="7">
        <v>6060</v>
      </c>
      <c r="O6" s="7">
        <v>0</v>
      </c>
      <c r="P6" s="7"/>
      <c r="Q6" s="7">
        <v>0</v>
      </c>
      <c r="R6" s="7">
        <v>0</v>
      </c>
      <c r="S6" s="7"/>
      <c r="T6" s="7">
        <v>0</v>
      </c>
      <c r="U6" s="17">
        <v>0</v>
      </c>
    </row>
    <row r="7" spans="1:21">
      <c r="A7" t="s">
        <v>1</v>
      </c>
      <c r="B7" s="10">
        <v>-1204.7877784055836</v>
      </c>
      <c r="C7" s="7">
        <v>-537.75020533786846</v>
      </c>
      <c r="D7" s="7">
        <v>0</v>
      </c>
      <c r="E7" s="7">
        <v>-511.7032997512697</v>
      </c>
      <c r="F7" s="17">
        <f t="shared" si="0"/>
        <v>-2254.2412834947218</v>
      </c>
      <c r="H7" s="22"/>
      <c r="I7" s="24"/>
      <c r="K7" s="10">
        <v>9158</v>
      </c>
      <c r="L7" s="7">
        <v>0</v>
      </c>
      <c r="M7" s="7"/>
      <c r="N7" s="7">
        <v>5158</v>
      </c>
      <c r="O7" s="7">
        <v>18000</v>
      </c>
      <c r="P7" s="7"/>
      <c r="Q7" s="7">
        <v>0</v>
      </c>
      <c r="R7" s="7">
        <v>0</v>
      </c>
      <c r="S7" s="7"/>
      <c r="T7" s="7">
        <v>4558</v>
      </c>
      <c r="U7" s="17">
        <v>0</v>
      </c>
    </row>
    <row r="8" spans="1:21">
      <c r="A8" t="s">
        <v>2</v>
      </c>
      <c r="B8" s="10">
        <v>-3023.9958975835034</v>
      </c>
      <c r="C8" s="7">
        <v>-8071.7204879644851</v>
      </c>
      <c r="D8" s="7">
        <v>0</v>
      </c>
      <c r="E8" s="7">
        <v>0</v>
      </c>
      <c r="F8" s="17">
        <f t="shared" si="0"/>
        <v>-11095.716385547988</v>
      </c>
      <c r="H8" s="4" t="s">
        <v>64</v>
      </c>
      <c r="I8" s="13"/>
      <c r="K8" s="10"/>
      <c r="L8" s="7"/>
      <c r="M8" s="7"/>
      <c r="N8" s="7"/>
      <c r="O8" s="7"/>
      <c r="P8" s="7"/>
      <c r="Q8" s="7"/>
      <c r="R8" s="7"/>
      <c r="S8" s="7"/>
      <c r="T8" s="7"/>
      <c r="U8" s="17"/>
    </row>
    <row r="9" spans="1:21">
      <c r="A9" t="s">
        <v>3</v>
      </c>
      <c r="B9" s="10">
        <v>-880.13053615938406</v>
      </c>
      <c r="C9" s="7">
        <v>-2810.5957903388335</v>
      </c>
      <c r="D9" s="7">
        <v>0</v>
      </c>
      <c r="E9" s="7">
        <v>-1.9363388152523839</v>
      </c>
      <c r="F9" s="17">
        <f t="shared" si="0"/>
        <v>-3692.6626653134699</v>
      </c>
      <c r="H9" s="4"/>
      <c r="I9" s="13"/>
      <c r="K9" s="10">
        <v>88885</v>
      </c>
      <c r="L9" s="7">
        <v>0</v>
      </c>
      <c r="M9" s="7"/>
      <c r="N9" s="7">
        <v>0</v>
      </c>
      <c r="O9" s="7">
        <v>0</v>
      </c>
      <c r="P9" s="7"/>
      <c r="Q9" s="7">
        <v>0</v>
      </c>
      <c r="R9" s="7">
        <v>0</v>
      </c>
      <c r="S9" s="7"/>
      <c r="T9" s="7">
        <v>0</v>
      </c>
      <c r="U9" s="17">
        <v>0</v>
      </c>
    </row>
    <row r="10" spans="1:21">
      <c r="A10" t="s">
        <v>4</v>
      </c>
      <c r="B10" s="10">
        <v>31039.829093053471</v>
      </c>
      <c r="C10" s="7">
        <v>14304.90039829677</v>
      </c>
      <c r="D10" s="7">
        <v>0</v>
      </c>
      <c r="E10" s="7">
        <v>0</v>
      </c>
      <c r="F10" s="17">
        <f t="shared" si="0"/>
        <v>45344.729491350241</v>
      </c>
      <c r="H10" s="4" t="s">
        <v>65</v>
      </c>
      <c r="I10" s="14">
        <v>5323073573.234868</v>
      </c>
      <c r="K10" s="10">
        <v>1212180</v>
      </c>
      <c r="L10" s="7">
        <v>2100000</v>
      </c>
      <c r="M10" s="7"/>
      <c r="N10" s="7">
        <v>554820</v>
      </c>
      <c r="O10" s="7">
        <v>950000</v>
      </c>
      <c r="P10" s="7"/>
      <c r="Q10" s="7">
        <v>0</v>
      </c>
      <c r="R10" s="7">
        <v>0</v>
      </c>
      <c r="S10" s="7"/>
      <c r="T10" s="7">
        <v>0</v>
      </c>
      <c r="U10" s="17">
        <v>0</v>
      </c>
    </row>
    <row r="11" spans="1:21">
      <c r="A11" t="s">
        <v>5</v>
      </c>
      <c r="B11" s="10">
        <v>0</v>
      </c>
      <c r="C11" s="7">
        <v>0</v>
      </c>
      <c r="D11" s="7">
        <v>0</v>
      </c>
      <c r="E11" s="7">
        <v>0</v>
      </c>
      <c r="F11" s="17">
        <f t="shared" si="0"/>
        <v>0</v>
      </c>
      <c r="H11" s="4"/>
      <c r="I11" s="14"/>
      <c r="K11" s="10">
        <v>197709</v>
      </c>
      <c r="L11" s="7">
        <v>0</v>
      </c>
      <c r="M11" s="7"/>
      <c r="N11" s="7">
        <v>12260</v>
      </c>
      <c r="O11" s="7">
        <v>0</v>
      </c>
      <c r="P11" s="7"/>
      <c r="Q11" s="7">
        <v>0</v>
      </c>
      <c r="R11" s="7">
        <v>0</v>
      </c>
      <c r="S11" s="7"/>
      <c r="T11" s="7">
        <v>0</v>
      </c>
      <c r="U11" s="17">
        <v>0</v>
      </c>
    </row>
    <row r="12" spans="1:21">
      <c r="A12" t="s">
        <v>6</v>
      </c>
      <c r="B12" s="10">
        <v>-20216.163658135745</v>
      </c>
      <c r="C12" s="7">
        <v>-83380.585759597016</v>
      </c>
      <c r="D12" s="7">
        <v>0</v>
      </c>
      <c r="E12" s="7">
        <v>-1224.6849856807185</v>
      </c>
      <c r="F12" s="17">
        <f t="shared" si="0"/>
        <v>-104821.43440341348</v>
      </c>
      <c r="H12" s="4" t="s">
        <v>66</v>
      </c>
      <c r="I12" s="14"/>
      <c r="K12" s="10">
        <v>3223000</v>
      </c>
      <c r="L12" s="7">
        <v>3223000</v>
      </c>
      <c r="M12" s="7"/>
      <c r="N12" s="7">
        <v>2322000</v>
      </c>
      <c r="O12" s="7">
        <v>2322000</v>
      </c>
      <c r="P12" s="7"/>
      <c r="Q12" s="7">
        <v>0</v>
      </c>
      <c r="R12" s="7">
        <v>0</v>
      </c>
      <c r="S12" s="7"/>
      <c r="T12" s="7">
        <v>95000</v>
      </c>
      <c r="U12" s="17">
        <v>95000</v>
      </c>
    </row>
    <row r="13" spans="1:21">
      <c r="A13" t="s">
        <v>7</v>
      </c>
      <c r="B13" s="10">
        <v>2714.8300969327101</v>
      </c>
      <c r="C13" s="7">
        <v>1262.200954090491</v>
      </c>
      <c r="D13" s="7">
        <v>0</v>
      </c>
      <c r="E13" s="7">
        <v>372.03190114211247</v>
      </c>
      <c r="F13" s="17">
        <f t="shared" si="0"/>
        <v>4349.0629521653136</v>
      </c>
      <c r="H13" s="4" t="s">
        <v>67</v>
      </c>
      <c r="I13" s="14">
        <v>0</v>
      </c>
      <c r="K13" s="10">
        <v>109750</v>
      </c>
      <c r="L13" s="7">
        <v>0</v>
      </c>
      <c r="M13" s="7"/>
      <c r="N13" s="7">
        <v>15250</v>
      </c>
      <c r="O13" s="7">
        <v>0</v>
      </c>
      <c r="P13" s="7"/>
      <c r="Q13" s="7">
        <v>0</v>
      </c>
      <c r="R13" s="7">
        <v>0</v>
      </c>
      <c r="S13" s="7"/>
      <c r="T13" s="7">
        <v>0</v>
      </c>
      <c r="U13" s="17">
        <v>0</v>
      </c>
    </row>
    <row r="14" spans="1:21">
      <c r="A14" t="s">
        <v>8</v>
      </c>
      <c r="B14" s="10">
        <v>0</v>
      </c>
      <c r="C14" s="7">
        <v>0</v>
      </c>
      <c r="D14" s="7">
        <v>0</v>
      </c>
      <c r="E14" s="7">
        <v>0</v>
      </c>
      <c r="F14" s="17">
        <f t="shared" si="0"/>
        <v>0</v>
      </c>
      <c r="H14" s="4" t="s">
        <v>68</v>
      </c>
      <c r="I14" s="14">
        <v>15185144.999999832</v>
      </c>
      <c r="K14" s="10"/>
      <c r="L14" s="7"/>
      <c r="M14" s="7"/>
      <c r="N14" s="7"/>
      <c r="O14" s="7"/>
      <c r="P14" s="7"/>
      <c r="Q14" s="7"/>
      <c r="R14" s="7"/>
      <c r="S14" s="7"/>
      <c r="T14" s="7"/>
      <c r="U14" s="17"/>
    </row>
    <row r="15" spans="1:21">
      <c r="A15" t="s">
        <v>9</v>
      </c>
      <c r="B15" s="10">
        <v>-24866.51088447345</v>
      </c>
      <c r="C15" s="7">
        <v>-30313.187933249865</v>
      </c>
      <c r="D15" s="7">
        <v>0</v>
      </c>
      <c r="E15" s="7">
        <v>0</v>
      </c>
      <c r="F15" s="17">
        <f t="shared" si="0"/>
        <v>-55179.698817723314</v>
      </c>
      <c r="H15" s="4" t="s">
        <v>69</v>
      </c>
      <c r="I15" s="14">
        <v>5704561.2699999437</v>
      </c>
      <c r="K15" s="10"/>
      <c r="L15" s="7"/>
      <c r="M15" s="7"/>
      <c r="N15" s="7"/>
      <c r="O15" s="7"/>
      <c r="P15" s="7"/>
      <c r="Q15" s="7"/>
      <c r="R15" s="7"/>
      <c r="S15" s="7"/>
      <c r="T15" s="7"/>
      <c r="U15" s="17"/>
    </row>
    <row r="16" spans="1:21">
      <c r="A16" t="s">
        <v>10</v>
      </c>
      <c r="B16" s="10">
        <v>38223.628626762191</v>
      </c>
      <c r="C16" s="7">
        <v>18908.769656045595</v>
      </c>
      <c r="D16" s="7">
        <v>0</v>
      </c>
      <c r="E16" s="7">
        <v>2651.1753929929691</v>
      </c>
      <c r="F16" s="17">
        <f t="shared" si="0"/>
        <v>59783.573675800755</v>
      </c>
      <c r="H16" s="4" t="s">
        <v>70</v>
      </c>
      <c r="I16" s="14">
        <v>0</v>
      </c>
      <c r="K16" s="10">
        <v>1653345</v>
      </c>
      <c r="L16" s="7">
        <v>0</v>
      </c>
      <c r="M16" s="7"/>
      <c r="N16" s="7">
        <v>242689</v>
      </c>
      <c r="O16" s="7">
        <v>5681.63</v>
      </c>
      <c r="P16" s="7"/>
      <c r="Q16" s="7">
        <v>0</v>
      </c>
      <c r="R16" s="7">
        <v>0</v>
      </c>
      <c r="S16" s="7"/>
      <c r="T16" s="7">
        <v>89966</v>
      </c>
      <c r="U16" s="17">
        <v>-271.26</v>
      </c>
    </row>
    <row r="17" spans="1:21">
      <c r="A17" t="s">
        <v>11</v>
      </c>
      <c r="B17" s="10">
        <v>89.30390832881676</v>
      </c>
      <c r="C17" s="7">
        <v>2.2426032598687016</v>
      </c>
      <c r="D17" s="7">
        <v>0</v>
      </c>
      <c r="E17" s="7">
        <v>0</v>
      </c>
      <c r="F17" s="17">
        <f t="shared" si="0"/>
        <v>91.546511588685462</v>
      </c>
      <c r="H17" s="4"/>
      <c r="I17" s="14"/>
      <c r="K17" s="10">
        <v>390404</v>
      </c>
      <c r="L17" s="7">
        <v>0</v>
      </c>
      <c r="M17" s="7"/>
      <c r="N17" s="7">
        <v>27611</v>
      </c>
      <c r="O17" s="7">
        <v>0</v>
      </c>
      <c r="P17" s="7"/>
      <c r="Q17" s="7">
        <v>128</v>
      </c>
      <c r="R17" s="7">
        <v>0</v>
      </c>
      <c r="S17" s="7"/>
      <c r="T17" s="7">
        <v>0</v>
      </c>
      <c r="U17" s="17">
        <v>0</v>
      </c>
    </row>
    <row r="18" spans="1:21">
      <c r="A18" t="s">
        <v>12</v>
      </c>
      <c r="B18" s="10">
        <v>154.0049274166704</v>
      </c>
      <c r="C18" s="7">
        <v>35.897830624214293</v>
      </c>
      <c r="D18" s="7">
        <v>0</v>
      </c>
      <c r="E18" s="7">
        <v>0</v>
      </c>
      <c r="F18" s="17">
        <f t="shared" si="0"/>
        <v>189.90275804088469</v>
      </c>
      <c r="H18" s="4" t="s">
        <v>71</v>
      </c>
      <c r="I18" s="14"/>
      <c r="K18" s="10">
        <v>97650</v>
      </c>
      <c r="L18" s="7">
        <v>165039</v>
      </c>
      <c r="M18" s="7"/>
      <c r="N18" s="7">
        <v>67350</v>
      </c>
      <c r="O18" s="7">
        <v>0</v>
      </c>
      <c r="P18" s="7"/>
      <c r="Q18" s="7">
        <v>0</v>
      </c>
      <c r="R18" s="7">
        <v>0</v>
      </c>
      <c r="S18" s="7"/>
      <c r="T18" s="7">
        <v>0</v>
      </c>
      <c r="U18" s="17">
        <v>0</v>
      </c>
    </row>
    <row r="19" spans="1:21">
      <c r="A19" t="s">
        <v>13</v>
      </c>
      <c r="B19" s="10">
        <v>-15920.016918725101</v>
      </c>
      <c r="C19" s="7">
        <v>-49147.020257834811</v>
      </c>
      <c r="D19" s="7">
        <v>0</v>
      </c>
      <c r="E19" s="7">
        <v>-4177.4344740989618</v>
      </c>
      <c r="F19" s="17">
        <f t="shared" si="0"/>
        <v>-69244.471650658874</v>
      </c>
      <c r="H19" s="4" t="s">
        <v>72</v>
      </c>
      <c r="I19" s="14">
        <v>5160590573.2348652</v>
      </c>
      <c r="K19" s="10">
        <v>2250000</v>
      </c>
      <c r="L19" s="7">
        <v>6218000</v>
      </c>
      <c r="M19" s="7"/>
      <c r="N19" s="7">
        <v>2750000</v>
      </c>
      <c r="O19" s="7">
        <v>3035000</v>
      </c>
      <c r="P19" s="7"/>
      <c r="Q19" s="7">
        <v>0</v>
      </c>
      <c r="R19" s="7">
        <v>0</v>
      </c>
      <c r="S19" s="7"/>
      <c r="T19" s="7">
        <v>550000</v>
      </c>
      <c r="U19" s="17">
        <v>1138000</v>
      </c>
    </row>
    <row r="20" spans="1:21">
      <c r="A20" t="s">
        <v>14</v>
      </c>
      <c r="B20" s="10">
        <v>10303.071641090151</v>
      </c>
      <c r="C20" s="7">
        <v>25504.733745127916</v>
      </c>
      <c r="D20" s="7">
        <v>0</v>
      </c>
      <c r="E20" s="7">
        <v>1284.4433814847362</v>
      </c>
      <c r="F20" s="17">
        <f t="shared" si="0"/>
        <v>37092.248767702804</v>
      </c>
      <c r="H20" s="4" t="s">
        <v>73</v>
      </c>
      <c r="I20" s="14">
        <v>135157780.99999994</v>
      </c>
      <c r="K20" s="10"/>
      <c r="L20" s="7"/>
      <c r="M20" s="7"/>
      <c r="N20" s="7"/>
      <c r="O20" s="7"/>
      <c r="P20" s="7"/>
      <c r="Q20" s="7"/>
      <c r="R20" s="7"/>
      <c r="S20" s="7"/>
      <c r="T20" s="7"/>
      <c r="U20" s="17"/>
    </row>
    <row r="21" spans="1:21">
      <c r="A21" t="s">
        <v>15</v>
      </c>
      <c r="B21" s="10">
        <v>-6094.4558391590399</v>
      </c>
      <c r="C21" s="7">
        <v>-2919.4195753584427</v>
      </c>
      <c r="D21" s="7">
        <v>0</v>
      </c>
      <c r="E21" s="7">
        <v>0</v>
      </c>
      <c r="F21" s="17">
        <f t="shared" si="0"/>
        <v>-9013.8754145174826</v>
      </c>
      <c r="H21" s="4" t="s">
        <v>74</v>
      </c>
      <c r="I21" s="14"/>
      <c r="K21" s="10">
        <v>504000</v>
      </c>
      <c r="L21" s="7">
        <v>0</v>
      </c>
      <c r="M21" s="7"/>
      <c r="N21" s="7">
        <v>64000</v>
      </c>
      <c r="O21" s="7">
        <v>0</v>
      </c>
      <c r="P21" s="7"/>
      <c r="Q21" s="7">
        <v>0</v>
      </c>
      <c r="R21" s="7">
        <v>0</v>
      </c>
      <c r="S21" s="7"/>
      <c r="T21" s="7">
        <v>0</v>
      </c>
      <c r="U21" s="17">
        <v>0</v>
      </c>
    </row>
    <row r="22" spans="1:21">
      <c r="A22" t="s">
        <v>16</v>
      </c>
      <c r="B22" s="10">
        <v>2509.4101179064019</v>
      </c>
      <c r="C22" s="7">
        <v>1685.4949065208784</v>
      </c>
      <c r="D22" s="7">
        <v>0</v>
      </c>
      <c r="E22" s="7">
        <v>0</v>
      </c>
      <c r="F22" s="17">
        <f t="shared" si="0"/>
        <v>4194.9050244272803</v>
      </c>
      <c r="H22" s="4" t="s">
        <v>75</v>
      </c>
      <c r="I22" s="14">
        <v>0</v>
      </c>
      <c r="K22" s="10">
        <v>184000</v>
      </c>
      <c r="L22" s="7">
        <v>0</v>
      </c>
      <c r="M22" s="7"/>
      <c r="N22" s="7">
        <v>50000</v>
      </c>
      <c r="O22" s="7">
        <v>0</v>
      </c>
      <c r="P22" s="7"/>
      <c r="Q22" s="7">
        <v>0</v>
      </c>
      <c r="R22" s="7">
        <v>0</v>
      </c>
      <c r="S22" s="7"/>
      <c r="T22" s="7">
        <v>0</v>
      </c>
      <c r="U22" s="17">
        <v>0</v>
      </c>
    </row>
    <row r="23" spans="1:21">
      <c r="A23" t="s">
        <v>17</v>
      </c>
      <c r="B23" s="10">
        <v>-14583.742424192606</v>
      </c>
      <c r="C23" s="7">
        <v>-4852.51716286398</v>
      </c>
      <c r="D23" s="7">
        <v>0</v>
      </c>
      <c r="E23" s="7">
        <v>0</v>
      </c>
      <c r="F23" s="17">
        <f t="shared" si="0"/>
        <v>-19436.259587056586</v>
      </c>
      <c r="H23" s="4" t="s">
        <v>76</v>
      </c>
      <c r="I23" s="14"/>
      <c r="K23" s="10">
        <v>694762</v>
      </c>
      <c r="L23" s="7">
        <v>681287</v>
      </c>
      <c r="M23" s="7"/>
      <c r="N23" s="7">
        <v>207259</v>
      </c>
      <c r="O23" s="7">
        <v>203121</v>
      </c>
      <c r="P23" s="7"/>
      <c r="Q23" s="7">
        <v>0</v>
      </c>
      <c r="R23" s="7">
        <v>0</v>
      </c>
      <c r="S23" s="7"/>
      <c r="T23" s="7">
        <v>0</v>
      </c>
      <c r="U23" s="17">
        <v>0</v>
      </c>
    </row>
    <row r="24" spans="1:21">
      <c r="A24" t="s">
        <v>18</v>
      </c>
      <c r="B24" s="10">
        <v>0</v>
      </c>
      <c r="C24" s="7">
        <v>0</v>
      </c>
      <c r="D24" s="7">
        <v>0</v>
      </c>
      <c r="E24" s="7">
        <v>0</v>
      </c>
      <c r="F24" s="17">
        <f t="shared" si="0"/>
        <v>0</v>
      </c>
      <c r="H24" s="4" t="s">
        <v>77</v>
      </c>
      <c r="I24" s="14">
        <v>49786580.999999508</v>
      </c>
      <c r="K24" s="10"/>
      <c r="L24" s="7"/>
      <c r="M24" s="7"/>
      <c r="N24" s="7"/>
      <c r="O24" s="7"/>
      <c r="P24" s="7"/>
      <c r="Q24" s="7"/>
      <c r="R24" s="7"/>
      <c r="S24" s="7"/>
      <c r="T24" s="7"/>
      <c r="U24" s="17"/>
    </row>
    <row r="25" spans="1:21">
      <c r="A25" t="s">
        <v>19</v>
      </c>
      <c r="B25" s="10">
        <v>-2501.2898832062783</v>
      </c>
      <c r="C25" s="7">
        <v>-17295.800006771606</v>
      </c>
      <c r="D25" s="7">
        <v>0</v>
      </c>
      <c r="E25" s="7">
        <v>-628.38610838306886</v>
      </c>
      <c r="F25" s="17">
        <f t="shared" si="0"/>
        <v>-20425.475998360955</v>
      </c>
      <c r="H25" s="4"/>
      <c r="I25" s="14"/>
      <c r="K25" s="10">
        <v>44800</v>
      </c>
      <c r="L25" s="7">
        <v>0</v>
      </c>
      <c r="M25" s="7"/>
      <c r="N25" s="7">
        <v>200200</v>
      </c>
      <c r="O25" s="7">
        <v>0</v>
      </c>
      <c r="P25" s="7"/>
      <c r="Q25" s="7">
        <v>0</v>
      </c>
      <c r="R25" s="7">
        <v>0</v>
      </c>
      <c r="S25" s="7"/>
      <c r="T25" s="7">
        <v>0</v>
      </c>
      <c r="U25" s="17">
        <v>0</v>
      </c>
    </row>
    <row r="26" spans="1:21">
      <c r="A26" t="s">
        <v>20</v>
      </c>
      <c r="B26" s="10">
        <v>-6994.7504414679715</v>
      </c>
      <c r="C26" s="7">
        <v>-8916.8455776312039</v>
      </c>
      <c r="D26" s="7">
        <v>0</v>
      </c>
      <c r="E26" s="7">
        <v>0</v>
      </c>
      <c r="F26" s="17">
        <f t="shared" si="0"/>
        <v>-15911.596019099175</v>
      </c>
      <c r="H26" s="4" t="s">
        <v>78</v>
      </c>
      <c r="I26" s="14">
        <f>SUM(I10:I16)-SUM(I19:I24)</f>
        <v>-1571655.7299966812</v>
      </c>
      <c r="K26" s="10">
        <v>126719</v>
      </c>
      <c r="L26" s="7">
        <v>0</v>
      </c>
      <c r="M26" s="7"/>
      <c r="N26" s="7">
        <v>63281</v>
      </c>
      <c r="O26" s="7">
        <v>0</v>
      </c>
      <c r="P26" s="7"/>
      <c r="Q26" s="7">
        <v>0</v>
      </c>
      <c r="R26" s="7">
        <v>0</v>
      </c>
      <c r="S26" s="7"/>
      <c r="T26" s="7">
        <v>0</v>
      </c>
      <c r="U26" s="17">
        <v>0</v>
      </c>
    </row>
    <row r="27" spans="1:21">
      <c r="A27" t="s">
        <v>21</v>
      </c>
      <c r="B27" s="10">
        <v>-12914.198884365847</v>
      </c>
      <c r="C27" s="7">
        <v>-4179.6818757496949</v>
      </c>
      <c r="D27" s="7">
        <v>0</v>
      </c>
      <c r="E27" s="7">
        <v>0</v>
      </c>
      <c r="F27" s="17">
        <f t="shared" si="0"/>
        <v>-17093.880760115542</v>
      </c>
      <c r="H27" s="4" t="s">
        <v>79</v>
      </c>
      <c r="I27" s="14">
        <f>+F60</f>
        <v>-1571655.729999725</v>
      </c>
      <c r="K27" s="10">
        <v>626000</v>
      </c>
      <c r="L27" s="7">
        <v>0</v>
      </c>
      <c r="M27" s="7"/>
      <c r="N27" s="7">
        <v>189000</v>
      </c>
      <c r="O27" s="7">
        <v>0</v>
      </c>
      <c r="P27" s="7"/>
      <c r="Q27" s="7">
        <v>0</v>
      </c>
      <c r="R27" s="7">
        <v>0</v>
      </c>
      <c r="S27" s="7"/>
      <c r="T27" s="7">
        <v>0</v>
      </c>
      <c r="U27" s="17">
        <v>0</v>
      </c>
    </row>
    <row r="28" spans="1:21">
      <c r="A28" t="s">
        <v>22</v>
      </c>
      <c r="B28" s="10">
        <v>-25372.251977447479</v>
      </c>
      <c r="C28" s="7">
        <v>-208236.35336951399</v>
      </c>
      <c r="D28" s="7">
        <v>0</v>
      </c>
      <c r="E28" s="7">
        <v>-112257.16080757999</v>
      </c>
      <c r="F28" s="17">
        <f t="shared" si="0"/>
        <v>-345865.76615454146</v>
      </c>
      <c r="H28" s="23"/>
      <c r="I28" s="25"/>
      <c r="K28" s="10">
        <v>380000</v>
      </c>
      <c r="L28" s="7">
        <v>563200</v>
      </c>
      <c r="M28" s="7"/>
      <c r="N28" s="7">
        <v>3340000</v>
      </c>
      <c r="O28" s="7">
        <v>0</v>
      </c>
      <c r="P28" s="7"/>
      <c r="Q28" s="7">
        <v>0</v>
      </c>
      <c r="R28" s="7">
        <v>0</v>
      </c>
      <c r="S28" s="7"/>
      <c r="T28" s="7">
        <v>750000</v>
      </c>
      <c r="U28" s="17">
        <v>0</v>
      </c>
    </row>
    <row r="29" spans="1:21">
      <c r="A29" t="s">
        <v>23</v>
      </c>
      <c r="B29" s="10">
        <v>-6445.2670425987453</v>
      </c>
      <c r="C29" s="7">
        <v>-6227.143334780747</v>
      </c>
      <c r="D29" s="7">
        <v>0</v>
      </c>
      <c r="E29" s="7">
        <v>-6733.905875007651</v>
      </c>
      <c r="F29" s="17">
        <f t="shared" si="0"/>
        <v>-19406.316252387143</v>
      </c>
      <c r="K29" s="10">
        <v>927500</v>
      </c>
      <c r="L29" s="7">
        <v>0</v>
      </c>
      <c r="M29" s="7"/>
      <c r="N29" s="7">
        <v>397500</v>
      </c>
      <c r="O29" s="7">
        <v>0</v>
      </c>
      <c r="P29" s="7"/>
      <c r="Q29" s="7">
        <v>0</v>
      </c>
      <c r="R29" s="7">
        <v>0</v>
      </c>
      <c r="S29" s="7"/>
      <c r="T29" s="7">
        <v>0</v>
      </c>
      <c r="U29" s="17">
        <v>0</v>
      </c>
    </row>
    <row r="30" spans="1:21">
      <c r="A30" t="s">
        <v>24</v>
      </c>
      <c r="B30" s="10">
        <v>3047.7594460980763</v>
      </c>
      <c r="C30" s="7">
        <v>2729.9956275975564</v>
      </c>
      <c r="D30" s="7">
        <v>0</v>
      </c>
      <c r="E30" s="7">
        <v>0</v>
      </c>
      <c r="F30" s="17">
        <f t="shared" si="0"/>
        <v>5777.7550736956327</v>
      </c>
      <c r="K30" s="10">
        <v>311500</v>
      </c>
      <c r="L30" s="7">
        <v>0</v>
      </c>
      <c r="M30" s="7"/>
      <c r="N30" s="7">
        <v>0</v>
      </c>
      <c r="O30" s="7">
        <v>0</v>
      </c>
      <c r="P30" s="7"/>
      <c r="Q30" s="7">
        <v>0</v>
      </c>
      <c r="R30" s="7">
        <v>0</v>
      </c>
      <c r="S30" s="7"/>
      <c r="T30" s="7">
        <v>0</v>
      </c>
      <c r="U30" s="17">
        <v>0</v>
      </c>
    </row>
    <row r="31" spans="1:21">
      <c r="A31" t="s">
        <v>25</v>
      </c>
      <c r="B31" s="10">
        <v>6682.0217806099099</v>
      </c>
      <c r="C31" s="7">
        <v>4387.4201585028786</v>
      </c>
      <c r="D31" s="7">
        <v>0</v>
      </c>
      <c r="E31" s="7">
        <v>0</v>
      </c>
      <c r="F31" s="17">
        <f t="shared" si="0"/>
        <v>11069.441939112789</v>
      </c>
      <c r="K31" s="10">
        <v>850104</v>
      </c>
      <c r="L31" s="7">
        <v>0</v>
      </c>
      <c r="M31" s="7"/>
      <c r="N31" s="7">
        <v>11428</v>
      </c>
      <c r="O31" s="7">
        <v>0</v>
      </c>
      <c r="P31" s="7"/>
      <c r="Q31" s="7">
        <v>0</v>
      </c>
      <c r="R31" s="7">
        <v>0</v>
      </c>
      <c r="S31" s="7"/>
      <c r="T31" s="7">
        <v>0</v>
      </c>
      <c r="U31" s="17">
        <v>0</v>
      </c>
    </row>
    <row r="32" spans="1:21">
      <c r="A32" t="s">
        <v>26</v>
      </c>
      <c r="B32" s="10">
        <v>-5931.4333856710873</v>
      </c>
      <c r="C32" s="7">
        <v>-2218.8078785452381</v>
      </c>
      <c r="D32" s="7">
        <v>0</v>
      </c>
      <c r="E32" s="7">
        <v>0</v>
      </c>
      <c r="F32" s="17">
        <f t="shared" si="0"/>
        <v>-8150.2412642163254</v>
      </c>
      <c r="K32" s="10">
        <v>145750</v>
      </c>
      <c r="L32" s="7">
        <v>0</v>
      </c>
      <c r="M32" s="7"/>
      <c r="N32" s="7">
        <v>59660</v>
      </c>
      <c r="O32" s="7">
        <v>0</v>
      </c>
      <c r="P32" s="7"/>
      <c r="Q32" s="7">
        <v>0</v>
      </c>
      <c r="R32" s="7">
        <v>0</v>
      </c>
      <c r="S32" s="7"/>
      <c r="T32" s="7">
        <v>0</v>
      </c>
      <c r="U32" s="17">
        <v>0</v>
      </c>
    </row>
    <row r="33" spans="1:21">
      <c r="A33" t="s">
        <v>27</v>
      </c>
      <c r="B33" s="10">
        <v>-2117.2000407570158</v>
      </c>
      <c r="C33" s="7">
        <v>-6088.5868194584618</v>
      </c>
      <c r="D33" s="7">
        <v>0</v>
      </c>
      <c r="E33" s="7">
        <v>0</v>
      </c>
      <c r="F33" s="17">
        <f t="shared" si="0"/>
        <v>-8205.7868602154776</v>
      </c>
      <c r="K33" s="10">
        <v>176300</v>
      </c>
      <c r="L33" s="7">
        <v>0</v>
      </c>
      <c r="M33" s="7"/>
      <c r="N33" s="7">
        <v>40295</v>
      </c>
      <c r="O33" s="7">
        <v>0</v>
      </c>
      <c r="P33" s="7"/>
      <c r="Q33" s="7">
        <v>0</v>
      </c>
      <c r="R33" s="7">
        <v>0</v>
      </c>
      <c r="S33" s="7"/>
      <c r="T33" s="7">
        <v>0</v>
      </c>
      <c r="U33" s="17">
        <v>0</v>
      </c>
    </row>
    <row r="34" spans="1:21">
      <c r="A34" t="s">
        <v>28</v>
      </c>
      <c r="B34" s="10">
        <v>78.710148360056337</v>
      </c>
      <c r="C34" s="7">
        <v>42.337995678644802</v>
      </c>
      <c r="D34" s="7">
        <v>0</v>
      </c>
      <c r="E34" s="7">
        <v>0</v>
      </c>
      <c r="F34" s="17">
        <f t="shared" si="0"/>
        <v>121.04814403870114</v>
      </c>
      <c r="K34" s="10">
        <v>75100</v>
      </c>
      <c r="L34" s="7">
        <v>0</v>
      </c>
      <c r="M34" s="7"/>
      <c r="N34" s="7">
        <v>58300</v>
      </c>
      <c r="O34" s="7">
        <v>0</v>
      </c>
      <c r="P34" s="7"/>
      <c r="Q34" s="7">
        <v>0</v>
      </c>
      <c r="R34" s="7">
        <v>0</v>
      </c>
      <c r="S34" s="7"/>
      <c r="T34" s="7">
        <v>0</v>
      </c>
      <c r="U34" s="17">
        <v>0</v>
      </c>
    </row>
    <row r="35" spans="1:21">
      <c r="A35" t="s">
        <v>29</v>
      </c>
      <c r="B35" s="10">
        <v>-7964.9888337876764</v>
      </c>
      <c r="C35" s="7">
        <v>-35680.002600039588</v>
      </c>
      <c r="D35" s="7">
        <v>0</v>
      </c>
      <c r="E35" s="7">
        <v>0</v>
      </c>
      <c r="F35" s="17">
        <f t="shared" si="0"/>
        <v>-43644.991433827265</v>
      </c>
      <c r="K35" s="10">
        <v>140000</v>
      </c>
      <c r="L35" s="7">
        <v>107002</v>
      </c>
      <c r="M35" s="7"/>
      <c r="N35" s="7">
        <v>360000</v>
      </c>
      <c r="O35" s="7">
        <v>446376</v>
      </c>
      <c r="P35" s="7"/>
      <c r="Q35" s="7">
        <v>0</v>
      </c>
      <c r="R35" s="7">
        <v>0</v>
      </c>
      <c r="S35" s="7"/>
      <c r="T35" s="7">
        <v>0</v>
      </c>
      <c r="U35" s="17">
        <v>0</v>
      </c>
    </row>
    <row r="36" spans="1:21">
      <c r="A36" t="s">
        <v>30</v>
      </c>
      <c r="B36" s="10">
        <v>-49767.478698301828</v>
      </c>
      <c r="C36" s="7">
        <v>-270380.51758108474</v>
      </c>
      <c r="D36" s="7">
        <v>0</v>
      </c>
      <c r="E36" s="7">
        <v>-15274.038706842577</v>
      </c>
      <c r="F36" s="17">
        <f t="shared" si="0"/>
        <v>-335422.03498622915</v>
      </c>
      <c r="K36" s="10">
        <v>1260000</v>
      </c>
      <c r="L36" s="7">
        <v>1627581</v>
      </c>
      <c r="M36" s="7"/>
      <c r="N36" s="7">
        <v>3740000</v>
      </c>
      <c r="O36" s="7">
        <v>4616428</v>
      </c>
      <c r="P36" s="7"/>
      <c r="Q36" s="7">
        <v>0</v>
      </c>
      <c r="R36" s="7">
        <v>0</v>
      </c>
      <c r="S36" s="7"/>
      <c r="T36" s="7">
        <v>500000</v>
      </c>
      <c r="U36" s="17">
        <v>610524</v>
      </c>
    </row>
    <row r="37" spans="1:21">
      <c r="A37" t="s">
        <v>31</v>
      </c>
      <c r="B37" s="10">
        <v>1038.0232133295431</v>
      </c>
      <c r="C37" s="7">
        <v>1259.4564215018472</v>
      </c>
      <c r="D37" s="7">
        <v>0</v>
      </c>
      <c r="E37" s="7">
        <v>0</v>
      </c>
      <c r="F37" s="17">
        <f t="shared" si="0"/>
        <v>2297.4796348313903</v>
      </c>
      <c r="K37" s="10">
        <v>1000000</v>
      </c>
      <c r="L37" s="7">
        <v>0</v>
      </c>
      <c r="M37" s="7"/>
      <c r="N37" s="7">
        <v>302243</v>
      </c>
      <c r="O37" s="7">
        <v>0</v>
      </c>
      <c r="P37" s="7"/>
      <c r="Q37" s="7">
        <v>0</v>
      </c>
      <c r="R37" s="7">
        <v>0</v>
      </c>
      <c r="S37" s="7"/>
      <c r="T37" s="7">
        <v>0</v>
      </c>
      <c r="U37" s="17">
        <v>0</v>
      </c>
    </row>
    <row r="38" spans="1:21">
      <c r="A38" t="s">
        <v>32</v>
      </c>
      <c r="B38" s="10">
        <v>-94740.662036140682</v>
      </c>
      <c r="C38" s="7">
        <v>-253099.60559153371</v>
      </c>
      <c r="D38" s="7">
        <v>0</v>
      </c>
      <c r="E38" s="7">
        <v>-9195.7941574154247</v>
      </c>
      <c r="F38" s="17">
        <f t="shared" ref="F38:F58" si="1">SUM(B38:E38)</f>
        <v>-357036.06178508978</v>
      </c>
      <c r="K38" s="10">
        <v>91500000</v>
      </c>
      <c r="L38" s="7">
        <v>54000000</v>
      </c>
      <c r="M38" s="7"/>
      <c r="N38" s="7">
        <v>0</v>
      </c>
      <c r="O38" s="7">
        <v>0</v>
      </c>
      <c r="P38" s="7"/>
      <c r="Q38" s="7">
        <v>0</v>
      </c>
      <c r="R38" s="7">
        <v>0</v>
      </c>
      <c r="S38" s="7"/>
      <c r="T38" s="7">
        <v>0</v>
      </c>
      <c r="U38" s="17">
        <v>0</v>
      </c>
    </row>
    <row r="39" spans="1:21">
      <c r="A39" t="s">
        <v>33</v>
      </c>
      <c r="B39" s="10">
        <v>-10940.112167540443</v>
      </c>
      <c r="C39" s="7">
        <v>-10733.017321784748</v>
      </c>
      <c r="D39" s="7">
        <v>0</v>
      </c>
      <c r="E39" s="7">
        <v>-626.74981123610269</v>
      </c>
      <c r="F39" s="17">
        <f t="shared" si="1"/>
        <v>-22299.879300561293</v>
      </c>
      <c r="K39" s="10">
        <v>250000</v>
      </c>
      <c r="L39" s="7">
        <v>275000</v>
      </c>
      <c r="M39" s="7"/>
      <c r="N39" s="7">
        <v>250000</v>
      </c>
      <c r="O39" s="7">
        <v>275000</v>
      </c>
      <c r="P39" s="7"/>
      <c r="Q39" s="7">
        <v>0</v>
      </c>
      <c r="R39" s="7">
        <v>0</v>
      </c>
      <c r="S39" s="7"/>
      <c r="T39" s="7">
        <v>0</v>
      </c>
      <c r="U39" s="17">
        <v>0</v>
      </c>
    </row>
    <row r="40" spans="1:21">
      <c r="A40" t="s">
        <v>34</v>
      </c>
      <c r="B40" s="10">
        <v>4456.5806743413996</v>
      </c>
      <c r="C40" s="7">
        <v>355.79868391203672</v>
      </c>
      <c r="D40" s="7">
        <v>0</v>
      </c>
      <c r="E40" s="7">
        <v>0</v>
      </c>
      <c r="F40" s="17">
        <f t="shared" si="1"/>
        <v>4812.3793582534363</v>
      </c>
      <c r="K40" s="10">
        <v>10253</v>
      </c>
      <c r="L40" s="7">
        <v>0</v>
      </c>
      <c r="M40" s="7"/>
      <c r="N40" s="7">
        <v>502</v>
      </c>
      <c r="O40" s="7">
        <v>0</v>
      </c>
      <c r="P40" s="7"/>
      <c r="Q40" s="7">
        <v>0</v>
      </c>
      <c r="R40" s="7">
        <v>0</v>
      </c>
      <c r="S40" s="7"/>
      <c r="T40" s="7">
        <v>0</v>
      </c>
      <c r="U40" s="17">
        <v>0</v>
      </c>
    </row>
    <row r="41" spans="1:21">
      <c r="A41" t="s">
        <v>35</v>
      </c>
      <c r="B41" s="10">
        <v>-24175.338997153332</v>
      </c>
      <c r="C41" s="7">
        <v>-31370.69641015376</v>
      </c>
      <c r="D41" s="7">
        <v>0</v>
      </c>
      <c r="E41" s="7">
        <v>-5569.8711915887543</v>
      </c>
      <c r="F41" s="17">
        <f t="shared" si="1"/>
        <v>-61115.906598895846</v>
      </c>
      <c r="K41" s="10">
        <v>200000</v>
      </c>
      <c r="L41" s="7">
        <v>0</v>
      </c>
      <c r="M41" s="7"/>
      <c r="N41" s="7">
        <v>150000</v>
      </c>
      <c r="O41" s="7">
        <v>0</v>
      </c>
      <c r="P41" s="7"/>
      <c r="Q41" s="7">
        <v>0</v>
      </c>
      <c r="R41" s="7">
        <v>0</v>
      </c>
      <c r="S41" s="7"/>
      <c r="T41" s="7">
        <v>150000</v>
      </c>
      <c r="U41" s="17">
        <v>0</v>
      </c>
    </row>
    <row r="42" spans="1:21">
      <c r="A42" t="s">
        <v>36</v>
      </c>
      <c r="B42" s="10">
        <v>-4438.2628635189321</v>
      </c>
      <c r="C42" s="7">
        <v>-1857.4188609251287</v>
      </c>
      <c r="D42" s="7">
        <v>0</v>
      </c>
      <c r="E42" s="7">
        <v>0</v>
      </c>
      <c r="F42" s="17">
        <f t="shared" si="1"/>
        <v>-6295.6817244440608</v>
      </c>
      <c r="K42" s="10">
        <v>155000</v>
      </c>
      <c r="L42" s="7">
        <v>148000</v>
      </c>
      <c r="M42" s="7"/>
      <c r="N42" s="7">
        <v>95000</v>
      </c>
      <c r="O42" s="7">
        <v>92000</v>
      </c>
      <c r="P42" s="7"/>
      <c r="Q42" s="7">
        <v>0</v>
      </c>
      <c r="R42" s="7">
        <v>0</v>
      </c>
      <c r="S42" s="7"/>
      <c r="T42" s="7">
        <v>0</v>
      </c>
      <c r="U42" s="17">
        <v>0</v>
      </c>
    </row>
    <row r="43" spans="1:21">
      <c r="A43" t="s">
        <v>37</v>
      </c>
      <c r="B43" s="10">
        <v>-1326.391015440764</v>
      </c>
      <c r="C43" s="7">
        <v>-8619.1461424625304</v>
      </c>
      <c r="D43" s="7">
        <v>0</v>
      </c>
      <c r="E43" s="7">
        <v>0</v>
      </c>
      <c r="F43" s="17">
        <f t="shared" si="1"/>
        <v>-9945.5371579032944</v>
      </c>
      <c r="K43" s="10"/>
      <c r="L43" s="7"/>
      <c r="M43" s="7"/>
      <c r="N43" s="7"/>
      <c r="O43" s="7"/>
      <c r="P43" s="7"/>
      <c r="Q43" s="7"/>
      <c r="R43" s="7"/>
      <c r="S43" s="7"/>
      <c r="T43" s="7"/>
      <c r="U43" s="17"/>
    </row>
    <row r="44" spans="1:21">
      <c r="A44" t="s">
        <v>38</v>
      </c>
      <c r="B44" s="10">
        <v>-41751.424754885258</v>
      </c>
      <c r="C44" s="7">
        <v>-23594.230984416441</v>
      </c>
      <c r="D44" s="7">
        <v>0</v>
      </c>
      <c r="E44" s="7">
        <v>-6909.8947988549917</v>
      </c>
      <c r="F44" s="17">
        <f t="shared" si="1"/>
        <v>-72255.550538156691</v>
      </c>
      <c r="K44" s="10">
        <v>500000</v>
      </c>
      <c r="L44" s="7">
        <v>0</v>
      </c>
      <c r="M44" s="7"/>
      <c r="N44" s="7">
        <v>0</v>
      </c>
      <c r="O44" s="7">
        <v>0</v>
      </c>
      <c r="P44" s="7"/>
      <c r="Q44" s="7">
        <v>0</v>
      </c>
      <c r="R44" s="7">
        <v>0</v>
      </c>
      <c r="S44" s="7"/>
      <c r="T44" s="7">
        <v>0</v>
      </c>
      <c r="U44" s="17">
        <v>0</v>
      </c>
    </row>
    <row r="45" spans="1:21">
      <c r="A45" t="s">
        <v>39</v>
      </c>
      <c r="B45" s="10">
        <v>-59.05542271657373</v>
      </c>
      <c r="C45" s="7">
        <v>-154.50683160041945</v>
      </c>
      <c r="D45" s="7">
        <v>0</v>
      </c>
      <c r="E45" s="7">
        <v>0</v>
      </c>
      <c r="F45" s="17">
        <f t="shared" si="1"/>
        <v>-213.56225431699318</v>
      </c>
      <c r="K45" s="10"/>
      <c r="L45" s="7"/>
      <c r="M45" s="7"/>
      <c r="N45" s="7"/>
      <c r="O45" s="7"/>
      <c r="P45" s="7"/>
      <c r="Q45" s="7"/>
      <c r="R45" s="7"/>
      <c r="S45" s="7"/>
      <c r="T45" s="7"/>
      <c r="U45" s="17"/>
    </row>
    <row r="46" spans="1:21">
      <c r="A46" t="s">
        <v>40</v>
      </c>
      <c r="B46" s="10">
        <v>-920.59868043666938</v>
      </c>
      <c r="C46" s="7">
        <v>-384.1718927595939</v>
      </c>
      <c r="D46" s="7">
        <v>0</v>
      </c>
      <c r="E46" s="7">
        <v>0</v>
      </c>
      <c r="F46" s="17">
        <f t="shared" si="1"/>
        <v>-1304.7705731962633</v>
      </c>
      <c r="K46" s="10">
        <v>66025</v>
      </c>
      <c r="L46" s="7">
        <v>0</v>
      </c>
      <c r="M46" s="7"/>
      <c r="N46" s="7">
        <v>67975</v>
      </c>
      <c r="O46" s="7">
        <v>0</v>
      </c>
      <c r="P46" s="7"/>
      <c r="Q46" s="7">
        <v>0</v>
      </c>
      <c r="R46" s="7">
        <v>0</v>
      </c>
      <c r="S46" s="7"/>
      <c r="T46" s="7">
        <v>0</v>
      </c>
      <c r="U46" s="17">
        <v>0</v>
      </c>
    </row>
    <row r="47" spans="1:21">
      <c r="A47" t="s">
        <v>41</v>
      </c>
      <c r="B47" s="10">
        <v>-8203.0187012569222</v>
      </c>
      <c r="C47" s="7">
        <v>-5270.9229688859632</v>
      </c>
      <c r="D47" s="7">
        <v>0</v>
      </c>
      <c r="E47" s="7">
        <v>0</v>
      </c>
      <c r="F47" s="17">
        <f t="shared" si="1"/>
        <v>-13473.941670142885</v>
      </c>
      <c r="K47" s="10"/>
      <c r="L47" s="7"/>
      <c r="M47" s="7"/>
      <c r="N47" s="7"/>
      <c r="O47" s="7"/>
      <c r="P47" s="7"/>
      <c r="Q47" s="7"/>
      <c r="R47" s="7"/>
      <c r="S47" s="7"/>
      <c r="T47" s="7"/>
      <c r="U47" s="17"/>
    </row>
    <row r="48" spans="1:21">
      <c r="A48" t="s">
        <v>42</v>
      </c>
      <c r="B48" s="10">
        <v>128.91011131508276</v>
      </c>
      <c r="C48" s="7">
        <v>12.110132241801693</v>
      </c>
      <c r="D48" s="7">
        <v>0</v>
      </c>
      <c r="E48" s="7">
        <v>0</v>
      </c>
      <c r="F48" s="17">
        <f t="shared" si="1"/>
        <v>141.02024355688445</v>
      </c>
      <c r="K48" s="10">
        <v>1900000</v>
      </c>
      <c r="L48" s="7">
        <v>2065520</v>
      </c>
      <c r="M48" s="7"/>
      <c r="N48" s="7">
        <v>0</v>
      </c>
      <c r="O48" s="7">
        <v>0</v>
      </c>
      <c r="P48" s="7"/>
      <c r="Q48" s="7">
        <v>0</v>
      </c>
      <c r="R48" s="7">
        <v>0</v>
      </c>
      <c r="S48" s="7"/>
      <c r="T48" s="7">
        <v>0</v>
      </c>
      <c r="U48" s="17">
        <v>0</v>
      </c>
    </row>
    <row r="49" spans="1:21">
      <c r="A49" t="s">
        <v>43</v>
      </c>
      <c r="B49" s="10">
        <v>-8817.510105056921</v>
      </c>
      <c r="C49" s="7">
        <v>-1806.7004353273369</v>
      </c>
      <c r="D49" s="7">
        <v>0</v>
      </c>
      <c r="E49" s="7">
        <v>0</v>
      </c>
      <c r="F49" s="17">
        <f t="shared" si="1"/>
        <v>-10624.210540384258</v>
      </c>
      <c r="K49" s="10">
        <v>300000</v>
      </c>
      <c r="L49" s="7">
        <v>0</v>
      </c>
      <c r="M49" s="7"/>
      <c r="N49" s="7">
        <v>130000</v>
      </c>
      <c r="O49" s="7">
        <v>0</v>
      </c>
      <c r="P49" s="7"/>
      <c r="Q49" s="7">
        <v>0</v>
      </c>
      <c r="R49" s="7">
        <v>0</v>
      </c>
      <c r="S49" s="7"/>
      <c r="T49" s="7">
        <v>0</v>
      </c>
      <c r="U49" s="17">
        <v>0</v>
      </c>
    </row>
    <row r="50" spans="1:21">
      <c r="A50" t="s">
        <v>44</v>
      </c>
      <c r="B50" s="10">
        <v>-25148.923675844795</v>
      </c>
      <c r="C50" s="7">
        <v>-7744.4316714910092</v>
      </c>
      <c r="D50" s="7">
        <v>0</v>
      </c>
      <c r="E50" s="7">
        <v>-3919.5214306654962</v>
      </c>
      <c r="F50" s="17">
        <f t="shared" si="1"/>
        <v>-36812.8767780013</v>
      </c>
      <c r="K50" s="10">
        <v>678676</v>
      </c>
      <c r="L50" s="7">
        <v>827199.84725400002</v>
      </c>
      <c r="M50" s="7"/>
      <c r="N50" s="7">
        <v>120850</v>
      </c>
      <c r="O50" s="7">
        <v>147222.508026</v>
      </c>
      <c r="P50" s="7"/>
      <c r="Q50" s="7">
        <v>3545420</v>
      </c>
      <c r="R50" s="7">
        <v>4321351.3147200001</v>
      </c>
      <c r="S50" s="7"/>
      <c r="T50" s="7">
        <v>0</v>
      </c>
      <c r="U50" s="17">
        <v>0</v>
      </c>
    </row>
    <row r="51" spans="1:21">
      <c r="A51" t="s">
        <v>45</v>
      </c>
      <c r="B51" s="10">
        <v>2004.5127031506709</v>
      </c>
      <c r="C51" s="7">
        <v>931.73589584590081</v>
      </c>
      <c r="D51" s="7">
        <v>0</v>
      </c>
      <c r="E51" s="7">
        <v>3237.5993056242296</v>
      </c>
      <c r="F51" s="17">
        <f t="shared" si="1"/>
        <v>6173.8479046208013</v>
      </c>
      <c r="K51" s="10">
        <v>373502</v>
      </c>
      <c r="L51" s="7">
        <v>318285</v>
      </c>
      <c r="M51" s="7"/>
      <c r="N51" s="7">
        <v>123276</v>
      </c>
      <c r="O51" s="7">
        <v>106095</v>
      </c>
      <c r="P51" s="7"/>
      <c r="Q51" s="7">
        <v>3221</v>
      </c>
      <c r="R51" s="7">
        <v>0</v>
      </c>
      <c r="S51" s="7"/>
      <c r="T51" s="7">
        <v>0</v>
      </c>
      <c r="U51" s="17">
        <v>0</v>
      </c>
    </row>
    <row r="52" spans="1:21">
      <c r="A52" t="s">
        <v>46</v>
      </c>
      <c r="B52" s="10">
        <v>-1201.9680743611971</v>
      </c>
      <c r="C52" s="7">
        <v>-15540.63750590483</v>
      </c>
      <c r="D52" s="7">
        <v>0</v>
      </c>
      <c r="E52" s="7">
        <v>-3802.1046272362873</v>
      </c>
      <c r="F52" s="17">
        <f t="shared" si="1"/>
        <v>-20544.710207502314</v>
      </c>
      <c r="K52" s="10">
        <v>23000</v>
      </c>
      <c r="L52" s="7">
        <v>0</v>
      </c>
      <c r="M52" s="7"/>
      <c r="N52" s="7">
        <v>219500</v>
      </c>
      <c r="O52" s="7">
        <v>0</v>
      </c>
      <c r="P52" s="7"/>
      <c r="Q52" s="7">
        <v>0</v>
      </c>
      <c r="R52" s="7">
        <v>0</v>
      </c>
      <c r="S52" s="7"/>
      <c r="T52" s="7">
        <v>0</v>
      </c>
      <c r="U52" s="17">
        <v>0</v>
      </c>
    </row>
    <row r="53" spans="1:21">
      <c r="A53" t="s">
        <v>47</v>
      </c>
      <c r="B53" s="10">
        <v>-3691.3311096248799</v>
      </c>
      <c r="C53" s="7">
        <v>-3211.9440987028647</v>
      </c>
      <c r="D53" s="7">
        <v>0</v>
      </c>
      <c r="E53" s="7">
        <v>0</v>
      </c>
      <c r="F53" s="17">
        <f t="shared" si="1"/>
        <v>-6903.2752083277446</v>
      </c>
      <c r="K53" s="10">
        <v>683540</v>
      </c>
      <c r="L53" s="7">
        <v>1010868</v>
      </c>
      <c r="M53" s="7"/>
      <c r="N53" s="7">
        <v>8711</v>
      </c>
      <c r="O53" s="7">
        <v>7374</v>
      </c>
      <c r="P53" s="7"/>
      <c r="Q53" s="7">
        <v>398463</v>
      </c>
      <c r="R53" s="7">
        <v>420000</v>
      </c>
      <c r="S53" s="7"/>
      <c r="T53" s="7">
        <v>0</v>
      </c>
      <c r="U53" s="17">
        <v>0</v>
      </c>
    </row>
    <row r="54" spans="1:21">
      <c r="A54" t="s">
        <v>48</v>
      </c>
      <c r="B54" s="10">
        <v>-3153.5537919374037</v>
      </c>
      <c r="C54" s="7">
        <v>-18119.202710554586</v>
      </c>
      <c r="D54" s="7">
        <v>0</v>
      </c>
      <c r="E54" s="7">
        <v>-464.32826796673726</v>
      </c>
      <c r="F54" s="17">
        <f t="shared" si="1"/>
        <v>-21737.084770458729</v>
      </c>
      <c r="K54" s="10"/>
      <c r="L54" s="7"/>
      <c r="M54" s="7"/>
      <c r="N54" s="7"/>
      <c r="O54" s="7"/>
      <c r="P54" s="7"/>
      <c r="Q54" s="7"/>
      <c r="R54" s="7"/>
      <c r="S54" s="7"/>
      <c r="T54" s="7"/>
      <c r="U54" s="17"/>
    </row>
    <row r="55" spans="1:21">
      <c r="A55" t="s">
        <v>49</v>
      </c>
      <c r="B55" s="10">
        <v>-3198.4994365996681</v>
      </c>
      <c r="C55" s="7">
        <v>-674.08314446165423</v>
      </c>
      <c r="D55" s="7">
        <v>0</v>
      </c>
      <c r="E55" s="7">
        <v>0</v>
      </c>
      <c r="F55" s="17">
        <f t="shared" si="1"/>
        <v>-3872.5825810613223</v>
      </c>
      <c r="K55" s="10">
        <v>51698</v>
      </c>
      <c r="L55" s="7">
        <v>63442</v>
      </c>
      <c r="M55" s="7"/>
      <c r="N55" s="7">
        <v>2293</v>
      </c>
      <c r="O55" s="7">
        <v>351</v>
      </c>
      <c r="P55" s="7"/>
      <c r="Q55" s="7">
        <v>79100</v>
      </c>
      <c r="R55" s="7">
        <v>95605</v>
      </c>
      <c r="S55" s="7"/>
      <c r="T55" s="7">
        <v>0</v>
      </c>
      <c r="U55" s="17">
        <v>0</v>
      </c>
    </row>
    <row r="56" spans="1:21">
      <c r="A56" t="s">
        <v>50</v>
      </c>
      <c r="B56" s="10">
        <v>-2765.5571951762249</v>
      </c>
      <c r="C56" s="7">
        <v>-1409.6143818736891</v>
      </c>
      <c r="D56" s="7">
        <v>0</v>
      </c>
      <c r="E56" s="7">
        <v>0</v>
      </c>
      <c r="F56" s="17">
        <f t="shared" si="1"/>
        <v>-4175.171577049914</v>
      </c>
      <c r="K56" s="10"/>
      <c r="L56" s="7"/>
      <c r="M56" s="7"/>
      <c r="N56" s="7"/>
      <c r="O56" s="7"/>
      <c r="P56" s="7"/>
      <c r="Q56" s="7"/>
      <c r="R56" s="7"/>
      <c r="S56" s="7"/>
      <c r="T56" s="7"/>
      <c r="U56" s="17"/>
    </row>
    <row r="57" spans="1:21">
      <c r="A57" t="s">
        <v>51</v>
      </c>
      <c r="B57" s="10">
        <v>-3790.4031454559299</v>
      </c>
      <c r="C57" s="7">
        <v>-50.166215168413601</v>
      </c>
      <c r="D57" s="7">
        <v>0</v>
      </c>
      <c r="E57" s="7">
        <v>0</v>
      </c>
      <c r="F57" s="17">
        <f t="shared" si="1"/>
        <v>-3840.5693606243435</v>
      </c>
      <c r="K57" s="10">
        <v>214537</v>
      </c>
      <c r="L57" s="7">
        <v>0</v>
      </c>
      <c r="M57" s="7"/>
      <c r="N57" s="7">
        <v>16178</v>
      </c>
      <c r="O57" s="7">
        <v>0</v>
      </c>
      <c r="P57" s="7"/>
      <c r="Q57" s="7">
        <v>105957</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-350826.82437709899</v>
      </c>
      <c r="C60" s="7">
        <f>SUM(C6:C58)</f>
        <v>-1057076.6407227472</v>
      </c>
      <c r="D60" s="7">
        <f>SUM(D6:D58)</f>
        <v>0</v>
      </c>
      <c r="E60" s="7">
        <f>SUM(E6:E58)</f>
        <v>-163752.26489987923</v>
      </c>
      <c r="F60" s="17">
        <f>SUM(F6:F58)</f>
        <v>-1571655.729999725</v>
      </c>
      <c r="K60" s="10">
        <f>SUM(K6:K58)</f>
        <v>113928847</v>
      </c>
      <c r="L60" s="7">
        <f>SUM(L6:L58)</f>
        <v>73393423.847253993</v>
      </c>
      <c r="M60" s="7"/>
      <c r="N60" s="7">
        <f>SUM(N6:N58)</f>
        <v>16270649</v>
      </c>
      <c r="O60" s="7">
        <f>SUM(O6:O58)</f>
        <v>12224649.138025999</v>
      </c>
      <c r="P60" s="7"/>
      <c r="Q60" s="7">
        <f>SUM(Q6:Q58)</f>
        <v>4132289</v>
      </c>
      <c r="R60" s="7">
        <f>SUM(R6:R58)</f>
        <v>4836956.3147200001</v>
      </c>
      <c r="S60" s="7"/>
      <c r="T60" s="7">
        <f>SUM(T6:T58)</f>
        <v>2139524</v>
      </c>
      <c r="U60" s="17">
        <f>SUM(U6:U58)</f>
        <v>1843252.74</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Italic"Mutual Benefit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180.46171958166087</v>
      </c>
      <c r="C6" s="7">
        <v>215.96435072152235</v>
      </c>
      <c r="D6" s="7">
        <v>-2615.9832715256985</v>
      </c>
      <c r="E6" s="7">
        <v>0</v>
      </c>
      <c r="F6" s="17">
        <f t="shared" ref="F6:F37" si="0">SUM(B6:E6)</f>
        <v>-2219.5572012225152</v>
      </c>
      <c r="K6" s="10">
        <v>98826</v>
      </c>
      <c r="L6" s="7">
        <v>0</v>
      </c>
      <c r="M6" s="7"/>
      <c r="N6" s="7">
        <v>81514</v>
      </c>
      <c r="O6" s="7">
        <v>0</v>
      </c>
      <c r="P6" s="7"/>
      <c r="Q6" s="7">
        <v>3000</v>
      </c>
      <c r="R6" s="7">
        <v>0</v>
      </c>
      <c r="S6" s="7"/>
      <c r="T6" s="7">
        <v>0</v>
      </c>
      <c r="U6" s="17">
        <v>0</v>
      </c>
    </row>
    <row r="7" spans="1:21">
      <c r="A7" t="s">
        <v>1</v>
      </c>
      <c r="B7" s="10">
        <v>1492.2627203037628</v>
      </c>
      <c r="C7" s="7">
        <v>6945.3349757570977</v>
      </c>
      <c r="D7" s="7">
        <v>0</v>
      </c>
      <c r="E7" s="7">
        <v>0</v>
      </c>
      <c r="F7" s="17">
        <f t="shared" si="0"/>
        <v>8437.5976960608605</v>
      </c>
      <c r="H7" s="22"/>
      <c r="I7" s="24"/>
      <c r="K7" s="10">
        <v>135583</v>
      </c>
      <c r="L7" s="7">
        <v>55200</v>
      </c>
      <c r="M7" s="7"/>
      <c r="N7" s="7">
        <v>33801</v>
      </c>
      <c r="O7" s="7">
        <v>47371</v>
      </c>
      <c r="P7" s="7"/>
      <c r="Q7" s="7">
        <v>0</v>
      </c>
      <c r="R7" s="7">
        <v>0</v>
      </c>
      <c r="S7" s="7"/>
      <c r="T7" s="7">
        <v>0</v>
      </c>
      <c r="U7" s="17">
        <v>0</v>
      </c>
    </row>
    <row r="8" spans="1:21">
      <c r="A8" t="s">
        <v>2</v>
      </c>
      <c r="B8" s="10">
        <v>37267.111255956377</v>
      </c>
      <c r="C8" s="7">
        <v>80490.889661138412</v>
      </c>
      <c r="D8" s="7">
        <v>2035.1490862471164</v>
      </c>
      <c r="E8" s="7">
        <v>0</v>
      </c>
      <c r="F8" s="17">
        <f t="shared" si="0"/>
        <v>119793.1500033419</v>
      </c>
      <c r="H8" s="4" t="s">
        <v>64</v>
      </c>
      <c r="I8" s="13"/>
      <c r="K8" s="10">
        <v>575300</v>
      </c>
      <c r="L8" s="7">
        <v>0</v>
      </c>
      <c r="M8" s="7"/>
      <c r="N8" s="7">
        <v>394119</v>
      </c>
      <c r="O8" s="7">
        <v>0</v>
      </c>
      <c r="P8" s="7"/>
      <c r="Q8" s="7">
        <v>0</v>
      </c>
      <c r="R8" s="7">
        <v>0</v>
      </c>
      <c r="S8" s="7"/>
      <c r="T8" s="7">
        <v>0</v>
      </c>
      <c r="U8" s="17">
        <v>0</v>
      </c>
    </row>
    <row r="9" spans="1:21">
      <c r="A9" t="s">
        <v>3</v>
      </c>
      <c r="B9" s="10">
        <v>32972.093854822233</v>
      </c>
      <c r="C9" s="7">
        <v>38332.421422846324</v>
      </c>
      <c r="D9" s="7">
        <v>-192864.44313584012</v>
      </c>
      <c r="E9" s="7">
        <v>0</v>
      </c>
      <c r="F9" s="17">
        <f t="shared" si="0"/>
        <v>-121559.92785817156</v>
      </c>
      <c r="H9" s="4"/>
      <c r="I9" s="13"/>
      <c r="K9" s="10">
        <v>203542</v>
      </c>
      <c r="L9" s="7">
        <v>0</v>
      </c>
      <c r="M9" s="7"/>
      <c r="N9" s="7">
        <v>0</v>
      </c>
      <c r="O9" s="7">
        <v>0</v>
      </c>
      <c r="P9" s="7"/>
      <c r="Q9" s="7">
        <v>337005</v>
      </c>
      <c r="R9" s="7">
        <v>0</v>
      </c>
      <c r="S9" s="7"/>
      <c r="T9" s="7">
        <v>0</v>
      </c>
      <c r="U9" s="17">
        <v>0</v>
      </c>
    </row>
    <row r="10" spans="1:21">
      <c r="A10" t="s">
        <v>4</v>
      </c>
      <c r="B10" s="10">
        <v>-170876.52780111833</v>
      </c>
      <c r="C10" s="7">
        <v>-587018.96580863697</v>
      </c>
      <c r="D10" s="7">
        <v>0</v>
      </c>
      <c r="E10" s="7">
        <v>0</v>
      </c>
      <c r="F10" s="17">
        <f t="shared" si="0"/>
        <v>-757895.4936097553</v>
      </c>
      <c r="H10" s="4" t="s">
        <v>65</v>
      </c>
      <c r="I10" s="14">
        <v>250904755.24000001</v>
      </c>
      <c r="K10" s="10">
        <v>1363000</v>
      </c>
      <c r="L10" s="7">
        <v>725000</v>
      </c>
      <c r="M10" s="7"/>
      <c r="N10" s="7">
        <v>3337000</v>
      </c>
      <c r="O10" s="7">
        <v>1400000</v>
      </c>
      <c r="P10" s="7"/>
      <c r="Q10" s="7">
        <v>450000</v>
      </c>
      <c r="R10" s="7">
        <v>150000</v>
      </c>
      <c r="S10" s="7"/>
      <c r="T10" s="7">
        <v>0</v>
      </c>
      <c r="U10" s="17">
        <v>0</v>
      </c>
    </row>
    <row r="11" spans="1:21">
      <c r="A11" t="s">
        <v>5</v>
      </c>
      <c r="B11" s="10">
        <v>0</v>
      </c>
      <c r="C11" s="7">
        <v>0</v>
      </c>
      <c r="D11" s="7">
        <v>0</v>
      </c>
      <c r="E11" s="7">
        <v>0</v>
      </c>
      <c r="F11" s="17">
        <f t="shared" si="0"/>
        <v>0</v>
      </c>
      <c r="H11" s="4"/>
      <c r="I11" s="14"/>
      <c r="K11" s="10">
        <v>10025</v>
      </c>
      <c r="L11" s="7">
        <v>0</v>
      </c>
      <c r="M11" s="7"/>
      <c r="N11" s="7">
        <v>245</v>
      </c>
      <c r="O11" s="7">
        <v>0</v>
      </c>
      <c r="P11" s="7"/>
      <c r="Q11" s="7">
        <v>39730</v>
      </c>
      <c r="R11" s="7">
        <v>0</v>
      </c>
      <c r="S11" s="7"/>
      <c r="T11" s="7">
        <v>0</v>
      </c>
      <c r="U11" s="17">
        <v>0</v>
      </c>
    </row>
    <row r="12" spans="1:21">
      <c r="A12" t="s">
        <v>6</v>
      </c>
      <c r="B12" s="10">
        <v>-11016.273734320224</v>
      </c>
      <c r="C12" s="7">
        <v>-16490.417005992946</v>
      </c>
      <c r="D12" s="7">
        <v>0</v>
      </c>
      <c r="E12" s="7">
        <v>0</v>
      </c>
      <c r="F12" s="17">
        <f t="shared" si="0"/>
        <v>-27506.69074031317</v>
      </c>
      <c r="H12" s="4" t="s">
        <v>66</v>
      </c>
      <c r="I12" s="14"/>
      <c r="K12" s="10">
        <v>109000</v>
      </c>
      <c r="L12" s="7">
        <v>0</v>
      </c>
      <c r="M12" s="7"/>
      <c r="N12" s="7">
        <v>80000</v>
      </c>
      <c r="O12" s="7">
        <v>0</v>
      </c>
      <c r="P12" s="7"/>
      <c r="Q12" s="7">
        <v>0</v>
      </c>
      <c r="R12" s="7">
        <v>0</v>
      </c>
      <c r="S12" s="7"/>
      <c r="T12" s="7">
        <v>0</v>
      </c>
      <c r="U12" s="17">
        <v>0</v>
      </c>
    </row>
    <row r="13" spans="1:21">
      <c r="A13" t="s">
        <v>7</v>
      </c>
      <c r="B13" s="10">
        <v>8554.6335536415318</v>
      </c>
      <c r="C13" s="7">
        <v>18645.707456434808</v>
      </c>
      <c r="D13" s="7">
        <v>-662.50314965672328</v>
      </c>
      <c r="E13" s="7">
        <v>0</v>
      </c>
      <c r="F13" s="17">
        <f t="shared" si="0"/>
        <v>26537.837860419615</v>
      </c>
      <c r="H13" s="4" t="s">
        <v>67</v>
      </c>
      <c r="I13" s="14">
        <v>0</v>
      </c>
      <c r="K13" s="10">
        <v>64500</v>
      </c>
      <c r="L13" s="7">
        <v>0</v>
      </c>
      <c r="M13" s="7"/>
      <c r="N13" s="7">
        <v>85500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189263.60355561145</v>
      </c>
      <c r="C15" s="7">
        <v>463325.18648912059</v>
      </c>
      <c r="D15" s="7">
        <v>11982.151426246375</v>
      </c>
      <c r="E15" s="7">
        <v>5807.7733573414916</v>
      </c>
      <c r="F15" s="17">
        <f t="shared" si="0"/>
        <v>670378.71482831996</v>
      </c>
      <c r="H15" s="4" t="s">
        <v>69</v>
      </c>
      <c r="I15" s="14">
        <v>1556795.4300000006</v>
      </c>
      <c r="K15" s="10">
        <v>1900000</v>
      </c>
      <c r="L15" s="7">
        <v>0</v>
      </c>
      <c r="M15" s="7"/>
      <c r="N15" s="7">
        <v>3800000</v>
      </c>
      <c r="O15" s="7">
        <v>0</v>
      </c>
      <c r="P15" s="7"/>
      <c r="Q15" s="7">
        <v>0</v>
      </c>
      <c r="R15" s="7">
        <v>0</v>
      </c>
      <c r="S15" s="7"/>
      <c r="T15" s="7">
        <v>0</v>
      </c>
      <c r="U15" s="17">
        <v>0</v>
      </c>
    </row>
    <row r="16" spans="1:21">
      <c r="A16" t="s">
        <v>10</v>
      </c>
      <c r="B16" s="10">
        <v>-29653.600013896474</v>
      </c>
      <c r="C16" s="7">
        <v>-63636.057250232669</v>
      </c>
      <c r="D16" s="7">
        <v>-253.23844802095482</v>
      </c>
      <c r="E16" s="7">
        <v>0</v>
      </c>
      <c r="F16" s="17">
        <f t="shared" si="0"/>
        <v>-93542.895712150101</v>
      </c>
      <c r="H16" s="4" t="s">
        <v>70</v>
      </c>
      <c r="I16" s="14">
        <v>0</v>
      </c>
      <c r="K16" s="10">
        <v>3053818</v>
      </c>
      <c r="L16" s="7">
        <v>0</v>
      </c>
      <c r="M16" s="7"/>
      <c r="N16" s="7">
        <v>0</v>
      </c>
      <c r="O16" s="7">
        <v>0</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1732.4645598766147</v>
      </c>
      <c r="C18" s="7">
        <v>4434.1896791818435</v>
      </c>
      <c r="D18" s="7">
        <v>0</v>
      </c>
      <c r="E18" s="7">
        <v>0</v>
      </c>
      <c r="F18" s="17">
        <f t="shared" si="0"/>
        <v>6166.6542390584582</v>
      </c>
      <c r="H18" s="4" t="s">
        <v>71</v>
      </c>
      <c r="I18" s="14"/>
      <c r="K18" s="10">
        <v>55000</v>
      </c>
      <c r="L18" s="7">
        <v>0</v>
      </c>
      <c r="M18" s="7"/>
      <c r="N18" s="7">
        <v>85000</v>
      </c>
      <c r="O18" s="7">
        <v>0</v>
      </c>
      <c r="P18" s="7"/>
      <c r="Q18" s="7">
        <v>0</v>
      </c>
      <c r="R18" s="7">
        <v>0</v>
      </c>
      <c r="S18" s="7"/>
      <c r="T18" s="7">
        <v>0</v>
      </c>
      <c r="U18" s="17">
        <v>0</v>
      </c>
    </row>
    <row r="19" spans="1:21">
      <c r="A19" t="s">
        <v>13</v>
      </c>
      <c r="B19" s="10">
        <v>-6658.5284172812826</v>
      </c>
      <c r="C19" s="7">
        <v>-37126.657455185428</v>
      </c>
      <c r="D19" s="7">
        <v>-292.21670848221765</v>
      </c>
      <c r="E19" s="7">
        <v>0</v>
      </c>
      <c r="F19" s="17">
        <f t="shared" si="0"/>
        <v>-44077.402580948925</v>
      </c>
      <c r="H19" s="4" t="s">
        <v>72</v>
      </c>
      <c r="I19" s="14">
        <v>121248273.15500002</v>
      </c>
      <c r="K19" s="10">
        <v>1100000</v>
      </c>
      <c r="L19" s="7">
        <v>1046000</v>
      </c>
      <c r="M19" s="7"/>
      <c r="N19" s="7">
        <v>4700000</v>
      </c>
      <c r="O19" s="7">
        <v>3988000</v>
      </c>
      <c r="P19" s="7"/>
      <c r="Q19" s="7">
        <v>30000</v>
      </c>
      <c r="R19" s="7">
        <v>31000</v>
      </c>
      <c r="S19" s="7"/>
      <c r="T19" s="7">
        <v>30000</v>
      </c>
      <c r="U19" s="17">
        <v>84000</v>
      </c>
    </row>
    <row r="20" spans="1:21">
      <c r="A20" t="s">
        <v>14</v>
      </c>
      <c r="B20" s="10">
        <v>1659728.9057946447</v>
      </c>
      <c r="C20" s="7">
        <v>6003652.0888694227</v>
      </c>
      <c r="D20" s="7">
        <v>11084.636479005858</v>
      </c>
      <c r="E20" s="7">
        <v>4686645.5865072291</v>
      </c>
      <c r="F20" s="17">
        <f t="shared" si="0"/>
        <v>12361111.217650302</v>
      </c>
      <c r="H20" s="4" t="s">
        <v>73</v>
      </c>
      <c r="I20" s="14">
        <v>2469</v>
      </c>
      <c r="K20" s="10">
        <v>16867025</v>
      </c>
      <c r="L20" s="7">
        <v>5000000</v>
      </c>
      <c r="M20" s="7"/>
      <c r="N20" s="7">
        <v>60219197</v>
      </c>
      <c r="O20" s="7">
        <v>0</v>
      </c>
      <c r="P20" s="7"/>
      <c r="Q20" s="7">
        <v>17051</v>
      </c>
      <c r="R20" s="7">
        <v>0</v>
      </c>
      <c r="S20" s="7"/>
      <c r="T20" s="7">
        <v>0</v>
      </c>
      <c r="U20" s="17">
        <v>0</v>
      </c>
    </row>
    <row r="21" spans="1:21">
      <c r="A21" t="s">
        <v>15</v>
      </c>
      <c r="B21" s="10">
        <v>139310.15161399276</v>
      </c>
      <c r="C21" s="7">
        <v>358234.15002142685</v>
      </c>
      <c r="D21" s="7">
        <v>-21575.702780583539</v>
      </c>
      <c r="E21" s="7">
        <v>0</v>
      </c>
      <c r="F21" s="17">
        <f t="shared" si="0"/>
        <v>475968.59885483608</v>
      </c>
      <c r="H21" s="4" t="s">
        <v>74</v>
      </c>
      <c r="I21" s="14"/>
      <c r="K21" s="10">
        <v>990079</v>
      </c>
      <c r="L21" s="7">
        <v>0</v>
      </c>
      <c r="M21" s="7"/>
      <c r="N21" s="7">
        <v>1835190</v>
      </c>
      <c r="O21" s="7">
        <v>0</v>
      </c>
      <c r="P21" s="7"/>
      <c r="Q21" s="7">
        <v>9720</v>
      </c>
      <c r="R21" s="7">
        <v>0</v>
      </c>
      <c r="S21" s="7"/>
      <c r="T21" s="7">
        <v>0</v>
      </c>
      <c r="U21" s="17">
        <v>0</v>
      </c>
    </row>
    <row r="22" spans="1:21">
      <c r="A22" t="s">
        <v>16</v>
      </c>
      <c r="B22" s="10">
        <v>75694.462324901368</v>
      </c>
      <c r="C22" s="7">
        <v>125187.15914556349</v>
      </c>
      <c r="D22" s="7">
        <v>-24827.393069149919</v>
      </c>
      <c r="E22" s="7">
        <v>0</v>
      </c>
      <c r="F22" s="17">
        <f t="shared" si="0"/>
        <v>176054.22840131493</v>
      </c>
      <c r="H22" s="4" t="s">
        <v>75</v>
      </c>
      <c r="I22" s="14">
        <v>7587731.2300000004</v>
      </c>
      <c r="K22" s="10">
        <v>200000</v>
      </c>
      <c r="L22" s="7">
        <v>0</v>
      </c>
      <c r="M22" s="7"/>
      <c r="N22" s="7">
        <v>2300000</v>
      </c>
      <c r="O22" s="7">
        <v>0</v>
      </c>
      <c r="P22" s="7"/>
      <c r="Q22" s="7">
        <v>0</v>
      </c>
      <c r="R22" s="7">
        <v>0</v>
      </c>
      <c r="S22" s="7"/>
      <c r="T22" s="7">
        <v>0</v>
      </c>
      <c r="U22" s="17">
        <v>0</v>
      </c>
    </row>
    <row r="23" spans="1:21">
      <c r="A23" t="s">
        <v>17</v>
      </c>
      <c r="B23" s="10">
        <v>-6291.7173871233681</v>
      </c>
      <c r="C23" s="7">
        <v>-3668.8154992190102</v>
      </c>
      <c r="D23" s="7">
        <v>-690.04472617205647</v>
      </c>
      <c r="E23" s="7">
        <v>0</v>
      </c>
      <c r="F23" s="17">
        <f t="shared" si="0"/>
        <v>-10650.577612514435</v>
      </c>
      <c r="H23" s="4" t="s">
        <v>76</v>
      </c>
      <c r="I23" s="14"/>
      <c r="K23" s="10">
        <v>264400</v>
      </c>
      <c r="L23" s="7">
        <v>175256</v>
      </c>
      <c r="M23" s="7"/>
      <c r="N23" s="7">
        <v>130200</v>
      </c>
      <c r="O23" s="7">
        <v>87747</v>
      </c>
      <c r="P23" s="7"/>
      <c r="Q23" s="7">
        <v>25200</v>
      </c>
      <c r="R23" s="7">
        <v>0</v>
      </c>
      <c r="S23" s="7"/>
      <c r="T23" s="7">
        <v>0</v>
      </c>
      <c r="U23" s="17">
        <v>0</v>
      </c>
    </row>
    <row r="24" spans="1:21">
      <c r="A24" t="s">
        <v>18</v>
      </c>
      <c r="B24" s="10">
        <v>0</v>
      </c>
      <c r="C24" s="7">
        <v>0</v>
      </c>
      <c r="D24" s="7">
        <v>0</v>
      </c>
      <c r="E24" s="7">
        <v>0</v>
      </c>
      <c r="F24" s="17">
        <f t="shared" si="0"/>
        <v>0</v>
      </c>
      <c r="H24" s="4" t="s">
        <v>77</v>
      </c>
      <c r="I24" s="14">
        <v>110874057.84500001</v>
      </c>
      <c r="K24" s="10"/>
      <c r="L24" s="7"/>
      <c r="M24" s="7"/>
      <c r="N24" s="7"/>
      <c r="O24" s="7"/>
      <c r="P24" s="7"/>
      <c r="Q24" s="7"/>
      <c r="R24" s="7"/>
      <c r="S24" s="7"/>
      <c r="T24" s="7"/>
      <c r="U24" s="17"/>
    </row>
    <row r="25" spans="1:21">
      <c r="A25" t="s">
        <v>19</v>
      </c>
      <c r="B25" s="10">
        <v>76264.545717876172</v>
      </c>
      <c r="C25" s="7">
        <v>125772.09128887887</v>
      </c>
      <c r="D25" s="7">
        <v>20.252585112733499</v>
      </c>
      <c r="E25" s="7">
        <v>0</v>
      </c>
      <c r="F25" s="17">
        <f t="shared" si="0"/>
        <v>202056.88959186777</v>
      </c>
      <c r="H25" s="4"/>
      <c r="I25" s="14"/>
      <c r="K25" s="10">
        <v>650000</v>
      </c>
      <c r="L25" s="7">
        <v>0</v>
      </c>
      <c r="M25" s="7"/>
      <c r="N25" s="7">
        <v>375000</v>
      </c>
      <c r="O25" s="7">
        <v>0</v>
      </c>
      <c r="P25" s="7"/>
      <c r="Q25" s="7">
        <v>0</v>
      </c>
      <c r="R25" s="7">
        <v>0</v>
      </c>
      <c r="S25" s="7"/>
      <c r="T25" s="7">
        <v>0</v>
      </c>
      <c r="U25" s="17">
        <v>0</v>
      </c>
    </row>
    <row r="26" spans="1:21">
      <c r="A26" t="s">
        <v>20</v>
      </c>
      <c r="B26" s="10">
        <v>22069.75563641364</v>
      </c>
      <c r="C26" s="7">
        <v>54645.741617895779</v>
      </c>
      <c r="D26" s="7">
        <v>-34407.304288317646</v>
      </c>
      <c r="E26" s="7">
        <v>0</v>
      </c>
      <c r="F26" s="17">
        <f t="shared" si="0"/>
        <v>42308.192965991773</v>
      </c>
      <c r="H26" s="4" t="s">
        <v>78</v>
      </c>
      <c r="I26" s="14">
        <f>SUM(I10:I16)-SUM(I19:I24)</f>
        <v>12749019.439999998</v>
      </c>
      <c r="K26" s="10">
        <v>1350000</v>
      </c>
      <c r="L26" s="7">
        <v>0</v>
      </c>
      <c r="M26" s="7"/>
      <c r="N26" s="7">
        <v>0</v>
      </c>
      <c r="O26" s="7">
        <v>0</v>
      </c>
      <c r="P26" s="7"/>
      <c r="Q26" s="7">
        <v>0</v>
      </c>
      <c r="R26" s="7">
        <v>0</v>
      </c>
      <c r="S26" s="7"/>
      <c r="T26" s="7">
        <v>0</v>
      </c>
      <c r="U26" s="17">
        <v>0</v>
      </c>
    </row>
    <row r="27" spans="1:21">
      <c r="A27" t="s">
        <v>21</v>
      </c>
      <c r="B27" s="10">
        <v>-17388.593453721871</v>
      </c>
      <c r="C27" s="7">
        <v>-15196.683217410682</v>
      </c>
      <c r="D27" s="7">
        <v>-1091.9042748569263</v>
      </c>
      <c r="E27" s="7">
        <v>0</v>
      </c>
      <c r="F27" s="17">
        <f t="shared" si="0"/>
        <v>-33677.180945989479</v>
      </c>
      <c r="H27" s="4" t="s">
        <v>79</v>
      </c>
      <c r="I27" s="14">
        <f>+F60</f>
        <v>12749019.439999996</v>
      </c>
      <c r="K27" s="10">
        <v>150000</v>
      </c>
      <c r="L27" s="7">
        <v>0</v>
      </c>
      <c r="M27" s="7"/>
      <c r="N27" s="7">
        <v>0</v>
      </c>
      <c r="O27" s="7">
        <v>0</v>
      </c>
      <c r="P27" s="7"/>
      <c r="Q27" s="7">
        <v>0</v>
      </c>
      <c r="R27" s="7">
        <v>0</v>
      </c>
      <c r="S27" s="7"/>
      <c r="T27" s="7">
        <v>0</v>
      </c>
      <c r="U27" s="17">
        <v>0</v>
      </c>
    </row>
    <row r="28" spans="1:21">
      <c r="A28" t="s">
        <v>22</v>
      </c>
      <c r="B28" s="10">
        <v>438820.70881849295</v>
      </c>
      <c r="C28" s="7">
        <v>797267.69570813933</v>
      </c>
      <c r="D28" s="7">
        <v>1346.0409673863542</v>
      </c>
      <c r="E28" s="7">
        <v>0</v>
      </c>
      <c r="F28" s="17">
        <f t="shared" si="0"/>
        <v>1237434.4454940187</v>
      </c>
      <c r="H28" s="23"/>
      <c r="I28" s="25"/>
      <c r="K28" s="10">
        <v>4690700</v>
      </c>
      <c r="L28" s="7">
        <v>2950000</v>
      </c>
      <c r="M28" s="7"/>
      <c r="N28" s="7">
        <v>4559300</v>
      </c>
      <c r="O28" s="7">
        <v>708000</v>
      </c>
      <c r="P28" s="7"/>
      <c r="Q28" s="7">
        <v>0</v>
      </c>
      <c r="R28" s="7">
        <v>0</v>
      </c>
      <c r="S28" s="7"/>
      <c r="T28" s="7">
        <v>0</v>
      </c>
      <c r="U28" s="17">
        <v>0</v>
      </c>
    </row>
    <row r="29" spans="1:21">
      <c r="A29" t="s">
        <v>23</v>
      </c>
      <c r="B29" s="10">
        <v>377918.65083657112</v>
      </c>
      <c r="C29" s="7">
        <v>1065236.2628181144</v>
      </c>
      <c r="D29" s="7">
        <v>5859.1500704556529</v>
      </c>
      <c r="E29" s="7">
        <v>0</v>
      </c>
      <c r="F29" s="17">
        <f t="shared" si="0"/>
        <v>1449014.0637251411</v>
      </c>
      <c r="K29" s="10">
        <v>3413000</v>
      </c>
      <c r="L29" s="7">
        <v>1670481</v>
      </c>
      <c r="M29" s="7"/>
      <c r="N29" s="7">
        <v>5537000</v>
      </c>
      <c r="O29" s="7">
        <v>2625507</v>
      </c>
      <c r="P29" s="7"/>
      <c r="Q29" s="7">
        <v>26500</v>
      </c>
      <c r="R29" s="7">
        <v>0</v>
      </c>
      <c r="S29" s="7"/>
      <c r="T29" s="7">
        <v>0</v>
      </c>
      <c r="U29" s="17">
        <v>0</v>
      </c>
    </row>
    <row r="30" spans="1:21">
      <c r="A30" t="s">
        <v>24</v>
      </c>
      <c r="B30" s="10">
        <v>4626.2308862402824</v>
      </c>
      <c r="C30" s="7">
        <v>15691.715643591855</v>
      </c>
      <c r="D30" s="7">
        <v>-33362.002373044219</v>
      </c>
      <c r="E30" s="7">
        <v>0</v>
      </c>
      <c r="F30" s="17">
        <f t="shared" si="0"/>
        <v>-13044.055843212082</v>
      </c>
      <c r="K30" s="10">
        <v>25000</v>
      </c>
      <c r="L30" s="7">
        <v>0</v>
      </c>
      <c r="M30" s="7"/>
      <c r="N30" s="7">
        <v>50000</v>
      </c>
      <c r="O30" s="7">
        <v>0</v>
      </c>
      <c r="P30" s="7"/>
      <c r="Q30" s="7">
        <v>161306</v>
      </c>
      <c r="R30" s="7">
        <v>0</v>
      </c>
      <c r="S30" s="7"/>
      <c r="T30" s="7">
        <v>0</v>
      </c>
      <c r="U30" s="17">
        <v>0</v>
      </c>
    </row>
    <row r="31" spans="1:21">
      <c r="A31" t="s">
        <v>25</v>
      </c>
      <c r="B31" s="10">
        <v>8193.0721703109157</v>
      </c>
      <c r="C31" s="7">
        <v>23839.436653156125</v>
      </c>
      <c r="D31" s="7">
        <v>-56094.344171658558</v>
      </c>
      <c r="E31" s="7">
        <v>0</v>
      </c>
      <c r="F31" s="17">
        <f t="shared" si="0"/>
        <v>-24061.835348191518</v>
      </c>
      <c r="K31" s="10">
        <v>0</v>
      </c>
      <c r="L31" s="7">
        <v>0</v>
      </c>
      <c r="M31" s="7"/>
      <c r="N31" s="7">
        <v>300000</v>
      </c>
      <c r="O31" s="7">
        <v>0</v>
      </c>
      <c r="P31" s="7"/>
      <c r="Q31" s="7">
        <v>0</v>
      </c>
      <c r="R31" s="7">
        <v>0</v>
      </c>
      <c r="S31" s="7"/>
      <c r="T31" s="7">
        <v>0</v>
      </c>
      <c r="U31" s="17">
        <v>0</v>
      </c>
    </row>
    <row r="32" spans="1:21">
      <c r="A32" t="s">
        <v>26</v>
      </c>
      <c r="B32" s="10">
        <v>-9850.5515226182324</v>
      </c>
      <c r="C32" s="7">
        <v>-265.24630443913668</v>
      </c>
      <c r="D32" s="7">
        <v>-195.35196708404894</v>
      </c>
      <c r="E32" s="7">
        <v>0</v>
      </c>
      <c r="F32" s="17">
        <f t="shared" si="0"/>
        <v>-10311.149794141418</v>
      </c>
      <c r="K32" s="10">
        <v>60000</v>
      </c>
      <c r="L32" s="7">
        <v>0</v>
      </c>
      <c r="M32" s="7"/>
      <c r="N32" s="7">
        <v>0</v>
      </c>
      <c r="O32" s="7">
        <v>0</v>
      </c>
      <c r="P32" s="7"/>
      <c r="Q32" s="7">
        <v>0</v>
      </c>
      <c r="R32" s="7">
        <v>0</v>
      </c>
      <c r="S32" s="7"/>
      <c r="T32" s="7">
        <v>0</v>
      </c>
      <c r="U32" s="17">
        <v>0</v>
      </c>
    </row>
    <row r="33" spans="1:21">
      <c r="A33" t="s">
        <v>27</v>
      </c>
      <c r="B33" s="10">
        <v>-308748.26672903402</v>
      </c>
      <c r="C33" s="7">
        <v>378738.58872432914</v>
      </c>
      <c r="D33" s="7">
        <v>-3388033.4453127296</v>
      </c>
      <c r="E33" s="7">
        <v>0</v>
      </c>
      <c r="F33" s="17">
        <f t="shared" si="0"/>
        <v>-3318043.1233174345</v>
      </c>
      <c r="K33" s="10">
        <v>492432</v>
      </c>
      <c r="L33" s="7">
        <v>0</v>
      </c>
      <c r="M33" s="7"/>
      <c r="N33" s="7">
        <v>0</v>
      </c>
      <c r="O33" s="7">
        <v>11100</v>
      </c>
      <c r="P33" s="7"/>
      <c r="Q33" s="7">
        <v>50000</v>
      </c>
      <c r="R33" s="7">
        <v>0</v>
      </c>
      <c r="S33" s="7"/>
      <c r="T33" s="7">
        <v>0</v>
      </c>
      <c r="U33" s="17">
        <v>0</v>
      </c>
    </row>
    <row r="34" spans="1:21">
      <c r="A34" t="s">
        <v>28</v>
      </c>
      <c r="B34" s="10">
        <v>-54413.995402102228</v>
      </c>
      <c r="C34" s="7">
        <v>-57635.953600877714</v>
      </c>
      <c r="D34" s="7">
        <v>-8549.704700469465</v>
      </c>
      <c r="E34" s="7">
        <v>0</v>
      </c>
      <c r="F34" s="17">
        <f t="shared" si="0"/>
        <v>-120599.6537034494</v>
      </c>
      <c r="K34" s="10">
        <v>51500</v>
      </c>
      <c r="L34" s="7">
        <v>0</v>
      </c>
      <c r="M34" s="7"/>
      <c r="N34" s="7">
        <v>87200</v>
      </c>
      <c r="O34" s="7">
        <v>0</v>
      </c>
      <c r="P34" s="7"/>
      <c r="Q34" s="7">
        <v>0</v>
      </c>
      <c r="R34" s="7">
        <v>0</v>
      </c>
      <c r="S34" s="7"/>
      <c r="T34" s="7">
        <v>0</v>
      </c>
      <c r="U34" s="17">
        <v>0</v>
      </c>
    </row>
    <row r="35" spans="1:21">
      <c r="A35" t="s">
        <v>29</v>
      </c>
      <c r="B35" s="10">
        <v>-5471.7486251186092</v>
      </c>
      <c r="C35" s="7">
        <v>-8544.8805570049954</v>
      </c>
      <c r="D35" s="7">
        <v>-49.72567359918429</v>
      </c>
      <c r="E35" s="7">
        <v>0</v>
      </c>
      <c r="F35" s="17">
        <f t="shared" si="0"/>
        <v>-14066.35485572279</v>
      </c>
      <c r="K35" s="10">
        <v>50000</v>
      </c>
      <c r="L35" s="7">
        <v>0</v>
      </c>
      <c r="M35" s="7"/>
      <c r="N35" s="7">
        <v>50000</v>
      </c>
      <c r="O35" s="7">
        <v>0</v>
      </c>
      <c r="P35" s="7"/>
      <c r="Q35" s="7">
        <v>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-30194.07661821384</v>
      </c>
      <c r="C37" s="7">
        <v>-16595.825427940988</v>
      </c>
      <c r="D37" s="7">
        <v>-28839.985936941437</v>
      </c>
      <c r="E37" s="7">
        <v>0</v>
      </c>
      <c r="F37" s="17">
        <f t="shared" si="0"/>
        <v>-75629.887983096269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-31379.133433629322</v>
      </c>
      <c r="C39" s="7">
        <v>-39076.387885931879</v>
      </c>
      <c r="D39" s="7">
        <v>-1096.5705718710224</v>
      </c>
      <c r="E39" s="7">
        <v>0</v>
      </c>
      <c r="F39" s="17">
        <f t="shared" si="1"/>
        <v>-71552.091891432225</v>
      </c>
      <c r="K39" s="10">
        <v>350000</v>
      </c>
      <c r="L39" s="7">
        <v>289750</v>
      </c>
      <c r="M39" s="7"/>
      <c r="N39" s="7">
        <v>250000</v>
      </c>
      <c r="O39" s="7">
        <v>235250</v>
      </c>
      <c r="P39" s="7"/>
      <c r="Q39" s="7">
        <v>0</v>
      </c>
      <c r="R39" s="7">
        <v>0</v>
      </c>
      <c r="S39" s="7"/>
      <c r="T39" s="7">
        <v>0</v>
      </c>
      <c r="U39" s="17">
        <v>0</v>
      </c>
    </row>
    <row r="40" spans="1:21">
      <c r="A40" t="s">
        <v>34</v>
      </c>
      <c r="B40" s="10">
        <v>-65448.89574874031</v>
      </c>
      <c r="C40" s="7">
        <v>-44445.948614048313</v>
      </c>
      <c r="D40" s="7">
        <v>-1454.4132501510624</v>
      </c>
      <c r="E40" s="7">
        <v>0</v>
      </c>
      <c r="F40" s="17">
        <f t="shared" si="1"/>
        <v>-111349.25761293969</v>
      </c>
      <c r="K40" s="10">
        <v>96400</v>
      </c>
      <c r="L40" s="7">
        <v>0</v>
      </c>
      <c r="M40" s="7"/>
      <c r="N40" s="7">
        <v>147500</v>
      </c>
      <c r="O40" s="7">
        <v>0</v>
      </c>
      <c r="P40" s="7"/>
      <c r="Q40" s="7">
        <v>0</v>
      </c>
      <c r="R40" s="7">
        <v>0</v>
      </c>
      <c r="S40" s="7"/>
      <c r="T40" s="7">
        <v>66890</v>
      </c>
      <c r="U40" s="17">
        <v>0</v>
      </c>
    </row>
    <row r="41" spans="1:21">
      <c r="A41" t="s">
        <v>35</v>
      </c>
      <c r="B41" s="10">
        <v>173650.39879310015</v>
      </c>
      <c r="C41" s="7">
        <v>497109.68106023315</v>
      </c>
      <c r="D41" s="7">
        <v>3477.5547500418979</v>
      </c>
      <c r="E41" s="7">
        <v>11421.792258069705</v>
      </c>
      <c r="F41" s="17">
        <f t="shared" si="1"/>
        <v>685659.42686144495</v>
      </c>
      <c r="K41" s="10">
        <v>4860000</v>
      </c>
      <c r="L41" s="7">
        <v>0</v>
      </c>
      <c r="M41" s="7"/>
      <c r="N41" s="7">
        <v>8640000</v>
      </c>
      <c r="O41" s="7">
        <v>0</v>
      </c>
      <c r="P41" s="7"/>
      <c r="Q41" s="7">
        <v>0</v>
      </c>
      <c r="R41" s="7">
        <v>0</v>
      </c>
      <c r="S41" s="7"/>
      <c r="T41" s="7">
        <v>0</v>
      </c>
      <c r="U41" s="17">
        <v>0</v>
      </c>
    </row>
    <row r="42" spans="1:21">
      <c r="A42" t="s">
        <v>36</v>
      </c>
      <c r="B42" s="10">
        <v>-83022.453355549951</v>
      </c>
      <c r="C42" s="7">
        <v>-124556.67705942795</v>
      </c>
      <c r="D42" s="7">
        <v>-407703.04353102978</v>
      </c>
      <c r="E42" s="7">
        <v>0</v>
      </c>
      <c r="F42" s="17">
        <f t="shared" si="1"/>
        <v>-615282.17394600762</v>
      </c>
      <c r="K42" s="10">
        <v>666000</v>
      </c>
      <c r="L42" s="7">
        <v>432900</v>
      </c>
      <c r="M42" s="7"/>
      <c r="N42" s="7">
        <v>721000</v>
      </c>
      <c r="O42" s="7">
        <v>468000</v>
      </c>
      <c r="P42" s="7"/>
      <c r="Q42" s="7">
        <v>414000</v>
      </c>
      <c r="R42" s="7">
        <v>269100</v>
      </c>
      <c r="S42" s="7"/>
      <c r="T42" s="7">
        <v>0</v>
      </c>
      <c r="U42" s="17">
        <v>0</v>
      </c>
    </row>
    <row r="43" spans="1:21">
      <c r="A43" t="s">
        <v>37</v>
      </c>
      <c r="B43" s="10">
        <v>-5203.0638008778187</v>
      </c>
      <c r="C43" s="7">
        <v>-19495.467726333649</v>
      </c>
      <c r="D43" s="7">
        <v>-20.112257232470313</v>
      </c>
      <c r="E43" s="7">
        <v>0</v>
      </c>
      <c r="F43" s="17">
        <f t="shared" si="1"/>
        <v>-24718.643784443939</v>
      </c>
      <c r="K43" s="10">
        <v>166015</v>
      </c>
      <c r="L43" s="7">
        <v>0</v>
      </c>
      <c r="M43" s="7"/>
      <c r="N43" s="7">
        <v>738136</v>
      </c>
      <c r="O43" s="7">
        <v>0</v>
      </c>
      <c r="P43" s="7"/>
      <c r="Q43" s="7">
        <v>0</v>
      </c>
      <c r="R43" s="7">
        <v>0</v>
      </c>
      <c r="S43" s="7"/>
      <c r="T43" s="7">
        <v>0</v>
      </c>
      <c r="U43" s="17">
        <v>0</v>
      </c>
    </row>
    <row r="44" spans="1:21">
      <c r="A44" t="s">
        <v>38</v>
      </c>
      <c r="B44" s="10">
        <v>299122.42703711311</v>
      </c>
      <c r="C44" s="7">
        <v>1031322.2935071355</v>
      </c>
      <c r="D44" s="7">
        <v>6741.9188620540954</v>
      </c>
      <c r="E44" s="7">
        <v>0</v>
      </c>
      <c r="F44" s="17">
        <f t="shared" si="1"/>
        <v>1337186.6394063027</v>
      </c>
      <c r="K44" s="10">
        <v>2700000</v>
      </c>
      <c r="L44" s="7">
        <v>0</v>
      </c>
      <c r="M44" s="7"/>
      <c r="N44" s="7">
        <v>8300000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58080.724015867512</v>
      </c>
      <c r="C47" s="7">
        <v>20034.266450482872</v>
      </c>
      <c r="D47" s="7">
        <v>-503.74671982141683</v>
      </c>
      <c r="E47" s="7">
        <v>0</v>
      </c>
      <c r="F47" s="17">
        <f t="shared" si="1"/>
        <v>77611.243746528969</v>
      </c>
      <c r="K47" s="10">
        <v>519500</v>
      </c>
      <c r="L47" s="7">
        <v>0</v>
      </c>
      <c r="M47" s="7"/>
      <c r="N47" s="7">
        <v>80500</v>
      </c>
      <c r="O47" s="7">
        <v>0</v>
      </c>
      <c r="P47" s="7"/>
      <c r="Q47" s="7">
        <v>0</v>
      </c>
      <c r="R47" s="7">
        <v>0</v>
      </c>
      <c r="S47" s="7"/>
      <c r="T47" s="7">
        <v>0</v>
      </c>
      <c r="U47" s="17">
        <v>0</v>
      </c>
    </row>
    <row r="48" spans="1:21">
      <c r="A48" t="s">
        <v>42</v>
      </c>
      <c r="B48" s="10">
        <v>58148.435296540614</v>
      </c>
      <c r="C48" s="7">
        <v>95516.60153136123</v>
      </c>
      <c r="D48" s="7">
        <v>2207.8257288641325</v>
      </c>
      <c r="E48" s="7">
        <v>0</v>
      </c>
      <c r="F48" s="17">
        <f t="shared" si="1"/>
        <v>155872.86255676596</v>
      </c>
      <c r="K48" s="10">
        <v>342154</v>
      </c>
      <c r="L48" s="7">
        <v>0</v>
      </c>
      <c r="M48" s="7"/>
      <c r="N48" s="7">
        <v>692351</v>
      </c>
      <c r="O48" s="7">
        <v>528151</v>
      </c>
      <c r="P48" s="7"/>
      <c r="Q48" s="7">
        <v>57868</v>
      </c>
      <c r="R48" s="7">
        <v>0</v>
      </c>
      <c r="S48" s="7"/>
      <c r="T48" s="7">
        <v>0</v>
      </c>
      <c r="U48" s="17">
        <v>0</v>
      </c>
    </row>
    <row r="49" spans="1:21">
      <c r="A49" t="s">
        <v>43</v>
      </c>
      <c r="B49" s="10">
        <v>25703.73417101329</v>
      </c>
      <c r="C49" s="7">
        <v>46525.997032393643</v>
      </c>
      <c r="D49" s="7">
        <v>-7803.0551931018363</v>
      </c>
      <c r="E49" s="7">
        <v>0</v>
      </c>
      <c r="F49" s="17">
        <f t="shared" si="1"/>
        <v>64426.676010305098</v>
      </c>
      <c r="K49" s="10">
        <v>375000</v>
      </c>
      <c r="L49" s="7">
        <v>0</v>
      </c>
      <c r="M49" s="7"/>
      <c r="N49" s="7">
        <v>600000</v>
      </c>
      <c r="O49" s="7">
        <v>0</v>
      </c>
      <c r="P49" s="7"/>
      <c r="Q49" s="7">
        <v>0</v>
      </c>
      <c r="R49" s="7">
        <v>0</v>
      </c>
      <c r="S49" s="7"/>
      <c r="T49" s="7">
        <v>0</v>
      </c>
      <c r="U49" s="17">
        <v>0</v>
      </c>
    </row>
    <row r="50" spans="1:21">
      <c r="A50" t="s">
        <v>44</v>
      </c>
      <c r="B50" s="10">
        <v>103240.18469669082</v>
      </c>
      <c r="C50" s="7">
        <v>72769.206557098601</v>
      </c>
      <c r="D50" s="7">
        <v>-2239587.8296965472</v>
      </c>
      <c r="E50" s="7">
        <v>12542.127716359537</v>
      </c>
      <c r="F50" s="17">
        <f t="shared" si="1"/>
        <v>-2051036.3107263984</v>
      </c>
      <c r="K50" s="10">
        <v>2050596</v>
      </c>
      <c r="L50" s="7">
        <v>1352869.3488</v>
      </c>
      <c r="M50" s="7"/>
      <c r="N50" s="7">
        <v>53829</v>
      </c>
      <c r="O50" s="7">
        <v>35582.820800000001</v>
      </c>
      <c r="P50" s="7"/>
      <c r="Q50" s="7">
        <v>2245379</v>
      </c>
      <c r="R50" s="7">
        <v>1481437.8303999999</v>
      </c>
      <c r="S50" s="7"/>
      <c r="T50" s="7">
        <v>0</v>
      </c>
      <c r="U50" s="17">
        <v>0</v>
      </c>
    </row>
    <row r="51" spans="1:21">
      <c r="A51" t="s">
        <v>45</v>
      </c>
      <c r="B51" s="10">
        <v>-26760.201959125981</v>
      </c>
      <c r="C51" s="7">
        <v>-3910.9190284848237</v>
      </c>
      <c r="D51" s="7">
        <v>0</v>
      </c>
      <c r="E51" s="7">
        <v>0</v>
      </c>
      <c r="F51" s="17">
        <f t="shared" si="1"/>
        <v>-30671.120987610804</v>
      </c>
      <c r="K51" s="10">
        <v>23475</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172585.66954327119</v>
      </c>
      <c r="C53" s="7">
        <v>805798.683484504</v>
      </c>
      <c r="D53" s="7">
        <v>171.78037308678518</v>
      </c>
      <c r="E53" s="7">
        <v>0</v>
      </c>
      <c r="F53" s="17">
        <f t="shared" si="1"/>
        <v>978556.13340086199</v>
      </c>
      <c r="K53" s="10">
        <v>2600000</v>
      </c>
      <c r="L53" s="7">
        <v>1639270</v>
      </c>
      <c r="M53" s="7"/>
      <c r="N53" s="7">
        <v>8600000</v>
      </c>
      <c r="O53" s="7">
        <v>12272233</v>
      </c>
      <c r="P53" s="7"/>
      <c r="Q53" s="7">
        <v>25500</v>
      </c>
      <c r="R53" s="7">
        <v>0</v>
      </c>
      <c r="S53" s="7"/>
      <c r="T53" s="7">
        <v>0</v>
      </c>
      <c r="U53" s="17">
        <v>0</v>
      </c>
    </row>
    <row r="54" spans="1:21">
      <c r="A54" t="s">
        <v>48</v>
      </c>
      <c r="B54" s="10">
        <v>29717.852624674299</v>
      </c>
      <c r="C54" s="7">
        <v>151800.27570453018</v>
      </c>
      <c r="D54" s="7">
        <v>261.75472179774124</v>
      </c>
      <c r="E54" s="7">
        <v>700.74390668951946</v>
      </c>
      <c r="F54" s="17">
        <f t="shared" si="1"/>
        <v>182480.62695769174</v>
      </c>
      <c r="K54" s="10">
        <v>250000</v>
      </c>
      <c r="L54" s="7">
        <v>298366</v>
      </c>
      <c r="M54" s="7"/>
      <c r="N54" s="7">
        <v>700000</v>
      </c>
      <c r="O54" s="7">
        <v>396051</v>
      </c>
      <c r="P54" s="7"/>
      <c r="Q54" s="7">
        <v>0</v>
      </c>
      <c r="R54" s="7">
        <v>0</v>
      </c>
      <c r="S54" s="7"/>
      <c r="T54" s="7">
        <v>0</v>
      </c>
      <c r="U54" s="17">
        <v>0</v>
      </c>
    </row>
    <row r="55" spans="1:21">
      <c r="A55" t="s">
        <v>49</v>
      </c>
      <c r="B55" s="10">
        <v>7853.5235701729689</v>
      </c>
      <c r="C55" s="7">
        <v>17674.09408517796</v>
      </c>
      <c r="D55" s="7">
        <v>0</v>
      </c>
      <c r="E55" s="7">
        <v>0</v>
      </c>
      <c r="F55" s="17">
        <f t="shared" si="1"/>
        <v>25527.617655350929</v>
      </c>
      <c r="K55" s="10">
        <v>332438</v>
      </c>
      <c r="L55" s="7">
        <v>235821</v>
      </c>
      <c r="M55" s="7"/>
      <c r="N55" s="7">
        <v>4165</v>
      </c>
      <c r="O55" s="7">
        <v>4869</v>
      </c>
      <c r="P55" s="7"/>
      <c r="Q55" s="7">
        <v>79887</v>
      </c>
      <c r="R55" s="7">
        <v>100588</v>
      </c>
      <c r="S55" s="7"/>
      <c r="T55" s="7">
        <v>0</v>
      </c>
      <c r="U55" s="17">
        <v>0</v>
      </c>
    </row>
    <row r="56" spans="1:21">
      <c r="A56" t="s">
        <v>50</v>
      </c>
      <c r="B56" s="10">
        <v>4585.0607900765463</v>
      </c>
      <c r="C56" s="7">
        <v>4668.4408022248535</v>
      </c>
      <c r="D56" s="7">
        <v>889.97322319758678</v>
      </c>
      <c r="E56" s="7">
        <v>0</v>
      </c>
      <c r="F56" s="17">
        <f t="shared" si="1"/>
        <v>10143.474815498987</v>
      </c>
      <c r="K56" s="10">
        <v>180000</v>
      </c>
      <c r="L56" s="7">
        <v>0</v>
      </c>
      <c r="M56" s="7"/>
      <c r="N56" s="7">
        <v>80000</v>
      </c>
      <c r="O56" s="7">
        <v>0</v>
      </c>
      <c r="P56" s="7"/>
      <c r="Q56" s="7">
        <v>0</v>
      </c>
      <c r="R56" s="7">
        <v>0</v>
      </c>
      <c r="S56" s="7"/>
      <c r="T56" s="7">
        <v>0</v>
      </c>
      <c r="U56" s="17">
        <v>0</v>
      </c>
    </row>
    <row r="57" spans="1:21">
      <c r="A57" t="s">
        <v>51</v>
      </c>
      <c r="B57" s="10">
        <v>9888.4407403559562</v>
      </c>
      <c r="C57" s="7">
        <v>17900.092593362431</v>
      </c>
      <c r="D57" s="7">
        <v>0</v>
      </c>
      <c r="E57" s="7">
        <v>0</v>
      </c>
      <c r="F57" s="17">
        <f t="shared" si="1"/>
        <v>27788.533333718387</v>
      </c>
      <c r="K57" s="10">
        <v>0</v>
      </c>
      <c r="L57" s="7">
        <v>389762</v>
      </c>
      <c r="M57" s="7"/>
      <c r="N57" s="7">
        <v>0</v>
      </c>
      <c r="O57" s="7">
        <v>389761</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3154287.9382956424</v>
      </c>
      <c r="C60" s="7">
        <f>SUM(C6:C58)</f>
        <v>11284109.354893057</v>
      </c>
      <c r="D60" s="7">
        <f>SUM(D6:D58)</f>
        <v>-6406495.8769343914</v>
      </c>
      <c r="E60" s="7">
        <f>SUM(E6:E58)</f>
        <v>4717118.0237456895</v>
      </c>
      <c r="F60" s="17">
        <f>SUM(F6:F58)</f>
        <v>12749019.439999996</v>
      </c>
      <c r="K60" s="10">
        <f>SUM(K6:K58)</f>
        <v>53434308</v>
      </c>
      <c r="L60" s="7">
        <f>SUM(L6:L58)</f>
        <v>16260675.3488</v>
      </c>
      <c r="M60" s="7"/>
      <c r="N60" s="7">
        <f>SUM(N6:N58)</f>
        <v>117647747</v>
      </c>
      <c r="O60" s="7">
        <f>SUM(O6:O58)</f>
        <v>23197622.820799999</v>
      </c>
      <c r="P60" s="7"/>
      <c r="Q60" s="7">
        <f>SUM(Q6:Q58)</f>
        <v>3972146</v>
      </c>
      <c r="R60" s="7">
        <f>SUM(R6:R58)</f>
        <v>2032125.8303999999</v>
      </c>
      <c r="S60" s="7"/>
      <c r="T60" s="7">
        <f>SUM(T6:T58)</f>
        <v>96890</v>
      </c>
      <c r="U60" s="17">
        <f>SUM(U6:U58)</f>
        <v>84000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Italic"Mutual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34193.055425667735</v>
      </c>
      <c r="C6" s="7">
        <v>0</v>
      </c>
      <c r="D6" s="7">
        <v>3560.4045339048189</v>
      </c>
      <c r="E6" s="7">
        <v>0</v>
      </c>
      <c r="F6" s="17">
        <f t="shared" ref="F6:F37" si="0">SUM(B6:E6)</f>
        <v>37753.459959572552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3559238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6291</v>
      </c>
      <c r="K13" s="10"/>
      <c r="L13" s="7"/>
      <c r="M13" s="7"/>
      <c r="N13" s="7"/>
      <c r="O13" s="7"/>
      <c r="P13" s="7"/>
      <c r="Q13" s="7"/>
      <c r="R13" s="7"/>
      <c r="S13" s="7"/>
      <c r="T13" s="7"/>
      <c r="U13" s="17"/>
    </row>
    <row r="14" spans="1:21">
      <c r="A14" t="s">
        <v>8</v>
      </c>
      <c r="B14" s="10">
        <v>31025.068905589455</v>
      </c>
      <c r="C14" s="7">
        <v>0</v>
      </c>
      <c r="D14" s="7">
        <v>0</v>
      </c>
      <c r="E14" s="7">
        <v>0</v>
      </c>
      <c r="F14" s="17">
        <f t="shared" si="0"/>
        <v>31025.068905589455</v>
      </c>
      <c r="H14" s="4" t="s">
        <v>68</v>
      </c>
      <c r="I14" s="14">
        <v>260012.00000000003</v>
      </c>
      <c r="K14" s="10">
        <v>51000</v>
      </c>
      <c r="L14" s="7">
        <v>18927</v>
      </c>
      <c r="M14" s="7"/>
      <c r="N14" s="7">
        <v>0</v>
      </c>
      <c r="O14" s="7">
        <v>0</v>
      </c>
      <c r="P14" s="7"/>
      <c r="Q14" s="7">
        <v>0</v>
      </c>
      <c r="R14" s="7">
        <v>1257</v>
      </c>
      <c r="S14" s="7"/>
      <c r="T14" s="7">
        <v>0</v>
      </c>
      <c r="U14" s="17">
        <v>0</v>
      </c>
    </row>
    <row r="15" spans="1:21">
      <c r="A15" t="s">
        <v>9</v>
      </c>
      <c r="B15" s="10">
        <v>56657.662070015154</v>
      </c>
      <c r="C15" s="7">
        <v>61.040203335700994</v>
      </c>
      <c r="D15" s="7">
        <v>0</v>
      </c>
      <c r="E15" s="7">
        <v>0</v>
      </c>
      <c r="F15" s="17">
        <f t="shared" si="0"/>
        <v>56718.702273350857</v>
      </c>
      <c r="H15" s="4" t="s">
        <v>69</v>
      </c>
      <c r="I15" s="14">
        <v>399992.01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809429</v>
      </c>
      <c r="K19" s="10"/>
      <c r="L19" s="7"/>
      <c r="M19" s="7"/>
      <c r="N19" s="7"/>
      <c r="O19" s="7"/>
      <c r="P19" s="7"/>
      <c r="Q19" s="7"/>
      <c r="R19" s="7"/>
      <c r="S19" s="7"/>
      <c r="T19" s="7"/>
      <c r="U19" s="17"/>
    </row>
    <row r="20" spans="1:21">
      <c r="A20" t="s">
        <v>14</v>
      </c>
      <c r="B20" s="10">
        <v>1629.8147191417229</v>
      </c>
      <c r="C20" s="7">
        <v>0</v>
      </c>
      <c r="D20" s="7">
        <v>274.96465645650778</v>
      </c>
      <c r="E20" s="7">
        <v>0</v>
      </c>
      <c r="F20" s="17">
        <f t="shared" si="0"/>
        <v>1904.7793755982307</v>
      </c>
      <c r="H20" s="4" t="s">
        <v>73</v>
      </c>
      <c r="I20" s="14">
        <v>-5909.8728585120343</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355362</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731409.76389941503</v>
      </c>
      <c r="C24" s="7">
        <v>114536.47825721836</v>
      </c>
      <c r="D24" s="7">
        <v>1412.5459157294129</v>
      </c>
      <c r="E24" s="7">
        <v>0</v>
      </c>
      <c r="F24" s="17">
        <f t="shared" si="0"/>
        <v>847358.78807236277</v>
      </c>
      <c r="H24" s="4" t="s">
        <v>77</v>
      </c>
      <c r="I24" s="14">
        <v>1757175.0000000002</v>
      </c>
      <c r="K24" s="10">
        <v>1022989</v>
      </c>
      <c r="L24" s="7">
        <v>0</v>
      </c>
      <c r="M24" s="7"/>
      <c r="N24" s="7">
        <v>35389</v>
      </c>
      <c r="O24" s="7">
        <v>0</v>
      </c>
      <c r="P24" s="7"/>
      <c r="Q24" s="7">
        <v>587622</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76652.055522167415</v>
      </c>
      <c r="C26" s="7">
        <v>24.583512220307323</v>
      </c>
      <c r="D26" s="7">
        <v>293.00888889609541</v>
      </c>
      <c r="E26" s="7">
        <v>0</v>
      </c>
      <c r="F26" s="17">
        <f t="shared" si="0"/>
        <v>76969.647923283817</v>
      </c>
      <c r="H26" s="4" t="s">
        <v>78</v>
      </c>
      <c r="I26" s="14">
        <f>SUM(I10:I16)-SUM(I19:I24)</f>
        <v>1309476.8828585115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1309476.882858512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7644.308027583741</v>
      </c>
      <c r="C30" s="7">
        <v>1778.6590666548873</v>
      </c>
      <c r="D30" s="7">
        <v>1561.0677779170837</v>
      </c>
      <c r="E30" s="7">
        <v>0</v>
      </c>
      <c r="F30" s="17">
        <f t="shared" si="0"/>
        <v>10984.034872155713</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-1012</v>
      </c>
      <c r="C32" s="7">
        <v>0</v>
      </c>
      <c r="D32" s="7">
        <v>0</v>
      </c>
      <c r="E32" s="7">
        <v>0</v>
      </c>
      <c r="F32" s="17">
        <f t="shared" si="0"/>
        <v>-1012</v>
      </c>
      <c r="K32" s="10"/>
      <c r="L32" s="7"/>
      <c r="M32" s="7"/>
      <c r="N32" s="7"/>
      <c r="O32" s="7"/>
      <c r="P32" s="7"/>
      <c r="Q32" s="7"/>
      <c r="R32" s="7"/>
      <c r="S32" s="7"/>
      <c r="T32" s="7"/>
      <c r="U32" s="17"/>
    </row>
    <row r="33" spans="1:21">
      <c r="A33" t="s">
        <v>27</v>
      </c>
      <c r="B33" s="10">
        <v>5354.4834345750969</v>
      </c>
      <c r="C33" s="7">
        <v>0</v>
      </c>
      <c r="D33" s="7">
        <v>0</v>
      </c>
      <c r="E33" s="7">
        <v>0</v>
      </c>
      <c r="F33" s="17">
        <f t="shared" si="0"/>
        <v>5354.4834345750969</v>
      </c>
      <c r="K33" s="10"/>
      <c r="L33" s="7"/>
      <c r="M33" s="7"/>
      <c r="N33" s="7"/>
      <c r="O33" s="7"/>
      <c r="P33" s="7"/>
      <c r="Q33" s="7"/>
      <c r="R33" s="7"/>
      <c r="S33" s="7"/>
      <c r="T33" s="7"/>
      <c r="U33" s="17"/>
    </row>
    <row r="34" spans="1:21">
      <c r="A34" t="s">
        <v>28</v>
      </c>
      <c r="B34" s="10">
        <v>-1559</v>
      </c>
      <c r="C34" s="7">
        <v>0</v>
      </c>
      <c r="D34" s="7">
        <v>0</v>
      </c>
      <c r="E34" s="7">
        <v>0</v>
      </c>
      <c r="F34" s="17">
        <f t="shared" si="0"/>
        <v>-1559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67292.012171350245</v>
      </c>
      <c r="C37" s="7">
        <v>0</v>
      </c>
      <c r="D37" s="7">
        <v>2535.9430414030649</v>
      </c>
      <c r="E37" s="7">
        <v>0</v>
      </c>
      <c r="F37" s="17">
        <f t="shared" si="0"/>
        <v>69827.95521275331</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2523.1220257199348</v>
      </c>
      <c r="C42" s="7">
        <v>0</v>
      </c>
      <c r="D42" s="7">
        <v>0</v>
      </c>
      <c r="E42" s="7">
        <v>0</v>
      </c>
      <c r="F42" s="17">
        <f t="shared" si="1"/>
        <v>2523.1220257199348</v>
      </c>
      <c r="K42" s="10">
        <v>31000</v>
      </c>
      <c r="L42" s="7">
        <v>0</v>
      </c>
      <c r="M42" s="7"/>
      <c r="N42" s="7">
        <v>0</v>
      </c>
      <c r="O42" s="7">
        <v>0</v>
      </c>
      <c r="P42" s="7"/>
      <c r="Q42" s="7">
        <v>19000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179870.11030909419</v>
      </c>
      <c r="C47" s="7">
        <v>0</v>
      </c>
      <c r="D47" s="7">
        <v>0</v>
      </c>
      <c r="E47" s="7">
        <v>0</v>
      </c>
      <c r="F47" s="17">
        <f t="shared" si="1"/>
        <v>179870.11030909419</v>
      </c>
      <c r="K47" s="10"/>
      <c r="L47" s="7"/>
      <c r="M47" s="7"/>
      <c r="N47" s="7"/>
      <c r="O47" s="7"/>
      <c r="P47" s="7"/>
      <c r="Q47" s="7"/>
      <c r="R47" s="7"/>
      <c r="S47" s="7"/>
      <c r="T47" s="7"/>
      <c r="U47" s="17"/>
    </row>
    <row r="48" spans="1:21">
      <c r="A48" t="s">
        <v>42</v>
      </c>
      <c r="B48" s="10">
        <v>-39798</v>
      </c>
      <c r="C48" s="7">
        <v>0</v>
      </c>
      <c r="D48" s="7">
        <v>0</v>
      </c>
      <c r="E48" s="7">
        <v>0</v>
      </c>
      <c r="F48" s="17">
        <f t="shared" si="1"/>
        <v>-39798</v>
      </c>
      <c r="K48" s="10"/>
      <c r="L48" s="7"/>
      <c r="M48" s="7"/>
      <c r="N48" s="7"/>
      <c r="O48" s="7"/>
      <c r="P48" s="7"/>
      <c r="Q48" s="7"/>
      <c r="R48" s="7"/>
      <c r="S48" s="7"/>
      <c r="T48" s="7"/>
      <c r="U48" s="17"/>
    </row>
    <row r="49" spans="1:21">
      <c r="A49" t="s">
        <v>43</v>
      </c>
      <c r="B49" s="10">
        <v>8513.4098610109722</v>
      </c>
      <c r="C49" s="7">
        <v>6500.2067640477253</v>
      </c>
      <c r="D49" s="7">
        <v>0</v>
      </c>
      <c r="E49" s="7">
        <v>0</v>
      </c>
      <c r="F49" s="17">
        <f t="shared" si="1"/>
        <v>15013.616625058698</v>
      </c>
      <c r="K49" s="10"/>
      <c r="L49" s="7"/>
      <c r="M49" s="7"/>
      <c r="N49" s="7"/>
      <c r="O49" s="7"/>
      <c r="P49" s="7"/>
      <c r="Q49" s="7"/>
      <c r="R49" s="7"/>
      <c r="S49" s="7"/>
      <c r="T49" s="7"/>
      <c r="U49" s="17"/>
    </row>
    <row r="50" spans="1:21">
      <c r="A50" t="s">
        <v>44</v>
      </c>
      <c r="B50" s="10">
        <v>17997.113869397486</v>
      </c>
      <c r="C50" s="7">
        <v>0</v>
      </c>
      <c r="D50" s="7">
        <v>0</v>
      </c>
      <c r="E50" s="7">
        <v>0</v>
      </c>
      <c r="F50" s="17">
        <f t="shared" si="1"/>
        <v>17997.113869397486</v>
      </c>
      <c r="K50" s="10">
        <v>40003</v>
      </c>
      <c r="L50" s="7">
        <v>22198</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-1455</v>
      </c>
      <c r="C57" s="7">
        <v>0</v>
      </c>
      <c r="D57" s="7">
        <v>0</v>
      </c>
      <c r="E57" s="7">
        <v>0</v>
      </c>
      <c r="F57" s="17">
        <f t="shared" si="1"/>
        <v>-1455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1176937.9802407282</v>
      </c>
      <c r="C60" s="7">
        <f>SUM(C6:C58)</f>
        <v>122900.96780347699</v>
      </c>
      <c r="D60" s="7">
        <f>SUM(D6:D58)</f>
        <v>9637.9348143069838</v>
      </c>
      <c r="E60" s="7">
        <f>SUM(E6:E58)</f>
        <v>0</v>
      </c>
      <c r="F60" s="17">
        <f>SUM(F6:F58)</f>
        <v>1309476.882858512</v>
      </c>
      <c r="K60" s="10">
        <f>SUM(K6:K58)</f>
        <v>1144992</v>
      </c>
      <c r="L60" s="7">
        <f>SUM(L6:L58)</f>
        <v>41125</v>
      </c>
      <c r="M60" s="7"/>
      <c r="N60" s="7">
        <f>SUM(N6:N58)</f>
        <v>35389</v>
      </c>
      <c r="O60" s="7">
        <f>SUM(O6:O58)</f>
        <v>0</v>
      </c>
      <c r="P60" s="7"/>
      <c r="Q60" s="7">
        <f>SUM(Q6:Q58)</f>
        <v>606622</v>
      </c>
      <c r="R60" s="7">
        <f>SUM(R6:R58)</f>
        <v>1257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Affiliated Investors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12103.768704259324</v>
      </c>
      <c r="D6" s="7">
        <v>0</v>
      </c>
      <c r="E6" s="7">
        <v>0</v>
      </c>
      <c r="F6" s="17">
        <f t="shared" ref="F6:F37" si="0">SUM(B6:E6)</f>
        <v>12103.768704259324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743715.40020973119</v>
      </c>
      <c r="D8" s="7">
        <v>0</v>
      </c>
      <c r="E8" s="7">
        <v>0</v>
      </c>
      <c r="F8" s="17">
        <f t="shared" si="0"/>
        <v>743715.40020973119</v>
      </c>
      <c r="H8" s="4" t="s">
        <v>64</v>
      </c>
      <c r="I8" s="13"/>
      <c r="K8" s="10">
        <v>0</v>
      </c>
      <c r="L8" s="7">
        <v>0</v>
      </c>
      <c r="M8" s="7"/>
      <c r="N8" s="7">
        <v>644884</v>
      </c>
      <c r="O8" s="7">
        <v>0</v>
      </c>
      <c r="P8" s="7"/>
      <c r="Q8" s="7">
        <v>0</v>
      </c>
      <c r="R8" s="7">
        <v>0</v>
      </c>
      <c r="S8" s="7"/>
      <c r="T8" s="7">
        <v>0</v>
      </c>
      <c r="U8" s="17">
        <v>0</v>
      </c>
    </row>
    <row r="9" spans="1:21">
      <c r="A9" t="s">
        <v>3</v>
      </c>
      <c r="B9" s="10">
        <v>0</v>
      </c>
      <c r="C9" s="7">
        <v>187089.55832402021</v>
      </c>
      <c r="D9" s="7">
        <v>0</v>
      </c>
      <c r="E9" s="7">
        <v>0</v>
      </c>
      <c r="F9" s="17">
        <f t="shared" si="0"/>
        <v>187089.55832402021</v>
      </c>
      <c r="H9" s="4"/>
      <c r="I9" s="13"/>
      <c r="K9" s="10">
        <v>123926</v>
      </c>
      <c r="L9" s="7">
        <v>0</v>
      </c>
      <c r="M9" s="7"/>
      <c r="N9" s="7">
        <v>0</v>
      </c>
      <c r="O9" s="7">
        <v>0</v>
      </c>
      <c r="P9" s="7"/>
      <c r="Q9" s="7">
        <v>0</v>
      </c>
      <c r="R9" s="7">
        <v>0</v>
      </c>
      <c r="S9" s="7"/>
      <c r="T9" s="7">
        <v>0</v>
      </c>
      <c r="U9" s="17">
        <v>0</v>
      </c>
    </row>
    <row r="10" spans="1:21">
      <c r="A10" t="s">
        <v>4</v>
      </c>
      <c r="B10" s="10">
        <v>592.42251637274342</v>
      </c>
      <c r="C10" s="7">
        <v>3742148.8181225313</v>
      </c>
      <c r="D10" s="7">
        <v>3234.0979226298496</v>
      </c>
      <c r="E10" s="7">
        <v>0</v>
      </c>
      <c r="F10" s="17">
        <f t="shared" si="0"/>
        <v>3745975.3385615335</v>
      </c>
      <c r="H10" s="4" t="s">
        <v>65</v>
      </c>
      <c r="I10" s="14">
        <v>110355316</v>
      </c>
      <c r="K10" s="10">
        <v>97750</v>
      </c>
      <c r="L10" s="7">
        <v>150000</v>
      </c>
      <c r="M10" s="7"/>
      <c r="N10" s="7">
        <v>9531750</v>
      </c>
      <c r="O10" s="7">
        <v>4870000</v>
      </c>
      <c r="P10" s="7"/>
      <c r="Q10" s="7">
        <v>627500</v>
      </c>
      <c r="R10" s="7">
        <v>900000</v>
      </c>
      <c r="S10" s="7"/>
      <c r="T10" s="7">
        <v>0</v>
      </c>
      <c r="U10" s="17">
        <v>0</v>
      </c>
    </row>
    <row r="11" spans="1:21">
      <c r="A11" t="s">
        <v>5</v>
      </c>
      <c r="B11" s="10">
        <v>0</v>
      </c>
      <c r="C11" s="7">
        <v>2443160.2033648193</v>
      </c>
      <c r="D11" s="7">
        <v>0</v>
      </c>
      <c r="E11" s="7">
        <v>0</v>
      </c>
      <c r="F11" s="17">
        <f t="shared" si="0"/>
        <v>2443160.2033648193</v>
      </c>
      <c r="H11" s="4"/>
      <c r="I11" s="14"/>
      <c r="K11" s="10">
        <v>0</v>
      </c>
      <c r="L11" s="7">
        <v>0</v>
      </c>
      <c r="M11" s="7"/>
      <c r="N11" s="7">
        <v>4750000</v>
      </c>
      <c r="O11" s="7">
        <v>36245050</v>
      </c>
      <c r="P11" s="7"/>
      <c r="Q11" s="7">
        <v>0</v>
      </c>
      <c r="R11" s="7">
        <v>0</v>
      </c>
      <c r="S11" s="7"/>
      <c r="T11" s="7">
        <v>0</v>
      </c>
      <c r="U11" s="17">
        <v>0</v>
      </c>
    </row>
    <row r="12" spans="1:21">
      <c r="A12" t="s">
        <v>6</v>
      </c>
      <c r="B12" s="10">
        <v>0</v>
      </c>
      <c r="C12" s="7">
        <v>9557.4850869163383</v>
      </c>
      <c r="D12" s="7">
        <v>0</v>
      </c>
      <c r="E12" s="7">
        <v>0</v>
      </c>
      <c r="F12" s="17">
        <f t="shared" si="0"/>
        <v>9557.4850869163383</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669896</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784288</v>
      </c>
      <c r="K14" s="10"/>
      <c r="L14" s="7"/>
      <c r="M14" s="7"/>
      <c r="N14" s="7"/>
      <c r="O14" s="7"/>
      <c r="P14" s="7"/>
      <c r="Q14" s="7"/>
      <c r="R14" s="7"/>
      <c r="S14" s="7"/>
      <c r="T14" s="7"/>
      <c r="U14" s="17"/>
    </row>
    <row r="15" spans="1:21">
      <c r="A15" t="s">
        <v>9</v>
      </c>
      <c r="B15" s="10">
        <v>1410.9166773657334</v>
      </c>
      <c r="C15" s="7">
        <v>2375761.2908806978</v>
      </c>
      <c r="D15" s="7">
        <v>0</v>
      </c>
      <c r="E15" s="7">
        <v>0</v>
      </c>
      <c r="F15" s="17">
        <f t="shared" si="0"/>
        <v>2377172.2075580633</v>
      </c>
      <c r="H15" s="4" t="s">
        <v>69</v>
      </c>
      <c r="I15" s="14">
        <v>603230.27000000014</v>
      </c>
      <c r="K15" s="10">
        <v>0</v>
      </c>
      <c r="L15" s="7">
        <v>0</v>
      </c>
      <c r="M15" s="7"/>
      <c r="N15" s="7">
        <v>5300000</v>
      </c>
      <c r="O15" s="7">
        <v>142450</v>
      </c>
      <c r="P15" s="7"/>
      <c r="Q15" s="7">
        <v>0</v>
      </c>
      <c r="R15" s="7">
        <v>0</v>
      </c>
      <c r="S15" s="7"/>
      <c r="T15" s="7">
        <v>0</v>
      </c>
      <c r="U15" s="17">
        <v>0</v>
      </c>
    </row>
    <row r="16" spans="1:21">
      <c r="A16" t="s">
        <v>10</v>
      </c>
      <c r="B16" s="10">
        <v>440.37769958175249</v>
      </c>
      <c r="C16" s="7">
        <v>216644.97833141172</v>
      </c>
      <c r="D16" s="7">
        <v>2819.5761660063263</v>
      </c>
      <c r="E16" s="7">
        <v>0</v>
      </c>
      <c r="F16" s="17">
        <f t="shared" si="0"/>
        <v>219904.93219699981</v>
      </c>
      <c r="H16" s="4" t="s">
        <v>70</v>
      </c>
      <c r="I16" s="14">
        <v>0</v>
      </c>
      <c r="K16" s="10">
        <v>664</v>
      </c>
      <c r="L16" s="7">
        <v>0</v>
      </c>
      <c r="M16" s="7"/>
      <c r="N16" s="7">
        <v>380963</v>
      </c>
      <c r="O16" s="7">
        <v>1461.13</v>
      </c>
      <c r="P16" s="7"/>
      <c r="Q16" s="7">
        <v>0</v>
      </c>
      <c r="R16" s="7">
        <v>0</v>
      </c>
      <c r="S16" s="7"/>
      <c r="T16" s="7">
        <v>0</v>
      </c>
      <c r="U16" s="17">
        <v>0</v>
      </c>
    </row>
    <row r="17" spans="1:21">
      <c r="A17" t="s">
        <v>11</v>
      </c>
      <c r="B17" s="10">
        <v>0</v>
      </c>
      <c r="C17" s="7">
        <v>9933.3054543584221</v>
      </c>
      <c r="D17" s="7">
        <v>0</v>
      </c>
      <c r="E17" s="7">
        <v>0</v>
      </c>
      <c r="F17" s="17">
        <f t="shared" si="0"/>
        <v>9933.3054543584221</v>
      </c>
      <c r="H17" s="4"/>
      <c r="I17" s="14"/>
      <c r="K17" s="10">
        <v>0</v>
      </c>
      <c r="L17" s="7">
        <v>0</v>
      </c>
      <c r="M17" s="7"/>
      <c r="N17" s="7">
        <v>23025</v>
      </c>
      <c r="O17" s="7">
        <v>0</v>
      </c>
      <c r="P17" s="7"/>
      <c r="Q17" s="7">
        <v>33</v>
      </c>
      <c r="R17" s="7">
        <v>0</v>
      </c>
      <c r="S17" s="7"/>
      <c r="T17" s="7">
        <v>0</v>
      </c>
      <c r="U17" s="17">
        <v>0</v>
      </c>
    </row>
    <row r="18" spans="1:21">
      <c r="A18" t="s">
        <v>12</v>
      </c>
      <c r="B18" s="10">
        <v>0</v>
      </c>
      <c r="C18" s="7">
        <v>16744.316231997291</v>
      </c>
      <c r="D18" s="7">
        <v>0</v>
      </c>
      <c r="E18" s="7">
        <v>0</v>
      </c>
      <c r="F18" s="17">
        <f t="shared" si="0"/>
        <v>16744.316231997291</v>
      </c>
      <c r="H18" s="4" t="s">
        <v>71</v>
      </c>
      <c r="I18" s="14"/>
      <c r="K18" s="10">
        <v>0</v>
      </c>
      <c r="L18" s="7">
        <v>0</v>
      </c>
      <c r="M18" s="7"/>
      <c r="N18" s="7">
        <v>20000</v>
      </c>
      <c r="O18" s="7">
        <v>0</v>
      </c>
      <c r="P18" s="7"/>
      <c r="Q18" s="7">
        <v>0</v>
      </c>
      <c r="R18" s="7">
        <v>0</v>
      </c>
      <c r="S18" s="7"/>
      <c r="T18" s="7">
        <v>0</v>
      </c>
      <c r="U18" s="17">
        <v>0</v>
      </c>
    </row>
    <row r="19" spans="1:21">
      <c r="A19" t="s">
        <v>13</v>
      </c>
      <c r="B19" s="10">
        <v>0</v>
      </c>
      <c r="C19" s="7">
        <v>19679.354240083368</v>
      </c>
      <c r="D19" s="7">
        <v>0</v>
      </c>
      <c r="E19" s="7">
        <v>0</v>
      </c>
      <c r="F19" s="17">
        <f t="shared" si="0"/>
        <v>19679.354240083368</v>
      </c>
      <c r="H19" s="4" t="s">
        <v>72</v>
      </c>
      <c r="I19" s="14">
        <v>81145732</v>
      </c>
      <c r="K19" s="10">
        <v>0</v>
      </c>
      <c r="L19" s="7">
        <v>0</v>
      </c>
      <c r="M19" s="7"/>
      <c r="N19" s="7">
        <v>75000</v>
      </c>
      <c r="O19" s="7">
        <v>0</v>
      </c>
      <c r="P19" s="7"/>
      <c r="Q19" s="7">
        <v>0</v>
      </c>
      <c r="R19" s="7">
        <v>0</v>
      </c>
      <c r="S19" s="7"/>
      <c r="T19" s="7">
        <v>0</v>
      </c>
      <c r="U19" s="17">
        <v>0</v>
      </c>
    </row>
    <row r="20" spans="1:21">
      <c r="A20" t="s">
        <v>14</v>
      </c>
      <c r="B20" s="10">
        <v>0</v>
      </c>
      <c r="C20" s="7">
        <v>76979.857712460507</v>
      </c>
      <c r="D20" s="7">
        <v>0</v>
      </c>
      <c r="E20" s="7">
        <v>0</v>
      </c>
      <c r="F20" s="17">
        <f t="shared" si="0"/>
        <v>76979.857712460507</v>
      </c>
      <c r="H20" s="4" t="s">
        <v>73</v>
      </c>
      <c r="I20" s="14">
        <v>-1295162.1681421685</v>
      </c>
      <c r="K20" s="10"/>
      <c r="L20" s="7"/>
      <c r="M20" s="7"/>
      <c r="N20" s="7"/>
      <c r="O20" s="7"/>
      <c r="P20" s="7"/>
      <c r="Q20" s="7"/>
      <c r="R20" s="7"/>
      <c r="S20" s="7"/>
      <c r="T20" s="7"/>
      <c r="U20" s="17"/>
    </row>
    <row r="21" spans="1:21">
      <c r="A21" t="s">
        <v>15</v>
      </c>
      <c r="B21" s="10">
        <v>0</v>
      </c>
      <c r="C21" s="7">
        <v>10547.582209937245</v>
      </c>
      <c r="D21" s="7">
        <v>0</v>
      </c>
      <c r="E21" s="7">
        <v>0</v>
      </c>
      <c r="F21" s="17">
        <f t="shared" si="0"/>
        <v>10547.582209937245</v>
      </c>
      <c r="H21" s="4" t="s">
        <v>74</v>
      </c>
      <c r="I21" s="14"/>
      <c r="K21" s="10"/>
      <c r="L21" s="7"/>
      <c r="M21" s="7"/>
      <c r="N21" s="7"/>
      <c r="O21" s="7"/>
      <c r="P21" s="7"/>
      <c r="Q21" s="7"/>
      <c r="R21" s="7"/>
      <c r="S21" s="7"/>
      <c r="T21" s="7"/>
      <c r="U21" s="17"/>
    </row>
    <row r="22" spans="1:21">
      <c r="A22" t="s">
        <v>16</v>
      </c>
      <c r="B22" s="10">
        <v>0</v>
      </c>
      <c r="C22" s="7">
        <v>41224.711884386983</v>
      </c>
      <c r="D22" s="7">
        <v>0</v>
      </c>
      <c r="E22" s="7">
        <v>0</v>
      </c>
      <c r="F22" s="17">
        <f t="shared" si="0"/>
        <v>41224.711884386983</v>
      </c>
      <c r="H22" s="4" t="s">
        <v>75</v>
      </c>
      <c r="I22" s="14">
        <v>3477487</v>
      </c>
      <c r="K22" s="10"/>
      <c r="L22" s="7"/>
      <c r="M22" s="7"/>
      <c r="N22" s="7"/>
      <c r="O22" s="7"/>
      <c r="P22" s="7"/>
      <c r="Q22" s="7"/>
      <c r="R22" s="7"/>
      <c r="S22" s="7"/>
      <c r="T22" s="7"/>
      <c r="U22" s="17"/>
    </row>
    <row r="23" spans="1:21">
      <c r="A23" t="s">
        <v>17</v>
      </c>
      <c r="B23" s="10">
        <v>0</v>
      </c>
      <c r="C23" s="7">
        <v>4611.307140914143</v>
      </c>
      <c r="D23" s="7">
        <v>0</v>
      </c>
      <c r="E23" s="7">
        <v>0</v>
      </c>
      <c r="F23" s="17">
        <f t="shared" si="0"/>
        <v>4611.307140914143</v>
      </c>
      <c r="H23" s="4" t="s">
        <v>76</v>
      </c>
      <c r="I23" s="14"/>
      <c r="K23" s="10"/>
      <c r="L23" s="7"/>
      <c r="M23" s="7"/>
      <c r="N23" s="7"/>
      <c r="O23" s="7"/>
      <c r="P23" s="7"/>
      <c r="Q23" s="7"/>
      <c r="R23" s="7"/>
      <c r="S23" s="7"/>
      <c r="T23" s="7"/>
      <c r="U23" s="17"/>
    </row>
    <row r="24" spans="1:21">
      <c r="A24" t="s">
        <v>18</v>
      </c>
      <c r="B24" s="10">
        <v>37.539175949360143</v>
      </c>
      <c r="C24" s="7">
        <v>105791.99254539612</v>
      </c>
      <c r="D24" s="7">
        <v>0</v>
      </c>
      <c r="E24" s="7">
        <v>0</v>
      </c>
      <c r="F24" s="17">
        <f t="shared" si="0"/>
        <v>105829.53172134548</v>
      </c>
      <c r="H24" s="4" t="s">
        <v>77</v>
      </c>
      <c r="I24" s="14">
        <v>15938260.882711198</v>
      </c>
      <c r="K24" s="10">
        <v>3050</v>
      </c>
      <c r="L24" s="7">
        <v>0</v>
      </c>
      <c r="M24" s="7"/>
      <c r="N24" s="7">
        <v>301950</v>
      </c>
      <c r="O24" s="7">
        <v>0</v>
      </c>
      <c r="P24" s="7"/>
      <c r="Q24" s="7">
        <v>0</v>
      </c>
      <c r="R24" s="7">
        <v>0</v>
      </c>
      <c r="S24" s="7"/>
      <c r="T24" s="7">
        <v>0</v>
      </c>
      <c r="U24" s="17">
        <v>0</v>
      </c>
    </row>
    <row r="25" spans="1:21">
      <c r="A25" t="s">
        <v>19</v>
      </c>
      <c r="B25" s="10">
        <v>0</v>
      </c>
      <c r="C25" s="7">
        <v>7408.784996816903</v>
      </c>
      <c r="D25" s="7">
        <v>0</v>
      </c>
      <c r="E25" s="7">
        <v>0</v>
      </c>
      <c r="F25" s="17">
        <f t="shared" si="0"/>
        <v>7408.784996816903</v>
      </c>
      <c r="H25" s="4"/>
      <c r="I25" s="14"/>
      <c r="K25" s="10">
        <v>0</v>
      </c>
      <c r="L25" s="7">
        <v>0</v>
      </c>
      <c r="M25" s="7"/>
      <c r="N25" s="7">
        <v>0</v>
      </c>
      <c r="O25" s="7">
        <v>0</v>
      </c>
      <c r="P25" s="7"/>
      <c r="Q25" s="7">
        <v>0</v>
      </c>
      <c r="R25" s="7">
        <v>0</v>
      </c>
      <c r="S25" s="7"/>
      <c r="T25" s="7">
        <v>0</v>
      </c>
      <c r="U25" s="17">
        <v>0</v>
      </c>
    </row>
    <row r="26" spans="1:21">
      <c r="A26" t="s">
        <v>20</v>
      </c>
      <c r="B26" s="10">
        <v>0</v>
      </c>
      <c r="C26" s="7">
        <v>37939.730612666812</v>
      </c>
      <c r="D26" s="7">
        <v>0</v>
      </c>
      <c r="E26" s="7">
        <v>0</v>
      </c>
      <c r="F26" s="17">
        <f t="shared" si="0"/>
        <v>37939.730612666812</v>
      </c>
      <c r="H26" s="4" t="s">
        <v>78</v>
      </c>
      <c r="I26" s="14">
        <f>SUM(I10:I16)-SUM(I19:I24)</f>
        <v>13146412.555430964</v>
      </c>
      <c r="K26" s="10">
        <v>0</v>
      </c>
      <c r="L26" s="7">
        <v>0</v>
      </c>
      <c r="M26" s="7"/>
      <c r="N26" s="7">
        <v>79000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13146412.555430967</v>
      </c>
      <c r="K27" s="10"/>
      <c r="L27" s="7"/>
      <c r="M27" s="7"/>
      <c r="N27" s="7"/>
      <c r="O27" s="7"/>
      <c r="P27" s="7"/>
      <c r="Q27" s="7"/>
      <c r="R27" s="7"/>
      <c r="S27" s="7"/>
      <c r="T27" s="7"/>
      <c r="U27" s="17"/>
    </row>
    <row r="28" spans="1:21">
      <c r="A28" t="s">
        <v>22</v>
      </c>
      <c r="B28" s="10">
        <v>0</v>
      </c>
      <c r="C28" s="7">
        <v>27916.304652303879</v>
      </c>
      <c r="D28" s="7">
        <v>0</v>
      </c>
      <c r="E28" s="7">
        <v>0</v>
      </c>
      <c r="F28" s="17">
        <f t="shared" si="0"/>
        <v>27916.304652303879</v>
      </c>
      <c r="H28" s="23"/>
      <c r="I28" s="25"/>
      <c r="K28" s="10"/>
      <c r="L28" s="7"/>
      <c r="M28" s="7"/>
      <c r="N28" s="7"/>
      <c r="O28" s="7"/>
      <c r="P28" s="7"/>
      <c r="Q28" s="7"/>
      <c r="R28" s="7"/>
      <c r="S28" s="7"/>
      <c r="T28" s="7"/>
      <c r="U28" s="17"/>
    </row>
    <row r="29" spans="1:21">
      <c r="A29" t="s">
        <v>23</v>
      </c>
      <c r="B29" s="10">
        <v>0</v>
      </c>
      <c r="C29" s="7">
        <v>55686.978447229631</v>
      </c>
      <c r="D29" s="7">
        <v>0</v>
      </c>
      <c r="E29" s="7">
        <v>0</v>
      </c>
      <c r="F29" s="17">
        <f t="shared" si="0"/>
        <v>55686.978447229631</v>
      </c>
      <c r="K29" s="10">
        <v>0</v>
      </c>
      <c r="L29" s="7">
        <v>0</v>
      </c>
      <c r="M29" s="7"/>
      <c r="N29" s="7">
        <v>125000</v>
      </c>
      <c r="O29" s="7">
        <v>0</v>
      </c>
      <c r="P29" s="7"/>
      <c r="Q29" s="7">
        <v>0</v>
      </c>
      <c r="R29" s="7">
        <v>0</v>
      </c>
      <c r="S29" s="7"/>
      <c r="T29" s="7">
        <v>0</v>
      </c>
      <c r="U29" s="17">
        <v>0</v>
      </c>
    </row>
    <row r="30" spans="1:21">
      <c r="A30" t="s">
        <v>24</v>
      </c>
      <c r="B30" s="10">
        <v>0</v>
      </c>
      <c r="C30" s="7">
        <v>103850.15301949717</v>
      </c>
      <c r="D30" s="7">
        <v>0</v>
      </c>
      <c r="E30" s="7">
        <v>0</v>
      </c>
      <c r="F30" s="17">
        <f t="shared" si="0"/>
        <v>103850.15301949717</v>
      </c>
      <c r="K30" s="10">
        <v>288530</v>
      </c>
      <c r="L30" s="7">
        <v>0</v>
      </c>
      <c r="M30" s="7"/>
      <c r="N30" s="7">
        <v>0</v>
      </c>
      <c r="O30" s="7">
        <v>0</v>
      </c>
      <c r="P30" s="7"/>
      <c r="Q30" s="7">
        <v>0</v>
      </c>
      <c r="R30" s="7">
        <v>0</v>
      </c>
      <c r="S30" s="7"/>
      <c r="T30" s="7">
        <v>0</v>
      </c>
      <c r="U30" s="17">
        <v>0</v>
      </c>
    </row>
    <row r="31" spans="1:21">
      <c r="A31" t="s">
        <v>25</v>
      </c>
      <c r="B31" s="10">
        <v>0</v>
      </c>
      <c r="C31" s="7">
        <v>30610.392925603141</v>
      </c>
      <c r="D31" s="7">
        <v>0</v>
      </c>
      <c r="E31" s="7">
        <v>0</v>
      </c>
      <c r="F31" s="17">
        <f t="shared" si="0"/>
        <v>30610.392925603141</v>
      </c>
      <c r="K31" s="10"/>
      <c r="L31" s="7"/>
      <c r="M31" s="7"/>
      <c r="N31" s="7"/>
      <c r="O31" s="7"/>
      <c r="P31" s="7"/>
      <c r="Q31" s="7"/>
      <c r="R31" s="7"/>
      <c r="S31" s="7"/>
      <c r="T31" s="7"/>
      <c r="U31" s="17"/>
    </row>
    <row r="32" spans="1:21">
      <c r="A32" t="s">
        <v>26</v>
      </c>
      <c r="B32" s="10">
        <v>0</v>
      </c>
      <c r="C32" s="7">
        <v>21688.602033283882</v>
      </c>
      <c r="D32" s="7">
        <v>0</v>
      </c>
      <c r="E32" s="7">
        <v>0</v>
      </c>
      <c r="F32" s="17">
        <f t="shared" si="0"/>
        <v>21688.602033283882</v>
      </c>
      <c r="K32" s="10"/>
      <c r="L32" s="7"/>
      <c r="M32" s="7"/>
      <c r="N32" s="7"/>
      <c r="O32" s="7"/>
      <c r="P32" s="7"/>
      <c r="Q32" s="7"/>
      <c r="R32" s="7"/>
      <c r="S32" s="7"/>
      <c r="T32" s="7"/>
      <c r="U32" s="17"/>
    </row>
    <row r="33" spans="1:21">
      <c r="A33" t="s">
        <v>27</v>
      </c>
      <c r="B33" s="10">
        <v>0</v>
      </c>
      <c r="C33" s="7">
        <v>324697.01427975006</v>
      </c>
      <c r="D33" s="7">
        <v>0</v>
      </c>
      <c r="E33" s="7">
        <v>0</v>
      </c>
      <c r="F33" s="17">
        <f t="shared" si="0"/>
        <v>324697.01427975006</v>
      </c>
      <c r="K33" s="10">
        <v>0</v>
      </c>
      <c r="L33" s="7">
        <v>0</v>
      </c>
      <c r="M33" s="7"/>
      <c r="N33" s="7">
        <v>831523</v>
      </c>
      <c r="O33" s="7">
        <v>0</v>
      </c>
      <c r="P33" s="7"/>
      <c r="Q33" s="7">
        <v>0</v>
      </c>
      <c r="R33" s="7">
        <v>0</v>
      </c>
      <c r="S33" s="7"/>
      <c r="T33" s="7">
        <v>0</v>
      </c>
      <c r="U33" s="17">
        <v>0</v>
      </c>
    </row>
    <row r="34" spans="1:21">
      <c r="A34" t="s">
        <v>28</v>
      </c>
      <c r="B34" s="10">
        <v>0</v>
      </c>
      <c r="C34" s="7">
        <v>271686.15271345992</v>
      </c>
      <c r="D34" s="7">
        <v>0</v>
      </c>
      <c r="E34" s="7">
        <v>0</v>
      </c>
      <c r="F34" s="17">
        <f t="shared" si="0"/>
        <v>271686.15271345992</v>
      </c>
      <c r="K34" s="10">
        <v>0</v>
      </c>
      <c r="L34" s="7">
        <v>0</v>
      </c>
      <c r="M34" s="7"/>
      <c r="N34" s="7">
        <v>604300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1591.4732120635613</v>
      </c>
      <c r="D36" s="7">
        <v>0</v>
      </c>
      <c r="E36" s="7">
        <v>0</v>
      </c>
      <c r="F36" s="17">
        <f t="shared" si="0"/>
        <v>1591.4732120635613</v>
      </c>
      <c r="K36" s="10"/>
      <c r="L36" s="7"/>
      <c r="M36" s="7"/>
      <c r="N36" s="7"/>
      <c r="O36" s="7"/>
      <c r="P36" s="7"/>
      <c r="Q36" s="7"/>
      <c r="R36" s="7"/>
      <c r="S36" s="7"/>
      <c r="T36" s="7"/>
      <c r="U36" s="17"/>
    </row>
    <row r="37" spans="1:21">
      <c r="A37" t="s">
        <v>31</v>
      </c>
      <c r="B37" s="10">
        <v>0</v>
      </c>
      <c r="C37" s="7">
        <v>323155.68745135434</v>
      </c>
      <c r="D37" s="7">
        <v>0</v>
      </c>
      <c r="E37" s="7">
        <v>0</v>
      </c>
      <c r="F37" s="17">
        <f t="shared" si="0"/>
        <v>323155.68745135434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556891.10181976832</v>
      </c>
      <c r="D39" s="7">
        <v>0</v>
      </c>
      <c r="E39" s="7">
        <v>0</v>
      </c>
      <c r="F39" s="17">
        <f t="shared" si="1"/>
        <v>556891.10181976832</v>
      </c>
      <c r="K39" s="10">
        <v>0</v>
      </c>
      <c r="L39" s="7">
        <v>0</v>
      </c>
      <c r="M39" s="7"/>
      <c r="N39" s="7">
        <v>275000</v>
      </c>
      <c r="O39" s="7">
        <v>175000</v>
      </c>
      <c r="P39" s="7"/>
      <c r="Q39" s="7">
        <v>0</v>
      </c>
      <c r="R39" s="7">
        <v>0</v>
      </c>
      <c r="S39" s="7"/>
      <c r="T39" s="7">
        <v>0</v>
      </c>
      <c r="U39" s="17">
        <v>0</v>
      </c>
    </row>
    <row r="40" spans="1:21">
      <c r="A40" t="s">
        <v>34</v>
      </c>
      <c r="B40" s="10">
        <v>0</v>
      </c>
      <c r="C40" s="7">
        <v>22514.828794937799</v>
      </c>
      <c r="D40" s="7">
        <v>0</v>
      </c>
      <c r="E40" s="7">
        <v>0</v>
      </c>
      <c r="F40" s="17">
        <f t="shared" si="1"/>
        <v>22514.828794937799</v>
      </c>
      <c r="K40" s="10">
        <v>0</v>
      </c>
      <c r="L40" s="7">
        <v>0</v>
      </c>
      <c r="M40" s="7"/>
      <c r="N40" s="7">
        <v>86000</v>
      </c>
      <c r="O40" s="7">
        <v>63400</v>
      </c>
      <c r="P40" s="7"/>
      <c r="Q40" s="7">
        <v>0</v>
      </c>
      <c r="R40" s="7">
        <v>0</v>
      </c>
      <c r="S40" s="7"/>
      <c r="T40" s="7">
        <v>0</v>
      </c>
      <c r="U40" s="17">
        <v>0</v>
      </c>
    </row>
    <row r="41" spans="1:21">
      <c r="A41" t="s">
        <v>35</v>
      </c>
      <c r="B41" s="10">
        <v>0</v>
      </c>
      <c r="C41" s="7">
        <v>60458.252616684069</v>
      </c>
      <c r="D41" s="7">
        <v>0</v>
      </c>
      <c r="E41" s="7">
        <v>0</v>
      </c>
      <c r="F41" s="17">
        <f t="shared" si="1"/>
        <v>60458.252616684069</v>
      </c>
      <c r="K41" s="10">
        <v>0</v>
      </c>
      <c r="L41" s="7">
        <v>0</v>
      </c>
      <c r="M41" s="7"/>
      <c r="N41" s="7">
        <v>150000</v>
      </c>
      <c r="O41" s="7">
        <v>0</v>
      </c>
      <c r="P41" s="7"/>
      <c r="Q41" s="7">
        <v>0</v>
      </c>
      <c r="R41" s="7">
        <v>0</v>
      </c>
      <c r="S41" s="7"/>
      <c r="T41" s="7">
        <v>0</v>
      </c>
      <c r="U41" s="17">
        <v>0</v>
      </c>
    </row>
    <row r="42" spans="1:21">
      <c r="A42" t="s">
        <v>36</v>
      </c>
      <c r="B42" s="10">
        <v>0</v>
      </c>
      <c r="C42" s="7">
        <v>180454.47480070137</v>
      </c>
      <c r="D42" s="7">
        <v>0</v>
      </c>
      <c r="E42" s="7">
        <v>0</v>
      </c>
      <c r="F42" s="17">
        <f t="shared" si="1"/>
        <v>180454.47480070137</v>
      </c>
      <c r="K42" s="10">
        <v>0</v>
      </c>
      <c r="L42" s="7">
        <v>0</v>
      </c>
      <c r="M42" s="7"/>
      <c r="N42" s="7">
        <v>550000</v>
      </c>
      <c r="O42" s="7">
        <v>225000</v>
      </c>
      <c r="P42" s="7"/>
      <c r="Q42" s="7">
        <v>0</v>
      </c>
      <c r="R42" s="7">
        <v>0</v>
      </c>
      <c r="S42" s="7"/>
      <c r="T42" s="7">
        <v>0</v>
      </c>
      <c r="U42" s="17">
        <v>0</v>
      </c>
    </row>
    <row r="43" spans="1:21">
      <c r="A43" t="s">
        <v>37</v>
      </c>
      <c r="B43" s="10">
        <v>0</v>
      </c>
      <c r="C43" s="7">
        <v>42750.633666742942</v>
      </c>
      <c r="D43" s="7">
        <v>0</v>
      </c>
      <c r="E43" s="7">
        <v>0</v>
      </c>
      <c r="F43" s="17">
        <f t="shared" si="1"/>
        <v>42750.633666742942</v>
      </c>
      <c r="K43" s="10"/>
      <c r="L43" s="7"/>
      <c r="M43" s="7"/>
      <c r="N43" s="7"/>
      <c r="O43" s="7"/>
      <c r="P43" s="7"/>
      <c r="Q43" s="7"/>
      <c r="R43" s="7"/>
      <c r="S43" s="7"/>
      <c r="T43" s="7"/>
      <c r="U43" s="17"/>
    </row>
    <row r="44" spans="1:21">
      <c r="A44" t="s">
        <v>38</v>
      </c>
      <c r="B44" s="10">
        <v>0</v>
      </c>
      <c r="C44" s="7">
        <v>47330.144095029915</v>
      </c>
      <c r="D44" s="7">
        <v>0</v>
      </c>
      <c r="E44" s="7">
        <v>0</v>
      </c>
      <c r="F44" s="17">
        <f t="shared" si="1"/>
        <v>47330.144095029915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2414.7146121691426</v>
      </c>
      <c r="D48" s="7">
        <v>0</v>
      </c>
      <c r="E48" s="7">
        <v>0</v>
      </c>
      <c r="F48" s="17">
        <f t="shared" si="1"/>
        <v>2414.7146121691426</v>
      </c>
      <c r="K48" s="10"/>
      <c r="L48" s="7"/>
      <c r="M48" s="7"/>
      <c r="N48" s="7"/>
      <c r="O48" s="7"/>
      <c r="P48" s="7"/>
      <c r="Q48" s="7"/>
      <c r="R48" s="7"/>
      <c r="S48" s="7"/>
      <c r="T48" s="7"/>
      <c r="U48" s="17"/>
    </row>
    <row r="49" spans="1:21">
      <c r="A49" t="s">
        <v>43</v>
      </c>
      <c r="B49" s="10">
        <v>0</v>
      </c>
      <c r="C49" s="7">
        <v>16871.512130803836</v>
      </c>
      <c r="D49" s="7">
        <v>0</v>
      </c>
      <c r="E49" s="7">
        <v>0</v>
      </c>
      <c r="F49" s="17">
        <f t="shared" si="1"/>
        <v>16871.512130803836</v>
      </c>
      <c r="K49" s="10"/>
      <c r="L49" s="7"/>
      <c r="M49" s="7"/>
      <c r="N49" s="7"/>
      <c r="O49" s="7"/>
      <c r="P49" s="7"/>
      <c r="Q49" s="7"/>
      <c r="R49" s="7"/>
      <c r="S49" s="7"/>
      <c r="T49" s="7"/>
      <c r="U49" s="17"/>
    </row>
    <row r="50" spans="1:21">
      <c r="A50" t="s">
        <v>44</v>
      </c>
      <c r="B50" s="10">
        <v>125.63227779373028</v>
      </c>
      <c r="C50" s="7">
        <v>659235.33001869672</v>
      </c>
      <c r="D50" s="7">
        <v>0</v>
      </c>
      <c r="E50" s="7">
        <v>0</v>
      </c>
      <c r="F50" s="17">
        <f t="shared" si="1"/>
        <v>659360.96229649044</v>
      </c>
      <c r="K50" s="10">
        <v>62251</v>
      </c>
      <c r="L50" s="7">
        <v>35418.761199999994</v>
      </c>
      <c r="M50" s="7"/>
      <c r="N50" s="7">
        <v>389989</v>
      </c>
      <c r="O50" s="7">
        <v>221890.79959999997</v>
      </c>
      <c r="P50" s="7"/>
      <c r="Q50" s="7">
        <v>1148044</v>
      </c>
      <c r="R50" s="7">
        <v>653198.43920000002</v>
      </c>
      <c r="S50" s="7"/>
      <c r="T50" s="7">
        <v>0</v>
      </c>
      <c r="U50" s="17">
        <v>0</v>
      </c>
    </row>
    <row r="51" spans="1:21">
      <c r="A51" t="s">
        <v>45</v>
      </c>
      <c r="B51" s="10">
        <v>0</v>
      </c>
      <c r="C51" s="7">
        <v>45149.733743791345</v>
      </c>
      <c r="D51" s="7">
        <v>0</v>
      </c>
      <c r="E51" s="7">
        <v>0</v>
      </c>
      <c r="F51" s="17">
        <f t="shared" si="1"/>
        <v>45149.733743791345</v>
      </c>
      <c r="K51" s="10">
        <v>0</v>
      </c>
      <c r="L51" s="7">
        <v>0</v>
      </c>
      <c r="M51" s="7"/>
      <c r="N51" s="7">
        <v>95000</v>
      </c>
      <c r="O51" s="7">
        <v>0</v>
      </c>
      <c r="P51" s="7"/>
      <c r="Q51" s="7">
        <v>0</v>
      </c>
      <c r="R51" s="7">
        <v>0</v>
      </c>
      <c r="S51" s="7"/>
      <c r="T51" s="7">
        <v>0</v>
      </c>
      <c r="U51" s="17">
        <v>0</v>
      </c>
    </row>
    <row r="52" spans="1:21">
      <c r="A52" t="s">
        <v>46</v>
      </c>
      <c r="B52" s="10">
        <v>0</v>
      </c>
      <c r="C52" s="7">
        <v>10534.46204606557</v>
      </c>
      <c r="D52" s="7">
        <v>0</v>
      </c>
      <c r="E52" s="7">
        <v>0</v>
      </c>
      <c r="F52" s="17">
        <f t="shared" si="1"/>
        <v>10534.46204606557</v>
      </c>
      <c r="K52" s="10">
        <v>0</v>
      </c>
      <c r="L52" s="7">
        <v>0</v>
      </c>
      <c r="M52" s="7"/>
      <c r="N52" s="7">
        <v>0</v>
      </c>
      <c r="O52" s="7">
        <v>0</v>
      </c>
      <c r="P52" s="7"/>
      <c r="Q52" s="7">
        <v>0</v>
      </c>
      <c r="R52" s="7">
        <v>0</v>
      </c>
      <c r="S52" s="7"/>
      <c r="T52" s="7">
        <v>0</v>
      </c>
      <c r="U52" s="17">
        <v>0</v>
      </c>
    </row>
    <row r="53" spans="1:21">
      <c r="A53" t="s">
        <v>47</v>
      </c>
      <c r="B53" s="10">
        <v>0</v>
      </c>
      <c r="C53" s="7">
        <v>157102.97963434772</v>
      </c>
      <c r="D53" s="7">
        <v>0</v>
      </c>
      <c r="E53" s="7">
        <v>0</v>
      </c>
      <c r="F53" s="17">
        <f t="shared" si="1"/>
        <v>157102.97963434772</v>
      </c>
      <c r="K53" s="10">
        <v>0</v>
      </c>
      <c r="L53" s="7">
        <v>0</v>
      </c>
      <c r="M53" s="7"/>
      <c r="N53" s="7">
        <v>130000</v>
      </c>
      <c r="O53" s="7">
        <v>0</v>
      </c>
      <c r="P53" s="7"/>
      <c r="Q53" s="7">
        <v>10000</v>
      </c>
      <c r="R53" s="7">
        <v>0</v>
      </c>
      <c r="S53" s="7"/>
      <c r="T53" s="7">
        <v>0</v>
      </c>
      <c r="U53" s="17">
        <v>0</v>
      </c>
    </row>
    <row r="54" spans="1:21">
      <c r="A54" t="s">
        <v>48</v>
      </c>
      <c r="B54" s="10">
        <v>0</v>
      </c>
      <c r="C54" s="7">
        <v>62234.990369361738</v>
      </c>
      <c r="D54" s="7">
        <v>0</v>
      </c>
      <c r="E54" s="7">
        <v>0</v>
      </c>
      <c r="F54" s="17">
        <f t="shared" si="1"/>
        <v>62234.990369361738</v>
      </c>
      <c r="K54" s="10">
        <v>0</v>
      </c>
      <c r="L54" s="7">
        <v>0</v>
      </c>
      <c r="M54" s="7"/>
      <c r="N54" s="7">
        <v>60784</v>
      </c>
      <c r="O54" s="7">
        <v>0</v>
      </c>
      <c r="P54" s="7"/>
      <c r="Q54" s="7">
        <v>0</v>
      </c>
      <c r="R54" s="7">
        <v>0</v>
      </c>
      <c r="S54" s="7"/>
      <c r="T54" s="7">
        <v>0</v>
      </c>
      <c r="U54" s="17">
        <v>0</v>
      </c>
    </row>
    <row r="55" spans="1:21">
      <c r="A55" t="s">
        <v>49</v>
      </c>
      <c r="B55" s="10">
        <v>0</v>
      </c>
      <c r="C55" s="7">
        <v>12141.454098654722</v>
      </c>
      <c r="D55" s="7">
        <v>0</v>
      </c>
      <c r="E55" s="7">
        <v>0</v>
      </c>
      <c r="F55" s="17">
        <f t="shared" si="1"/>
        <v>12141.454098654722</v>
      </c>
      <c r="K55" s="10">
        <v>0</v>
      </c>
      <c r="L55" s="7">
        <v>0</v>
      </c>
      <c r="M55" s="7"/>
      <c r="N55" s="7">
        <v>0</v>
      </c>
      <c r="O55" s="7">
        <v>163676</v>
      </c>
      <c r="P55" s="7"/>
      <c r="Q55" s="7">
        <v>0</v>
      </c>
      <c r="R55" s="7">
        <v>90832</v>
      </c>
      <c r="S55" s="7"/>
      <c r="T55" s="7">
        <v>0</v>
      </c>
      <c r="U55" s="17">
        <v>0</v>
      </c>
    </row>
    <row r="56" spans="1:21">
      <c r="A56" t="s">
        <v>50</v>
      </c>
      <c r="B56" s="10">
        <v>0</v>
      </c>
      <c r="C56" s="7">
        <v>10875.420650651606</v>
      </c>
      <c r="D56" s="7">
        <v>0</v>
      </c>
      <c r="E56" s="7">
        <v>0</v>
      </c>
      <c r="F56" s="17">
        <f t="shared" si="1"/>
        <v>10875.420650651606</v>
      </c>
      <c r="K56" s="10"/>
      <c r="L56" s="7"/>
      <c r="M56" s="7"/>
      <c r="N56" s="7"/>
      <c r="O56" s="7"/>
      <c r="P56" s="7"/>
      <c r="Q56" s="7"/>
      <c r="R56" s="7"/>
      <c r="S56" s="7"/>
      <c r="T56" s="7"/>
      <c r="U56" s="17"/>
    </row>
    <row r="57" spans="1:21">
      <c r="A57" t="s">
        <v>51</v>
      </c>
      <c r="B57" s="10">
        <v>0</v>
      </c>
      <c r="C57" s="7">
        <v>28866.755108908663</v>
      </c>
      <c r="D57" s="7">
        <v>0</v>
      </c>
      <c r="E57" s="7">
        <v>0</v>
      </c>
      <c r="F57" s="17">
        <f t="shared" si="1"/>
        <v>28866.755108908663</v>
      </c>
      <c r="K57" s="10">
        <v>0</v>
      </c>
      <c r="L57" s="7">
        <v>0</v>
      </c>
      <c r="M57" s="7"/>
      <c r="N57" s="7">
        <v>90000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2606.8883470633195</v>
      </c>
      <c r="C60" s="7">
        <f>SUM(C6:C58)</f>
        <v>13137751.992995268</v>
      </c>
      <c r="D60" s="7">
        <f>SUM(D6:D58)</f>
        <v>6053.6740886361758</v>
      </c>
      <c r="E60" s="7">
        <f>SUM(E6:E58)</f>
        <v>0</v>
      </c>
      <c r="F60" s="17">
        <f>SUM(F6:F58)</f>
        <v>13146412.555430967</v>
      </c>
      <c r="K60" s="10">
        <f>SUM(K6:K58)</f>
        <v>576171</v>
      </c>
      <c r="L60" s="7">
        <f>SUM(L6:L58)</f>
        <v>185418.76120000001</v>
      </c>
      <c r="M60" s="7"/>
      <c r="N60" s="7">
        <f>SUM(N6:N58)</f>
        <v>24494168</v>
      </c>
      <c r="O60" s="7">
        <f>SUM(O6:O58)</f>
        <v>42107927.9296</v>
      </c>
      <c r="P60" s="7"/>
      <c r="Q60" s="7">
        <f>SUM(Q6:Q58)</f>
        <v>1785577</v>
      </c>
      <c r="R60" s="7">
        <f>SUM(R6:R58)</f>
        <v>1644030.4391999999</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American Life Insurance Co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100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9970.619309239908</v>
      </c>
      <c r="C6" s="7">
        <v>554803.36854375293</v>
      </c>
      <c r="D6" s="7">
        <v>0</v>
      </c>
      <c r="E6" s="7">
        <v>0</v>
      </c>
      <c r="F6" s="17">
        <f t="shared" ref="F6:F37" si="0">SUM(B6:E6)</f>
        <v>564773.98785299284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419826573</v>
      </c>
      <c r="K10" s="10"/>
      <c r="L10" s="7"/>
      <c r="M10" s="7"/>
      <c r="N10" s="7"/>
      <c r="O10" s="7"/>
      <c r="P10" s="7"/>
      <c r="Q10" s="7"/>
      <c r="R10" s="7"/>
      <c r="S10" s="7"/>
      <c r="T10" s="7"/>
      <c r="U10" s="17"/>
    </row>
    <row r="11" spans="1:21">
      <c r="A11" t="s">
        <v>5</v>
      </c>
      <c r="B11" s="10">
        <v>21673.657208548633</v>
      </c>
      <c r="C11" s="7">
        <v>1225510.9578344489</v>
      </c>
      <c r="D11" s="7">
        <v>0</v>
      </c>
      <c r="E11" s="7">
        <v>0</v>
      </c>
      <c r="F11" s="17">
        <f t="shared" si="0"/>
        <v>1247184.6150429975</v>
      </c>
      <c r="H11" s="4"/>
      <c r="I11" s="14"/>
      <c r="K11" s="10">
        <v>0</v>
      </c>
      <c r="L11" s="7">
        <v>0</v>
      </c>
      <c r="M11" s="7"/>
      <c r="N11" s="7">
        <v>0</v>
      </c>
      <c r="O11" s="7">
        <v>1924620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331350.02273084223</v>
      </c>
      <c r="C13" s="7">
        <v>8196306.5051545836</v>
      </c>
      <c r="D13" s="7">
        <v>0</v>
      </c>
      <c r="E13" s="7">
        <v>0</v>
      </c>
      <c r="F13" s="17">
        <f t="shared" si="0"/>
        <v>8527656.5278854258</v>
      </c>
      <c r="H13" s="4" t="s">
        <v>67</v>
      </c>
      <c r="I13" s="14">
        <v>-2321488.0000000005</v>
      </c>
      <c r="K13" s="10">
        <v>3006453</v>
      </c>
      <c r="L13" s="7">
        <v>0</v>
      </c>
      <c r="M13" s="7"/>
      <c r="N13" s="7">
        <v>10258760</v>
      </c>
      <c r="O13" s="7">
        <v>0</v>
      </c>
      <c r="P13" s="7"/>
      <c r="Q13" s="7">
        <v>0</v>
      </c>
      <c r="R13" s="7">
        <v>0</v>
      </c>
      <c r="S13" s="7"/>
      <c r="T13" s="7">
        <v>984787</v>
      </c>
      <c r="U13" s="17">
        <v>0</v>
      </c>
    </row>
    <row r="14" spans="1:21">
      <c r="A14" t="s">
        <v>8</v>
      </c>
      <c r="B14" s="10">
        <v>0</v>
      </c>
      <c r="C14" s="7">
        <v>0</v>
      </c>
      <c r="D14" s="7">
        <v>0</v>
      </c>
      <c r="E14" s="7">
        <v>0</v>
      </c>
      <c r="F14" s="17">
        <f t="shared" si="0"/>
        <v>0</v>
      </c>
      <c r="H14" s="4" t="s">
        <v>68</v>
      </c>
      <c r="I14" s="14">
        <v>2861498</v>
      </c>
      <c r="K14" s="10"/>
      <c r="L14" s="7"/>
      <c r="M14" s="7"/>
      <c r="N14" s="7"/>
      <c r="O14" s="7"/>
      <c r="P14" s="7"/>
      <c r="Q14" s="7"/>
      <c r="R14" s="7"/>
      <c r="S14" s="7"/>
      <c r="T14" s="7"/>
      <c r="U14" s="17"/>
    </row>
    <row r="15" spans="1:21">
      <c r="A15" t="s">
        <v>9</v>
      </c>
      <c r="B15" s="10">
        <v>2510210.5146477157</v>
      </c>
      <c r="C15" s="7">
        <v>51626221.578600526</v>
      </c>
      <c r="D15" s="7">
        <v>0</v>
      </c>
      <c r="E15" s="7">
        <v>0</v>
      </c>
      <c r="F15" s="17">
        <f t="shared" si="0"/>
        <v>54136432.093248241</v>
      </c>
      <c r="H15" s="4" t="s">
        <v>69</v>
      </c>
      <c r="I15" s="14">
        <v>5124565.0699999994</v>
      </c>
      <c r="K15" s="10">
        <v>0</v>
      </c>
      <c r="L15" s="7">
        <v>0</v>
      </c>
      <c r="M15" s="7"/>
      <c r="N15" s="7">
        <v>85429492</v>
      </c>
      <c r="O15" s="7">
        <v>0</v>
      </c>
      <c r="P15" s="7"/>
      <c r="Q15" s="7">
        <v>0</v>
      </c>
      <c r="R15" s="7">
        <v>0</v>
      </c>
      <c r="S15" s="7"/>
      <c r="T15" s="7">
        <v>0</v>
      </c>
      <c r="U15" s="17">
        <v>0</v>
      </c>
    </row>
    <row r="16" spans="1:21">
      <c r="A16" t="s">
        <v>10</v>
      </c>
      <c r="B16" s="10">
        <v>220826.6828649306</v>
      </c>
      <c r="C16" s="7">
        <v>548494.92897797399</v>
      </c>
      <c r="D16" s="7">
        <v>0</v>
      </c>
      <c r="E16" s="7">
        <v>0</v>
      </c>
      <c r="F16" s="17">
        <f t="shared" si="0"/>
        <v>769321.61184290459</v>
      </c>
      <c r="H16" s="4" t="s">
        <v>70</v>
      </c>
      <c r="I16" s="14">
        <v>0</v>
      </c>
      <c r="K16" s="10">
        <v>594918</v>
      </c>
      <c r="L16" s="7">
        <v>0</v>
      </c>
      <c r="M16" s="7"/>
      <c r="N16" s="7">
        <v>1435372</v>
      </c>
      <c r="O16" s="7">
        <v>40044.050000000003</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100737</v>
      </c>
      <c r="K19" s="10"/>
      <c r="L19" s="7"/>
      <c r="M19" s="7"/>
      <c r="N19" s="7"/>
      <c r="O19" s="7"/>
      <c r="P19" s="7"/>
      <c r="Q19" s="7"/>
      <c r="R19" s="7"/>
      <c r="S19" s="7"/>
      <c r="T19" s="7"/>
      <c r="U19" s="17"/>
    </row>
    <row r="20" spans="1:21">
      <c r="A20" t="s">
        <v>14</v>
      </c>
      <c r="B20" s="10">
        <v>91513.173369423079</v>
      </c>
      <c r="C20" s="7">
        <v>6763465.4200650118</v>
      </c>
      <c r="D20" s="7">
        <v>0</v>
      </c>
      <c r="E20" s="7">
        <v>0</v>
      </c>
      <c r="F20" s="17">
        <f t="shared" si="0"/>
        <v>6854978.5934344353</v>
      </c>
      <c r="H20" s="4" t="s">
        <v>73</v>
      </c>
      <c r="I20" s="14">
        <v>3944359</v>
      </c>
      <c r="K20" s="10">
        <v>0</v>
      </c>
      <c r="L20" s="7">
        <v>0</v>
      </c>
      <c r="M20" s="7"/>
      <c r="N20" s="7">
        <v>0</v>
      </c>
      <c r="O20" s="7">
        <v>0</v>
      </c>
      <c r="P20" s="7"/>
      <c r="Q20" s="7">
        <v>0</v>
      </c>
      <c r="R20" s="7">
        <v>0</v>
      </c>
      <c r="S20" s="7"/>
      <c r="T20" s="7">
        <v>0</v>
      </c>
      <c r="U20" s="17">
        <v>0</v>
      </c>
    </row>
    <row r="21" spans="1:21">
      <c r="A21" t="s">
        <v>15</v>
      </c>
      <c r="B21" s="10">
        <v>602797.2760397729</v>
      </c>
      <c r="C21" s="7">
        <v>5481467.8275291976</v>
      </c>
      <c r="D21" s="7">
        <v>0</v>
      </c>
      <c r="E21" s="7">
        <v>0</v>
      </c>
      <c r="F21" s="17">
        <f t="shared" si="0"/>
        <v>6084265.1035689702</v>
      </c>
      <c r="H21" s="4" t="s">
        <v>74</v>
      </c>
      <c r="I21" s="14"/>
      <c r="K21" s="10">
        <v>811575</v>
      </c>
      <c r="L21" s="7">
        <v>0</v>
      </c>
      <c r="M21" s="7"/>
      <c r="N21" s="7">
        <v>8763450</v>
      </c>
      <c r="O21" s="7">
        <v>0</v>
      </c>
      <c r="P21" s="7"/>
      <c r="Q21" s="7">
        <v>0</v>
      </c>
      <c r="R21" s="7">
        <v>0</v>
      </c>
      <c r="S21" s="7"/>
      <c r="T21" s="7">
        <v>0</v>
      </c>
      <c r="U21" s="17">
        <v>0</v>
      </c>
    </row>
    <row r="22" spans="1:21">
      <c r="A22" t="s">
        <v>16</v>
      </c>
      <c r="B22" s="10">
        <v>37594.163563520153</v>
      </c>
      <c r="C22" s="7">
        <v>804428.31782757584</v>
      </c>
      <c r="D22" s="7">
        <v>0</v>
      </c>
      <c r="E22" s="7">
        <v>0</v>
      </c>
      <c r="F22" s="17">
        <f t="shared" si="0"/>
        <v>842022.48139109602</v>
      </c>
      <c r="H22" s="4" t="s">
        <v>75</v>
      </c>
      <c r="I22" s="14">
        <v>17758201</v>
      </c>
      <c r="K22" s="10">
        <v>0</v>
      </c>
      <c r="L22" s="7">
        <v>0</v>
      </c>
      <c r="M22" s="7"/>
      <c r="N22" s="7">
        <v>1150000</v>
      </c>
      <c r="O22" s="7">
        <v>0</v>
      </c>
      <c r="P22" s="7"/>
      <c r="Q22" s="7">
        <v>0</v>
      </c>
      <c r="R22" s="7">
        <v>0</v>
      </c>
      <c r="S22" s="7"/>
      <c r="T22" s="7">
        <v>0</v>
      </c>
      <c r="U22" s="17">
        <v>0</v>
      </c>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36181.32483871789</v>
      </c>
      <c r="C24" s="7">
        <v>3446921.9476696467</v>
      </c>
      <c r="D24" s="7">
        <v>0</v>
      </c>
      <c r="E24" s="7">
        <v>0</v>
      </c>
      <c r="F24" s="17">
        <f t="shared" si="0"/>
        <v>3483103.2725083646</v>
      </c>
      <c r="H24" s="4" t="s">
        <v>77</v>
      </c>
      <c r="I24" s="14">
        <v>250941563.19665852</v>
      </c>
      <c r="K24" s="10">
        <v>137291</v>
      </c>
      <c r="L24" s="7">
        <v>0</v>
      </c>
      <c r="M24" s="7"/>
      <c r="N24" s="7">
        <v>7008009</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152746287.8733415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152746287.87334159</v>
      </c>
      <c r="K27" s="10"/>
      <c r="L27" s="7"/>
      <c r="M27" s="7"/>
      <c r="N27" s="7"/>
      <c r="O27" s="7"/>
      <c r="P27" s="7"/>
      <c r="Q27" s="7"/>
      <c r="R27" s="7"/>
      <c r="S27" s="7"/>
      <c r="T27" s="7"/>
      <c r="U27" s="17"/>
    </row>
    <row r="28" spans="1:21">
      <c r="A28" t="s">
        <v>22</v>
      </c>
      <c r="B28" s="10">
        <v>937783.72441862058</v>
      </c>
      <c r="C28" s="7">
        <v>26857637.556928925</v>
      </c>
      <c r="D28" s="7">
        <v>0</v>
      </c>
      <c r="E28" s="7">
        <v>0</v>
      </c>
      <c r="F28" s="17">
        <f t="shared" si="0"/>
        <v>27795421.281347547</v>
      </c>
      <c r="H28" s="23"/>
      <c r="I28" s="25"/>
      <c r="K28" s="10">
        <v>2450000</v>
      </c>
      <c r="L28" s="7">
        <v>0</v>
      </c>
      <c r="M28" s="7"/>
      <c r="N28" s="7">
        <v>37500000</v>
      </c>
      <c r="O28" s="7">
        <v>5992034</v>
      </c>
      <c r="P28" s="7"/>
      <c r="Q28" s="7">
        <v>0</v>
      </c>
      <c r="R28" s="7">
        <v>0</v>
      </c>
      <c r="S28" s="7"/>
      <c r="T28" s="7">
        <v>0</v>
      </c>
      <c r="U28" s="17">
        <v>0</v>
      </c>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6594.7903513544043</v>
      </c>
      <c r="C30" s="7">
        <v>3169056.6944454424</v>
      </c>
      <c r="D30" s="7">
        <v>0</v>
      </c>
      <c r="E30" s="7">
        <v>0</v>
      </c>
      <c r="F30" s="17">
        <f t="shared" si="0"/>
        <v>3175651.4847967969</v>
      </c>
      <c r="K30" s="10">
        <v>3954136</v>
      </c>
      <c r="L30" s="7">
        <v>0</v>
      </c>
      <c r="M30" s="7"/>
      <c r="N30" s="7">
        <v>3293237</v>
      </c>
      <c r="O30" s="7">
        <v>0</v>
      </c>
      <c r="P30" s="7"/>
      <c r="Q30" s="7">
        <v>0</v>
      </c>
      <c r="R30" s="7">
        <v>0</v>
      </c>
      <c r="S30" s="7"/>
      <c r="T30" s="7">
        <v>1549049</v>
      </c>
      <c r="U30" s="17">
        <v>0</v>
      </c>
    </row>
    <row r="31" spans="1:21">
      <c r="A31" t="s">
        <v>25</v>
      </c>
      <c r="B31" s="10">
        <v>78908.846302926744</v>
      </c>
      <c r="C31" s="7">
        <v>1732106.1979934364</v>
      </c>
      <c r="D31" s="7">
        <v>0</v>
      </c>
      <c r="E31" s="7">
        <v>0</v>
      </c>
      <c r="F31" s="17">
        <f t="shared" si="0"/>
        <v>1811015.0442963631</v>
      </c>
      <c r="K31" s="10">
        <v>290680</v>
      </c>
      <c r="L31" s="7">
        <v>0</v>
      </c>
      <c r="M31" s="7"/>
      <c r="N31" s="7">
        <v>4195650</v>
      </c>
      <c r="O31" s="7">
        <v>0</v>
      </c>
      <c r="P31" s="7"/>
      <c r="Q31" s="7">
        <v>0</v>
      </c>
      <c r="R31" s="7">
        <v>0</v>
      </c>
      <c r="S31" s="7"/>
      <c r="T31" s="7">
        <v>0</v>
      </c>
      <c r="U31" s="17">
        <v>0</v>
      </c>
    </row>
    <row r="32" spans="1:21">
      <c r="A32" t="s">
        <v>26</v>
      </c>
      <c r="B32" s="10">
        <v>0</v>
      </c>
      <c r="C32" s="7">
        <v>-9570.4603219606761</v>
      </c>
      <c r="D32" s="7">
        <v>0</v>
      </c>
      <c r="E32" s="7">
        <v>0</v>
      </c>
      <c r="F32" s="17">
        <f t="shared" si="0"/>
        <v>-9570.4603219606761</v>
      </c>
      <c r="K32" s="10"/>
      <c r="L32" s="7"/>
      <c r="M32" s="7"/>
      <c r="N32" s="7"/>
      <c r="O32" s="7"/>
      <c r="P32" s="7"/>
      <c r="Q32" s="7"/>
      <c r="R32" s="7"/>
      <c r="S32" s="7"/>
      <c r="T32" s="7"/>
      <c r="U32" s="17"/>
    </row>
    <row r="33" spans="1:21">
      <c r="A33" t="s">
        <v>27</v>
      </c>
      <c r="B33" s="10">
        <v>134880.57046277577</v>
      </c>
      <c r="C33" s="7">
        <v>2261350.0706795692</v>
      </c>
      <c r="D33" s="7">
        <v>0</v>
      </c>
      <c r="E33" s="7">
        <v>0</v>
      </c>
      <c r="F33" s="17">
        <f t="shared" si="0"/>
        <v>2396230.641142345</v>
      </c>
      <c r="K33" s="10">
        <v>206913</v>
      </c>
      <c r="L33" s="7">
        <v>0</v>
      </c>
      <c r="M33" s="7"/>
      <c r="N33" s="7">
        <v>3856826</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-3285.4601342398219</v>
      </c>
      <c r="C37" s="7">
        <v>-19810.717626151352</v>
      </c>
      <c r="D37" s="7">
        <v>0</v>
      </c>
      <c r="E37" s="7">
        <v>0</v>
      </c>
      <c r="F37" s="17">
        <f t="shared" si="0"/>
        <v>-23096.177760391176</v>
      </c>
      <c r="K37" s="10">
        <v>0</v>
      </c>
      <c r="L37" s="7">
        <v>0</v>
      </c>
      <c r="M37" s="7"/>
      <c r="N37" s="7">
        <v>90000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71059.11388882644</v>
      </c>
      <c r="D40" s="7">
        <v>0</v>
      </c>
      <c r="E40" s="7">
        <v>0</v>
      </c>
      <c r="F40" s="17">
        <f t="shared" si="1"/>
        <v>71059.11388882644</v>
      </c>
      <c r="K40" s="10">
        <v>0</v>
      </c>
      <c r="L40" s="7">
        <v>0</v>
      </c>
      <c r="M40" s="7"/>
      <c r="N40" s="7">
        <v>105700</v>
      </c>
      <c r="O40" s="7">
        <v>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19921.182127005683</v>
      </c>
      <c r="C47" s="7">
        <v>37379.746992630244</v>
      </c>
      <c r="D47" s="7">
        <v>0</v>
      </c>
      <c r="E47" s="7">
        <v>0</v>
      </c>
      <c r="F47" s="17">
        <f t="shared" si="1"/>
        <v>57300.929119635926</v>
      </c>
      <c r="K47" s="10"/>
      <c r="L47" s="7"/>
      <c r="M47" s="7"/>
      <c r="N47" s="7"/>
      <c r="O47" s="7"/>
      <c r="P47" s="7"/>
      <c r="Q47" s="7"/>
      <c r="R47" s="7"/>
      <c r="S47" s="7"/>
      <c r="T47" s="7"/>
      <c r="U47" s="17"/>
    </row>
    <row r="48" spans="1:21">
      <c r="A48" t="s">
        <v>42</v>
      </c>
      <c r="B48" s="10">
        <v>0</v>
      </c>
      <c r="C48" s="7">
        <v>49608.357956413078</v>
      </c>
      <c r="D48" s="7">
        <v>0</v>
      </c>
      <c r="E48" s="7">
        <v>0</v>
      </c>
      <c r="F48" s="17">
        <f t="shared" si="1"/>
        <v>49608.357956413078</v>
      </c>
      <c r="K48" s="10">
        <v>0</v>
      </c>
      <c r="L48" s="7">
        <v>0</v>
      </c>
      <c r="M48" s="7"/>
      <c r="N48" s="7">
        <v>122999</v>
      </c>
      <c r="O48" s="7">
        <v>0</v>
      </c>
      <c r="P48" s="7"/>
      <c r="Q48" s="7">
        <v>0</v>
      </c>
      <c r="R48" s="7">
        <v>0</v>
      </c>
      <c r="S48" s="7"/>
      <c r="T48" s="7">
        <v>0</v>
      </c>
      <c r="U48" s="17">
        <v>0</v>
      </c>
    </row>
    <row r="49" spans="1:21">
      <c r="A49" t="s">
        <v>43</v>
      </c>
      <c r="B49" s="10">
        <v>106824.609020937</v>
      </c>
      <c r="C49" s="7">
        <v>8022911.0066649355</v>
      </c>
      <c r="D49" s="7">
        <v>0</v>
      </c>
      <c r="E49" s="7">
        <v>0</v>
      </c>
      <c r="F49" s="17">
        <f t="shared" si="1"/>
        <v>8129735.6156858727</v>
      </c>
      <c r="K49" s="10">
        <v>275000</v>
      </c>
      <c r="L49" s="7">
        <v>0</v>
      </c>
      <c r="M49" s="7"/>
      <c r="N49" s="7">
        <v>22000000</v>
      </c>
      <c r="O49" s="7">
        <v>0</v>
      </c>
      <c r="P49" s="7"/>
      <c r="Q49" s="7">
        <v>0</v>
      </c>
      <c r="R49" s="7">
        <v>0</v>
      </c>
      <c r="S49" s="7"/>
      <c r="T49" s="7">
        <v>0</v>
      </c>
      <c r="U49" s="17">
        <v>0</v>
      </c>
    </row>
    <row r="50" spans="1:21">
      <c r="A50" t="s">
        <v>44</v>
      </c>
      <c r="B50" s="10">
        <v>339334.51506924455</v>
      </c>
      <c r="C50" s="7">
        <v>24838371.13377668</v>
      </c>
      <c r="D50" s="7">
        <v>0</v>
      </c>
      <c r="E50" s="7">
        <v>0</v>
      </c>
      <c r="F50" s="17">
        <f t="shared" si="1"/>
        <v>25177705.648845926</v>
      </c>
      <c r="K50" s="10">
        <v>762331</v>
      </c>
      <c r="L50" s="7">
        <v>176299.48813199997</v>
      </c>
      <c r="M50" s="7"/>
      <c r="N50" s="7">
        <v>47665333</v>
      </c>
      <c r="O50" s="7">
        <v>11052967.271868002</v>
      </c>
      <c r="P50" s="7"/>
      <c r="Q50" s="7">
        <v>0</v>
      </c>
      <c r="R50" s="7">
        <v>0</v>
      </c>
      <c r="S50" s="7"/>
      <c r="T50" s="7">
        <v>0</v>
      </c>
      <c r="U50" s="17">
        <v>0</v>
      </c>
    </row>
    <row r="51" spans="1:21">
      <c r="A51" t="s">
        <v>45</v>
      </c>
      <c r="B51" s="10">
        <v>0</v>
      </c>
      <c r="C51" s="7">
        <v>-19305.425403650341</v>
      </c>
      <c r="D51" s="7">
        <v>0</v>
      </c>
      <c r="E51" s="7">
        <v>0</v>
      </c>
      <c r="F51" s="17">
        <f t="shared" si="1"/>
        <v>-19305.425403650341</v>
      </c>
      <c r="K51" s="10">
        <v>0</v>
      </c>
      <c r="L51" s="7">
        <v>0</v>
      </c>
      <c r="M51" s="7"/>
      <c r="N51" s="7">
        <v>67000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72900.408803428494</v>
      </c>
      <c r="C55" s="7">
        <v>1551893.1241689902</v>
      </c>
      <c r="D55" s="7">
        <v>0</v>
      </c>
      <c r="E55" s="7">
        <v>0</v>
      </c>
      <c r="F55" s="17">
        <f t="shared" si="1"/>
        <v>1624793.5329724187</v>
      </c>
      <c r="K55" s="10">
        <v>778453</v>
      </c>
      <c r="L55" s="7">
        <v>76456</v>
      </c>
      <c r="M55" s="7"/>
      <c r="N55" s="7">
        <v>3419739</v>
      </c>
      <c r="O55" s="7">
        <v>2684689</v>
      </c>
      <c r="P55" s="7"/>
      <c r="Q55" s="7">
        <v>0</v>
      </c>
      <c r="R55" s="7">
        <v>0</v>
      </c>
      <c r="S55" s="7"/>
      <c r="T55" s="7">
        <v>51813</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5555980.6209947634</v>
      </c>
      <c r="C60" s="7">
        <f>SUM(C6:C58)</f>
        <v>147190307.25234681</v>
      </c>
      <c r="D60" s="7">
        <f>SUM(D6:D58)</f>
        <v>0</v>
      </c>
      <c r="E60" s="7">
        <f>SUM(E6:E58)</f>
        <v>0</v>
      </c>
      <c r="F60" s="17">
        <f>SUM(F6:F58)</f>
        <v>152746287.87334159</v>
      </c>
      <c r="K60" s="10">
        <f>SUM(K6:K58)</f>
        <v>13267750</v>
      </c>
      <c r="L60" s="7">
        <f>SUM(L6:L58)</f>
        <v>252755.48813199997</v>
      </c>
      <c r="M60" s="7"/>
      <c r="N60" s="7">
        <f>SUM(N6:N58)</f>
        <v>236361567</v>
      </c>
      <c r="O60" s="7">
        <f>SUM(O6:O58)</f>
        <v>21694354.321868002</v>
      </c>
      <c r="P60" s="7"/>
      <c r="Q60" s="7">
        <f>SUM(Q6:Q58)</f>
        <v>0</v>
      </c>
      <c r="R60" s="7">
        <f>SUM(R6:R58)</f>
        <v>0</v>
      </c>
      <c r="S60" s="7"/>
      <c r="T60" s="7">
        <f>SUM(T6:T58)</f>
        <v>2585649</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Heritage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57265.01349610441</v>
      </c>
      <c r="C6" s="7">
        <v>624467.08326327801</v>
      </c>
      <c r="D6" s="7">
        <v>109481.47735582679</v>
      </c>
      <c r="E6" s="7">
        <v>0</v>
      </c>
      <c r="F6" s="17">
        <f t="shared" ref="F6:F37" si="0">SUM(B6:E6)</f>
        <v>791213.57411520917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4652553</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1016861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353451.99999999994</v>
      </c>
      <c r="K14" s="10"/>
      <c r="L14" s="7"/>
      <c r="M14" s="7"/>
      <c r="N14" s="7"/>
      <c r="O14" s="7"/>
      <c r="P14" s="7"/>
      <c r="Q14" s="7"/>
      <c r="R14" s="7"/>
      <c r="S14" s="7"/>
      <c r="T14" s="7"/>
      <c r="U14" s="17"/>
    </row>
    <row r="15" spans="1:21">
      <c r="A15" t="s">
        <v>9</v>
      </c>
      <c r="B15" s="10">
        <v>20588.639738677499</v>
      </c>
      <c r="C15" s="7">
        <v>127080.96817822286</v>
      </c>
      <c r="D15" s="7">
        <v>4233320.2764881719</v>
      </c>
      <c r="E15" s="7">
        <v>0</v>
      </c>
      <c r="F15" s="17">
        <f t="shared" si="0"/>
        <v>4380989.8844050718</v>
      </c>
      <c r="H15" s="4" t="s">
        <v>69</v>
      </c>
      <c r="I15" s="14">
        <v>534226.42999999993</v>
      </c>
      <c r="K15" s="10"/>
      <c r="L15" s="7"/>
      <c r="M15" s="7"/>
      <c r="N15" s="7"/>
      <c r="O15" s="7"/>
      <c r="P15" s="7"/>
      <c r="Q15" s="7"/>
      <c r="R15" s="7"/>
      <c r="S15" s="7"/>
      <c r="T15" s="7"/>
      <c r="U15" s="17"/>
    </row>
    <row r="16" spans="1:21">
      <c r="A16" t="s">
        <v>10</v>
      </c>
      <c r="B16" s="10">
        <v>893.15345091050153</v>
      </c>
      <c r="C16" s="7">
        <v>0</v>
      </c>
      <c r="D16" s="7">
        <v>71545.988839621234</v>
      </c>
      <c r="E16" s="7">
        <v>0</v>
      </c>
      <c r="F16" s="17">
        <f t="shared" si="0"/>
        <v>72439.14229053173</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732116</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316112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-1274180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735.61927770347086</v>
      </c>
      <c r="C24" s="7">
        <v>69168.118160841477</v>
      </c>
      <c r="D24" s="7">
        <v>1688.3955377548302</v>
      </c>
      <c r="E24" s="7">
        <v>0</v>
      </c>
      <c r="F24" s="17">
        <f t="shared" si="0"/>
        <v>71592.132976299778</v>
      </c>
      <c r="H24" s="4" t="s">
        <v>77</v>
      </c>
      <c r="I24" s="14">
        <v>1397619</v>
      </c>
      <c r="K24" s="10">
        <v>10971</v>
      </c>
      <c r="L24" s="7">
        <v>0</v>
      </c>
      <c r="M24" s="7"/>
      <c r="N24" s="7">
        <v>0</v>
      </c>
      <c r="O24" s="7">
        <v>0</v>
      </c>
      <c r="P24" s="7"/>
      <c r="Q24" s="7">
        <v>148029</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5385425.4299999997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5385425.4299999997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16003.466135281717</v>
      </c>
      <c r="C30" s="7">
        <v>34289.44876870951</v>
      </c>
      <c r="D30" s="7">
        <v>18897.781308895635</v>
      </c>
      <c r="E30" s="7">
        <v>0</v>
      </c>
      <c r="F30" s="17">
        <f t="shared" si="0"/>
        <v>69190.696212886862</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95485.892098677592</v>
      </c>
      <c r="C60" s="7">
        <f>SUM(C6:C58)</f>
        <v>855005.61837105197</v>
      </c>
      <c r="D60" s="7">
        <f>SUM(D6:D58)</f>
        <v>4434933.9195302706</v>
      </c>
      <c r="E60" s="7">
        <f>SUM(E6:E58)</f>
        <v>0</v>
      </c>
      <c r="F60" s="17">
        <f>SUM(F6:F58)</f>
        <v>5385425.4299999997</v>
      </c>
      <c r="K60" s="10">
        <f>SUM(K6:K58)</f>
        <v>10971</v>
      </c>
      <c r="L60" s="7">
        <f>SUM(L6:L58)</f>
        <v>0</v>
      </c>
      <c r="M60" s="7"/>
      <c r="N60" s="7">
        <f>SUM(N6:N58)</f>
        <v>0</v>
      </c>
      <c r="O60" s="7">
        <f>SUM(O6:O58)</f>
        <v>0</v>
      </c>
      <c r="P60" s="7"/>
      <c r="Q60" s="7">
        <f>SUM(Q6:Q58)</f>
        <v>148029</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Life Assurance Corporation&amp;R&amp;"Geneva,Bold"UNAUDITED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22360.861762052638</v>
      </c>
      <c r="C6" s="7">
        <v>0</v>
      </c>
      <c r="D6" s="7">
        <v>20890.850080444638</v>
      </c>
      <c r="E6" s="7">
        <v>0</v>
      </c>
      <c r="F6" s="17">
        <f t="shared" ref="F6:F37" si="0">SUM(B6:E6)</f>
        <v>43251.711842497272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49752.286180621813</v>
      </c>
      <c r="C8" s="7">
        <v>0</v>
      </c>
      <c r="D8" s="7">
        <v>549364.43229278375</v>
      </c>
      <c r="E8" s="7">
        <v>0</v>
      </c>
      <c r="F8" s="17">
        <f t="shared" si="0"/>
        <v>599116.71847340558</v>
      </c>
      <c r="H8" s="4" t="s">
        <v>64</v>
      </c>
      <c r="I8" s="13"/>
      <c r="K8" s="10"/>
      <c r="L8" s="7"/>
      <c r="M8" s="7"/>
      <c r="N8" s="7"/>
      <c r="O8" s="7"/>
      <c r="P8" s="7"/>
      <c r="Q8" s="7"/>
      <c r="R8" s="7"/>
      <c r="S8" s="7"/>
      <c r="T8" s="7"/>
      <c r="U8" s="17"/>
    </row>
    <row r="9" spans="1:21">
      <c r="A9" t="s">
        <v>3</v>
      </c>
      <c r="B9" s="10">
        <v>-106027.17101929508</v>
      </c>
      <c r="C9" s="7">
        <v>0</v>
      </c>
      <c r="D9" s="7">
        <v>90055.403553164753</v>
      </c>
      <c r="E9" s="7">
        <v>0</v>
      </c>
      <c r="F9" s="17">
        <f t="shared" si="0"/>
        <v>-15971.767466130332</v>
      </c>
      <c r="H9" s="4"/>
      <c r="I9" s="13"/>
      <c r="K9" s="10">
        <v>0</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241499783.76864415</v>
      </c>
      <c r="K10" s="10"/>
      <c r="L10" s="7"/>
      <c r="M10" s="7"/>
      <c r="N10" s="7"/>
      <c r="O10" s="7"/>
      <c r="P10" s="7"/>
      <c r="Q10" s="7"/>
      <c r="R10" s="7"/>
      <c r="S10" s="7"/>
      <c r="T10" s="7"/>
      <c r="U10" s="17"/>
    </row>
    <row r="11" spans="1:21">
      <c r="A11" t="s">
        <v>5</v>
      </c>
      <c r="B11" s="10">
        <v>196465.36546565962</v>
      </c>
      <c r="C11" s="7">
        <v>0</v>
      </c>
      <c r="D11" s="7">
        <v>1274336.9918140974</v>
      </c>
      <c r="E11" s="7">
        <v>0</v>
      </c>
      <c r="F11" s="17">
        <f t="shared" si="0"/>
        <v>1470802.357279757</v>
      </c>
      <c r="H11" s="4"/>
      <c r="I11" s="14"/>
      <c r="K11" s="10">
        <v>0</v>
      </c>
      <c r="L11" s="7">
        <v>0</v>
      </c>
      <c r="M11" s="7"/>
      <c r="N11" s="7">
        <v>0</v>
      </c>
      <c r="O11" s="7">
        <v>0</v>
      </c>
      <c r="P11" s="7"/>
      <c r="Q11" s="7">
        <v>220000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35550468.906385064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3087307.3199999994</v>
      </c>
      <c r="K14" s="10"/>
      <c r="L14" s="7"/>
      <c r="M14" s="7"/>
      <c r="N14" s="7"/>
      <c r="O14" s="7"/>
      <c r="P14" s="7"/>
      <c r="Q14" s="7"/>
      <c r="R14" s="7"/>
      <c r="S14" s="7"/>
      <c r="T14" s="7"/>
      <c r="U14" s="17"/>
    </row>
    <row r="15" spans="1:21">
      <c r="A15" t="s">
        <v>9</v>
      </c>
      <c r="B15" s="10">
        <v>258284.17445600944</v>
      </c>
      <c r="C15" s="7">
        <v>0</v>
      </c>
      <c r="D15" s="7">
        <v>50684967.450687692</v>
      </c>
      <c r="E15" s="7">
        <v>0</v>
      </c>
      <c r="F15" s="17">
        <f t="shared" si="0"/>
        <v>50943251.625143699</v>
      </c>
      <c r="H15" s="4" t="s">
        <v>69</v>
      </c>
      <c r="I15" s="14">
        <v>11398236.640000002</v>
      </c>
      <c r="K15" s="10">
        <v>0</v>
      </c>
      <c r="L15" s="7">
        <v>0</v>
      </c>
      <c r="M15" s="7"/>
      <c r="N15" s="7">
        <v>0</v>
      </c>
      <c r="O15" s="7">
        <v>0</v>
      </c>
      <c r="P15" s="7"/>
      <c r="Q15" s="7">
        <v>14800000</v>
      </c>
      <c r="R15" s="7">
        <v>0</v>
      </c>
      <c r="S15" s="7"/>
      <c r="T15" s="7">
        <v>0</v>
      </c>
      <c r="U15" s="17">
        <v>0</v>
      </c>
    </row>
    <row r="16" spans="1:21">
      <c r="A16" t="s">
        <v>10</v>
      </c>
      <c r="B16" s="10">
        <v>613907.95730016544</v>
      </c>
      <c r="C16" s="7">
        <v>0</v>
      </c>
      <c r="D16" s="7">
        <v>9269393.445186764</v>
      </c>
      <c r="E16" s="7">
        <v>0</v>
      </c>
      <c r="F16" s="17">
        <f t="shared" si="0"/>
        <v>9883301.4024869297</v>
      </c>
      <c r="H16" s="4" t="s">
        <v>70</v>
      </c>
      <c r="I16" s="14">
        <v>89311711.340775251</v>
      </c>
      <c r="K16" s="10">
        <v>0</v>
      </c>
      <c r="L16" s="7">
        <v>0</v>
      </c>
      <c r="M16" s="7"/>
      <c r="N16" s="7">
        <v>0</v>
      </c>
      <c r="O16" s="7">
        <v>0</v>
      </c>
      <c r="P16" s="7"/>
      <c r="Q16" s="7">
        <v>6697786</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145706.90816382144</v>
      </c>
      <c r="C18" s="7">
        <v>0</v>
      </c>
      <c r="D18" s="7">
        <v>282271.13518310885</v>
      </c>
      <c r="E18" s="7">
        <v>0</v>
      </c>
      <c r="F18" s="17">
        <f t="shared" si="0"/>
        <v>427978.0433469303</v>
      </c>
      <c r="H18" s="4" t="s">
        <v>71</v>
      </c>
      <c r="I18" s="14"/>
      <c r="K18" s="10"/>
      <c r="L18" s="7"/>
      <c r="M18" s="7"/>
      <c r="N18" s="7"/>
      <c r="O18" s="7"/>
      <c r="P18" s="7"/>
      <c r="Q18" s="7"/>
      <c r="R18" s="7"/>
      <c r="S18" s="7"/>
      <c r="T18" s="7"/>
      <c r="U18" s="17"/>
    </row>
    <row r="19" spans="1:21">
      <c r="A19" t="s">
        <v>13</v>
      </c>
      <c r="B19" s="10">
        <v>139195.48325799656</v>
      </c>
      <c r="C19" s="7">
        <v>0</v>
      </c>
      <c r="D19" s="7">
        <v>11914424.002118181</v>
      </c>
      <c r="E19" s="7">
        <v>0</v>
      </c>
      <c r="F19" s="17">
        <f t="shared" si="0"/>
        <v>12053619.485376177</v>
      </c>
      <c r="H19" s="4" t="s">
        <v>72</v>
      </c>
      <c r="I19" s="14">
        <v>122591863.19707078</v>
      </c>
      <c r="K19" s="10">
        <v>300000</v>
      </c>
      <c r="L19" s="7">
        <v>0</v>
      </c>
      <c r="M19" s="7"/>
      <c r="N19" s="7">
        <v>0</v>
      </c>
      <c r="O19" s="7">
        <v>0</v>
      </c>
      <c r="P19" s="7"/>
      <c r="Q19" s="7">
        <v>7500000</v>
      </c>
      <c r="R19" s="7">
        <v>0</v>
      </c>
      <c r="S19" s="7"/>
      <c r="T19" s="7">
        <v>0</v>
      </c>
      <c r="U19" s="17">
        <v>0</v>
      </c>
    </row>
    <row r="20" spans="1:21">
      <c r="A20" t="s">
        <v>14</v>
      </c>
      <c r="B20" s="10">
        <v>53157.001462471453</v>
      </c>
      <c r="C20" s="7">
        <v>0</v>
      </c>
      <c r="D20" s="7">
        <v>1532906.9339867742</v>
      </c>
      <c r="E20" s="7">
        <v>0</v>
      </c>
      <c r="F20" s="17">
        <f t="shared" si="0"/>
        <v>1586063.9354492456</v>
      </c>
      <c r="H20" s="4" t="s">
        <v>73</v>
      </c>
      <c r="I20" s="14">
        <v>115858380.67951848</v>
      </c>
      <c r="K20" s="10"/>
      <c r="L20" s="7"/>
      <c r="M20" s="7"/>
      <c r="N20" s="7"/>
      <c r="O20" s="7"/>
      <c r="P20" s="7"/>
      <c r="Q20" s="7"/>
      <c r="R20" s="7"/>
      <c r="S20" s="7"/>
      <c r="T20" s="7"/>
      <c r="U20" s="17"/>
    </row>
    <row r="21" spans="1:21">
      <c r="A21" t="s">
        <v>15</v>
      </c>
      <c r="B21" s="10">
        <v>446500.7901005405</v>
      </c>
      <c r="C21" s="7">
        <v>0</v>
      </c>
      <c r="D21" s="7">
        <v>549231.92245512223</v>
      </c>
      <c r="E21" s="7">
        <v>0</v>
      </c>
      <c r="F21" s="17">
        <f t="shared" si="0"/>
        <v>995732.71255566273</v>
      </c>
      <c r="H21" s="4" t="s">
        <v>74</v>
      </c>
      <c r="I21" s="14"/>
      <c r="K21" s="10">
        <v>0</v>
      </c>
      <c r="L21" s="7">
        <v>0</v>
      </c>
      <c r="M21" s="7"/>
      <c r="N21" s="7">
        <v>0</v>
      </c>
      <c r="O21" s="7">
        <v>0</v>
      </c>
      <c r="P21" s="7"/>
      <c r="Q21" s="7">
        <v>200000</v>
      </c>
      <c r="R21" s="7">
        <v>0</v>
      </c>
      <c r="S21" s="7"/>
      <c r="T21" s="7">
        <v>0</v>
      </c>
      <c r="U21" s="17">
        <v>0</v>
      </c>
    </row>
    <row r="22" spans="1:21">
      <c r="A22" t="s">
        <v>16</v>
      </c>
      <c r="B22" s="10">
        <v>74243.977887546411</v>
      </c>
      <c r="C22" s="7">
        <v>0</v>
      </c>
      <c r="D22" s="7">
        <v>229217.81020782687</v>
      </c>
      <c r="E22" s="7">
        <v>0</v>
      </c>
      <c r="F22" s="17">
        <f t="shared" si="0"/>
        <v>303461.78809537331</v>
      </c>
      <c r="H22" s="4" t="s">
        <v>75</v>
      </c>
      <c r="I22" s="14">
        <v>0</v>
      </c>
      <c r="K22" s="10"/>
      <c r="L22" s="7"/>
      <c r="M22" s="7"/>
      <c r="N22" s="7"/>
      <c r="O22" s="7"/>
      <c r="P22" s="7"/>
      <c r="Q22" s="7"/>
      <c r="R22" s="7"/>
      <c r="S22" s="7"/>
      <c r="T22" s="7"/>
      <c r="U22" s="17"/>
    </row>
    <row r="23" spans="1:21">
      <c r="A23" t="s">
        <v>17</v>
      </c>
      <c r="B23" s="10">
        <v>123926.43003711701</v>
      </c>
      <c r="C23" s="7">
        <v>0</v>
      </c>
      <c r="D23" s="7">
        <v>16057501.527639125</v>
      </c>
      <c r="E23" s="7">
        <v>0</v>
      </c>
      <c r="F23" s="17">
        <f t="shared" si="0"/>
        <v>16181427.957676241</v>
      </c>
      <c r="H23" s="4" t="s">
        <v>76</v>
      </c>
      <c r="I23" s="14"/>
      <c r="K23" s="10">
        <v>0</v>
      </c>
      <c r="L23" s="7">
        <v>0</v>
      </c>
      <c r="M23" s="7"/>
      <c r="N23" s="7">
        <v>0</v>
      </c>
      <c r="O23" s="7">
        <v>0</v>
      </c>
      <c r="P23" s="7"/>
      <c r="Q23" s="7">
        <v>19306391</v>
      </c>
      <c r="R23" s="7">
        <v>0</v>
      </c>
      <c r="S23" s="7"/>
      <c r="T23" s="7">
        <v>0</v>
      </c>
      <c r="U23" s="17">
        <v>0</v>
      </c>
    </row>
    <row r="24" spans="1:21">
      <c r="A24" t="s">
        <v>18</v>
      </c>
      <c r="B24" s="10">
        <v>201606.61072957219</v>
      </c>
      <c r="C24" s="7">
        <v>0</v>
      </c>
      <c r="D24" s="7">
        <v>997770.34541192558</v>
      </c>
      <c r="E24" s="7">
        <v>0</v>
      </c>
      <c r="F24" s="17">
        <f t="shared" si="0"/>
        <v>1199376.9561414977</v>
      </c>
      <c r="H24" s="4" t="s">
        <v>77</v>
      </c>
      <c r="I24" s="14">
        <v>1370314.98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-19369.890200432979</v>
      </c>
      <c r="C26" s="7">
        <v>0</v>
      </c>
      <c r="D26" s="7">
        <v>533444.19606773846</v>
      </c>
      <c r="E26" s="7">
        <v>0</v>
      </c>
      <c r="F26" s="17">
        <f t="shared" si="0"/>
        <v>514074.30586730549</v>
      </c>
      <c r="H26" s="4" t="s">
        <v>78</v>
      </c>
      <c r="I26" s="14">
        <f>SUM(I10:I16)-SUM(I19:I24)</f>
        <v>141026949.11921522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141026949.11921531</v>
      </c>
      <c r="K27" s="10"/>
      <c r="L27" s="7"/>
      <c r="M27" s="7"/>
      <c r="N27" s="7"/>
      <c r="O27" s="7"/>
      <c r="P27" s="7"/>
      <c r="Q27" s="7"/>
      <c r="R27" s="7"/>
      <c r="S27" s="7"/>
      <c r="T27" s="7"/>
      <c r="U27" s="17"/>
    </row>
    <row r="28" spans="1:21">
      <c r="A28" t="s">
        <v>22</v>
      </c>
      <c r="B28" s="10">
        <v>10308.584871369174</v>
      </c>
      <c r="C28" s="7">
        <v>0</v>
      </c>
      <c r="D28" s="7">
        <v>666369.85460451327</v>
      </c>
      <c r="E28" s="7">
        <v>0</v>
      </c>
      <c r="F28" s="17">
        <f t="shared" si="0"/>
        <v>676678.43947588245</v>
      </c>
      <c r="H28" s="23"/>
      <c r="I28" s="25"/>
      <c r="K28" s="10"/>
      <c r="L28" s="7"/>
      <c r="M28" s="7"/>
      <c r="N28" s="7"/>
      <c r="O28" s="7"/>
      <c r="P28" s="7"/>
      <c r="Q28" s="7"/>
      <c r="R28" s="7"/>
      <c r="S28" s="7"/>
      <c r="T28" s="7"/>
      <c r="U28" s="17"/>
    </row>
    <row r="29" spans="1:21">
      <c r="A29" t="s">
        <v>23</v>
      </c>
      <c r="B29" s="10">
        <v>74880.357426709699</v>
      </c>
      <c r="C29" s="7">
        <v>0</v>
      </c>
      <c r="D29" s="7">
        <v>121937.06178765495</v>
      </c>
      <c r="E29" s="7">
        <v>0</v>
      </c>
      <c r="F29" s="17">
        <f t="shared" si="0"/>
        <v>196817.41921436467</v>
      </c>
      <c r="K29" s="10"/>
      <c r="L29" s="7"/>
      <c r="M29" s="7"/>
      <c r="N29" s="7"/>
      <c r="O29" s="7"/>
      <c r="P29" s="7"/>
      <c r="Q29" s="7"/>
      <c r="R29" s="7"/>
      <c r="S29" s="7"/>
      <c r="T29" s="7"/>
      <c r="U29" s="17"/>
    </row>
    <row r="30" spans="1:21">
      <c r="A30" t="s">
        <v>24</v>
      </c>
      <c r="B30" s="10">
        <v>112037.67013667087</v>
      </c>
      <c r="C30" s="7">
        <v>0</v>
      </c>
      <c r="D30" s="7">
        <v>11327.39899412916</v>
      </c>
      <c r="E30" s="7">
        <v>0</v>
      </c>
      <c r="F30" s="17">
        <f t="shared" si="0"/>
        <v>123365.06913080004</v>
      </c>
      <c r="K30" s="10"/>
      <c r="L30" s="7"/>
      <c r="M30" s="7"/>
      <c r="N30" s="7"/>
      <c r="O30" s="7"/>
      <c r="P30" s="7"/>
      <c r="Q30" s="7"/>
      <c r="R30" s="7"/>
      <c r="S30" s="7"/>
      <c r="T30" s="7"/>
      <c r="U30" s="17"/>
    </row>
    <row r="31" spans="1:21">
      <c r="A31" t="s">
        <v>25</v>
      </c>
      <c r="B31" s="10">
        <v>200927.40688417119</v>
      </c>
      <c r="C31" s="7">
        <v>0</v>
      </c>
      <c r="D31" s="7">
        <v>9550786.5288652647</v>
      </c>
      <c r="E31" s="7">
        <v>0</v>
      </c>
      <c r="F31" s="17">
        <f t="shared" si="0"/>
        <v>9751713.9357494358</v>
      </c>
      <c r="K31" s="10"/>
      <c r="L31" s="7"/>
      <c r="M31" s="7"/>
      <c r="N31" s="7"/>
      <c r="O31" s="7"/>
      <c r="P31" s="7"/>
      <c r="Q31" s="7"/>
      <c r="R31" s="7"/>
      <c r="S31" s="7"/>
      <c r="T31" s="7"/>
      <c r="U31" s="17"/>
    </row>
    <row r="32" spans="1:21">
      <c r="A32" t="s">
        <v>26</v>
      </c>
      <c r="B32" s="10">
        <v>79423.146128065855</v>
      </c>
      <c r="C32" s="7">
        <v>0</v>
      </c>
      <c r="D32" s="7">
        <v>269377.76795205841</v>
      </c>
      <c r="E32" s="7">
        <v>0</v>
      </c>
      <c r="F32" s="17">
        <f t="shared" si="0"/>
        <v>348800.91408012423</v>
      </c>
      <c r="K32" s="10"/>
      <c r="L32" s="7"/>
      <c r="M32" s="7"/>
      <c r="N32" s="7"/>
      <c r="O32" s="7"/>
      <c r="P32" s="7"/>
      <c r="Q32" s="7"/>
      <c r="R32" s="7"/>
      <c r="S32" s="7"/>
      <c r="T32" s="7"/>
      <c r="U32" s="17"/>
    </row>
    <row r="33" spans="1:21">
      <c r="A33" t="s">
        <v>27</v>
      </c>
      <c r="B33" s="10">
        <v>245005.87742622517</v>
      </c>
      <c r="C33" s="7">
        <v>0</v>
      </c>
      <c r="D33" s="7">
        <v>895962.5128123709</v>
      </c>
      <c r="E33" s="7">
        <v>0</v>
      </c>
      <c r="F33" s="17">
        <f t="shared" si="0"/>
        <v>1140968.3902385961</v>
      </c>
      <c r="K33" s="10"/>
      <c r="L33" s="7"/>
      <c r="M33" s="7"/>
      <c r="N33" s="7"/>
      <c r="O33" s="7"/>
      <c r="P33" s="7"/>
      <c r="Q33" s="7"/>
      <c r="R33" s="7"/>
      <c r="S33" s="7"/>
      <c r="T33" s="7"/>
      <c r="U33" s="17"/>
    </row>
    <row r="34" spans="1:21">
      <c r="A34" t="s">
        <v>28</v>
      </c>
      <c r="B34" s="10">
        <v>-2824.386319308464</v>
      </c>
      <c r="C34" s="7">
        <v>0</v>
      </c>
      <c r="D34" s="7">
        <v>4376953.7646791376</v>
      </c>
      <c r="E34" s="7">
        <v>0</v>
      </c>
      <c r="F34" s="17">
        <f t="shared" si="0"/>
        <v>4374129.3783598291</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93913.365099875678</v>
      </c>
      <c r="C37" s="7">
        <v>0</v>
      </c>
      <c r="D37" s="7">
        <v>612877.91685126128</v>
      </c>
      <c r="E37" s="7">
        <v>0</v>
      </c>
      <c r="F37" s="17">
        <f t="shared" si="0"/>
        <v>706791.281951137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-85492.199558592692</v>
      </c>
      <c r="C39" s="7">
        <v>0</v>
      </c>
      <c r="D39" s="7">
        <v>2443787.2173817619</v>
      </c>
      <c r="E39" s="7">
        <v>0</v>
      </c>
      <c r="F39" s="17">
        <f t="shared" si="1"/>
        <v>2358295.017823169</v>
      </c>
      <c r="K39" s="10"/>
      <c r="L39" s="7"/>
      <c r="M39" s="7"/>
      <c r="N39" s="7"/>
      <c r="O39" s="7"/>
      <c r="P39" s="7"/>
      <c r="Q39" s="7"/>
      <c r="R39" s="7"/>
      <c r="S39" s="7"/>
      <c r="T39" s="7"/>
      <c r="U39" s="17"/>
    </row>
    <row r="40" spans="1:21">
      <c r="A40" t="s">
        <v>34</v>
      </c>
      <c r="B40" s="10">
        <v>17911.314110411913</v>
      </c>
      <c r="C40" s="7">
        <v>0</v>
      </c>
      <c r="D40" s="7">
        <v>7382.4645809256235</v>
      </c>
      <c r="E40" s="7">
        <v>0</v>
      </c>
      <c r="F40" s="17">
        <f t="shared" si="1"/>
        <v>25293.778691337538</v>
      </c>
      <c r="K40" s="10"/>
      <c r="L40" s="7"/>
      <c r="M40" s="7"/>
      <c r="N40" s="7"/>
      <c r="O40" s="7"/>
      <c r="P40" s="7"/>
      <c r="Q40" s="7"/>
      <c r="R40" s="7"/>
      <c r="S40" s="7"/>
      <c r="T40" s="7"/>
      <c r="U40" s="17"/>
    </row>
    <row r="41" spans="1:21">
      <c r="A41" t="s">
        <v>35</v>
      </c>
      <c r="B41" s="10">
        <v>238706.03024906965</v>
      </c>
      <c r="C41" s="7">
        <v>0</v>
      </c>
      <c r="D41" s="7">
        <v>9752456.016789224</v>
      </c>
      <c r="E41" s="7">
        <v>0</v>
      </c>
      <c r="F41" s="17">
        <f t="shared" si="1"/>
        <v>9991162.0470382944</v>
      </c>
      <c r="K41" s="10">
        <v>0</v>
      </c>
      <c r="L41" s="7">
        <v>0</v>
      </c>
      <c r="M41" s="7"/>
      <c r="N41" s="7">
        <v>0</v>
      </c>
      <c r="O41" s="7">
        <v>0</v>
      </c>
      <c r="P41" s="7"/>
      <c r="Q41" s="7">
        <v>4000000</v>
      </c>
      <c r="R41" s="7">
        <v>0</v>
      </c>
      <c r="S41" s="7"/>
      <c r="T41" s="7">
        <v>0</v>
      </c>
      <c r="U41" s="17">
        <v>0</v>
      </c>
    </row>
    <row r="42" spans="1:21">
      <c r="A42" t="s">
        <v>36</v>
      </c>
      <c r="B42" s="10">
        <v>106147.89437496281</v>
      </c>
      <c r="C42" s="7">
        <v>0</v>
      </c>
      <c r="D42" s="7">
        <v>450436.98006810062</v>
      </c>
      <c r="E42" s="7">
        <v>0</v>
      </c>
      <c r="F42" s="17">
        <f t="shared" si="1"/>
        <v>556584.8744430634</v>
      </c>
      <c r="K42" s="10">
        <v>235000</v>
      </c>
      <c r="L42" s="7">
        <v>0</v>
      </c>
      <c r="M42" s="7"/>
      <c r="N42" s="7">
        <v>265000</v>
      </c>
      <c r="O42" s="7">
        <v>0</v>
      </c>
      <c r="P42" s="7"/>
      <c r="Q42" s="7">
        <v>0</v>
      </c>
      <c r="R42" s="7">
        <v>0</v>
      </c>
      <c r="S42" s="7"/>
      <c r="T42" s="7">
        <v>0</v>
      </c>
      <c r="U42" s="17">
        <v>0</v>
      </c>
    </row>
    <row r="43" spans="1:21">
      <c r="A43" t="s">
        <v>37</v>
      </c>
      <c r="B43" s="10">
        <v>65325.615940427997</v>
      </c>
      <c r="C43" s="7">
        <v>0</v>
      </c>
      <c r="D43" s="7">
        <v>197912.21248601947</v>
      </c>
      <c r="E43" s="7">
        <v>0</v>
      </c>
      <c r="F43" s="17">
        <f t="shared" si="1"/>
        <v>263237.82842644746</v>
      </c>
      <c r="K43" s="10"/>
      <c r="L43" s="7"/>
      <c r="M43" s="7"/>
      <c r="N43" s="7"/>
      <c r="O43" s="7"/>
      <c r="P43" s="7"/>
      <c r="Q43" s="7"/>
      <c r="R43" s="7"/>
      <c r="S43" s="7"/>
      <c r="T43" s="7"/>
      <c r="U43" s="17"/>
    </row>
    <row r="44" spans="1:21">
      <c r="A44" t="s">
        <v>38</v>
      </c>
      <c r="B44" s="10">
        <v>35915.027629468568</v>
      </c>
      <c r="C44" s="7">
        <v>0</v>
      </c>
      <c r="D44" s="7">
        <v>1204018.9076756656</v>
      </c>
      <c r="E44" s="7">
        <v>0</v>
      </c>
      <c r="F44" s="17">
        <f t="shared" si="1"/>
        <v>1239933.9353051342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4909.83</v>
      </c>
      <c r="E46" s="7">
        <v>0</v>
      </c>
      <c r="F46" s="17">
        <f t="shared" si="1"/>
        <v>4909.83</v>
      </c>
      <c r="K46" s="10"/>
      <c r="L46" s="7"/>
      <c r="M46" s="7"/>
      <c r="N46" s="7"/>
      <c r="O46" s="7"/>
      <c r="P46" s="7"/>
      <c r="Q46" s="7"/>
      <c r="R46" s="7"/>
      <c r="S46" s="7"/>
      <c r="T46" s="7"/>
      <c r="U46" s="17"/>
    </row>
    <row r="47" spans="1:21">
      <c r="A47" t="s">
        <v>41</v>
      </c>
      <c r="B47" s="10">
        <v>13138.34983131662</v>
      </c>
      <c r="C47" s="7">
        <v>0</v>
      </c>
      <c r="D47" s="7">
        <v>2159855.5760714877</v>
      </c>
      <c r="E47" s="7">
        <v>0</v>
      </c>
      <c r="F47" s="17">
        <f t="shared" si="1"/>
        <v>2172993.9259028044</v>
      </c>
      <c r="K47" s="10">
        <v>0</v>
      </c>
      <c r="L47" s="7">
        <v>0</v>
      </c>
      <c r="M47" s="7"/>
      <c r="N47" s="7">
        <v>0</v>
      </c>
      <c r="O47" s="7">
        <v>0</v>
      </c>
      <c r="P47" s="7"/>
      <c r="Q47" s="7">
        <v>2200000</v>
      </c>
      <c r="R47" s="7">
        <v>0</v>
      </c>
      <c r="S47" s="7"/>
      <c r="T47" s="7">
        <v>0</v>
      </c>
      <c r="U47" s="17">
        <v>0</v>
      </c>
    </row>
    <row r="48" spans="1:21">
      <c r="A48" t="s">
        <v>42</v>
      </c>
      <c r="B48" s="10">
        <v>10616.842994266408</v>
      </c>
      <c r="C48" s="7">
        <v>0</v>
      </c>
      <c r="D48" s="7">
        <v>180778.96628783154</v>
      </c>
      <c r="E48" s="7">
        <v>0</v>
      </c>
      <c r="F48" s="17">
        <f t="shared" si="1"/>
        <v>191395.80928209797</v>
      </c>
      <c r="K48" s="10"/>
      <c r="L48" s="7"/>
      <c r="M48" s="7"/>
      <c r="N48" s="7"/>
      <c r="O48" s="7"/>
      <c r="P48" s="7"/>
      <c r="Q48" s="7"/>
      <c r="R48" s="7"/>
      <c r="S48" s="7"/>
      <c r="T48" s="7"/>
      <c r="U48" s="17"/>
    </row>
    <row r="49" spans="1:21">
      <c r="A49" t="s">
        <v>43</v>
      </c>
      <c r="B49" s="10">
        <v>127065.09865350398</v>
      </c>
      <c r="C49" s="7">
        <v>0</v>
      </c>
      <c r="D49" s="7">
        <v>1515980.4894878308</v>
      </c>
      <c r="E49" s="7">
        <v>0</v>
      </c>
      <c r="F49" s="17">
        <f t="shared" si="1"/>
        <v>1643045.5881413347</v>
      </c>
      <c r="K49" s="10"/>
      <c r="L49" s="7"/>
      <c r="M49" s="7"/>
      <c r="N49" s="7"/>
      <c r="O49" s="7"/>
      <c r="P49" s="7"/>
      <c r="Q49" s="7"/>
      <c r="R49" s="7"/>
      <c r="S49" s="7"/>
      <c r="T49" s="7"/>
      <c r="U49" s="17"/>
    </row>
    <row r="50" spans="1:21">
      <c r="A50" t="s">
        <v>44</v>
      </c>
      <c r="B50" s="10">
        <v>157452.6945471401</v>
      </c>
      <c r="C50" s="7">
        <v>0</v>
      </c>
      <c r="D50" s="7">
        <v>2652027.1529496075</v>
      </c>
      <c r="E50" s="7">
        <v>0</v>
      </c>
      <c r="F50" s="17">
        <f t="shared" si="1"/>
        <v>2809479.8474967475</v>
      </c>
      <c r="K50" s="10">
        <v>599995</v>
      </c>
      <c r="L50" s="7">
        <v>0</v>
      </c>
      <c r="M50" s="7"/>
      <c r="N50" s="7">
        <v>0</v>
      </c>
      <c r="O50" s="7">
        <v>0</v>
      </c>
      <c r="P50" s="7"/>
      <c r="Q50" s="7">
        <v>2249991</v>
      </c>
      <c r="R50" s="7">
        <v>0</v>
      </c>
      <c r="S50" s="7"/>
      <c r="T50" s="7">
        <v>0</v>
      </c>
      <c r="U50" s="17">
        <v>0</v>
      </c>
    </row>
    <row r="51" spans="1:21">
      <c r="A51" t="s">
        <v>45</v>
      </c>
      <c r="B51" s="10">
        <v>114419.4969503258</v>
      </c>
      <c r="C51" s="7">
        <v>0</v>
      </c>
      <c r="D51" s="7">
        <v>37360.570318400612</v>
      </c>
      <c r="E51" s="7">
        <v>0</v>
      </c>
      <c r="F51" s="17">
        <f t="shared" si="1"/>
        <v>151780.06726872642</v>
      </c>
      <c r="K51" s="10">
        <v>102583</v>
      </c>
      <c r="L51" s="7">
        <v>0</v>
      </c>
      <c r="M51" s="7"/>
      <c r="N51" s="7">
        <v>0</v>
      </c>
      <c r="O51" s="7">
        <v>0</v>
      </c>
      <c r="P51" s="7"/>
      <c r="Q51" s="7">
        <v>51916</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76850.335474418956</v>
      </c>
      <c r="C53" s="7">
        <v>0</v>
      </c>
      <c r="D53" s="7">
        <v>1602173.6243305199</v>
      </c>
      <c r="E53" s="7">
        <v>0</v>
      </c>
      <c r="F53" s="17">
        <f t="shared" si="1"/>
        <v>1679023.9598049389</v>
      </c>
      <c r="K53" s="10"/>
      <c r="L53" s="7"/>
      <c r="M53" s="7"/>
      <c r="N53" s="7"/>
      <c r="O53" s="7"/>
      <c r="P53" s="7"/>
      <c r="Q53" s="7"/>
      <c r="R53" s="7"/>
      <c r="S53" s="7"/>
      <c r="T53" s="7"/>
      <c r="U53" s="17"/>
    </row>
    <row r="54" spans="1:21">
      <c r="A54" t="s">
        <v>48</v>
      </c>
      <c r="B54" s="10">
        <v>23265.164781638607</v>
      </c>
      <c r="C54" s="7">
        <v>0</v>
      </c>
      <c r="D54" s="7">
        <v>1225717.5360154493</v>
      </c>
      <c r="E54" s="7">
        <v>0</v>
      </c>
      <c r="F54" s="17">
        <f t="shared" si="1"/>
        <v>1248982.700797088</v>
      </c>
      <c r="K54" s="10"/>
      <c r="L54" s="7"/>
      <c r="M54" s="7"/>
      <c r="N54" s="7"/>
      <c r="O54" s="7"/>
      <c r="P54" s="7"/>
      <c r="Q54" s="7"/>
      <c r="R54" s="7"/>
      <c r="S54" s="7"/>
      <c r="T54" s="7"/>
      <c r="U54" s="17"/>
    </row>
    <row r="55" spans="1:21">
      <c r="A55" t="s">
        <v>49</v>
      </c>
      <c r="B55" s="10">
        <v>43338.129050031974</v>
      </c>
      <c r="C55" s="7">
        <v>0</v>
      </c>
      <c r="D55" s="7">
        <v>-5677.6697691156915</v>
      </c>
      <c r="E55" s="7">
        <v>0</v>
      </c>
      <c r="F55" s="17">
        <f t="shared" si="1"/>
        <v>37660.459280916286</v>
      </c>
      <c r="K55" s="10"/>
      <c r="L55" s="7"/>
      <c r="M55" s="7"/>
      <c r="N55" s="7"/>
      <c r="O55" s="7"/>
      <c r="P55" s="7"/>
      <c r="Q55" s="7"/>
      <c r="R55" s="7"/>
      <c r="S55" s="7"/>
      <c r="T55" s="7"/>
      <c r="U55" s="17"/>
    </row>
    <row r="56" spans="1:21">
      <c r="A56" t="s">
        <v>50</v>
      </c>
      <c r="B56" s="10">
        <v>224865.04576253687</v>
      </c>
      <c r="C56" s="7">
        <v>0</v>
      </c>
      <c r="D56" s="7">
        <v>2923552.3432819168</v>
      </c>
      <c r="E56" s="7">
        <v>0</v>
      </c>
      <c r="F56" s="17">
        <f t="shared" si="1"/>
        <v>3148417.3890444539</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4182907.6480285525</v>
      </c>
      <c r="C60" s="7">
        <f>SUM(C6:C58)</f>
        <v>0</v>
      </c>
      <c r="D60" s="7">
        <f>SUM(D6:D58)</f>
        <v>136844041.47118676</v>
      </c>
      <c r="E60" s="7">
        <f>SUM(E6:E58)</f>
        <v>0</v>
      </c>
      <c r="F60" s="17">
        <f>SUM(F6:F58)</f>
        <v>141026949.11921531</v>
      </c>
      <c r="K60" s="10">
        <f>SUM(K6:K58)</f>
        <v>1237578</v>
      </c>
      <c r="L60" s="7">
        <f>SUM(L6:L58)</f>
        <v>0</v>
      </c>
      <c r="M60" s="7"/>
      <c r="N60" s="7">
        <f>SUM(N6:N58)</f>
        <v>265000</v>
      </c>
      <c r="O60" s="7">
        <f>SUM(O6:O58)</f>
        <v>0</v>
      </c>
      <c r="P60" s="7"/>
      <c r="Q60" s="7">
        <f>SUM(Q6:Q58)</f>
        <v>57226084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States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419337.32613618043</v>
      </c>
      <c r="C6" s="7">
        <v>0</v>
      </c>
      <c r="D6" s="7">
        <v>0</v>
      </c>
      <c r="E6" s="7">
        <v>0</v>
      </c>
      <c r="F6" s="17">
        <f t="shared" ref="F6:F37" si="0">SUM(B6:E6)</f>
        <v>419337.32613618043</v>
      </c>
      <c r="K6" s="10">
        <v>450000</v>
      </c>
      <c r="L6" s="7">
        <v>0</v>
      </c>
      <c r="M6" s="7"/>
      <c r="N6" s="7">
        <v>0</v>
      </c>
      <c r="O6" s="7">
        <v>0</v>
      </c>
      <c r="P6" s="7"/>
      <c r="Q6" s="7">
        <v>0</v>
      </c>
      <c r="R6" s="7">
        <v>0</v>
      </c>
      <c r="S6" s="7"/>
      <c r="T6" s="7">
        <v>0</v>
      </c>
      <c r="U6" s="17">
        <v>0</v>
      </c>
    </row>
    <row r="7" spans="1:21">
      <c r="A7" t="s">
        <v>1</v>
      </c>
      <c r="B7" s="10">
        <v>40754.671854507782</v>
      </c>
      <c r="C7" s="7">
        <v>0</v>
      </c>
      <c r="D7" s="7">
        <v>0</v>
      </c>
      <c r="E7" s="7">
        <v>0</v>
      </c>
      <c r="F7" s="17">
        <f t="shared" si="0"/>
        <v>40754.671854507782</v>
      </c>
      <c r="H7" s="22"/>
      <c r="I7" s="24"/>
      <c r="K7" s="10">
        <v>62205</v>
      </c>
      <c r="L7" s="7">
        <v>0</v>
      </c>
      <c r="M7" s="7"/>
      <c r="N7" s="7">
        <v>0</v>
      </c>
      <c r="O7" s="7">
        <v>0</v>
      </c>
      <c r="P7" s="7"/>
      <c r="Q7" s="7">
        <v>0</v>
      </c>
      <c r="R7" s="7">
        <v>0</v>
      </c>
      <c r="S7" s="7"/>
      <c r="T7" s="7">
        <v>0</v>
      </c>
      <c r="U7" s="17">
        <v>0</v>
      </c>
    </row>
    <row r="8" spans="1:21">
      <c r="A8" t="s">
        <v>2</v>
      </c>
      <c r="B8" s="10">
        <v>1412567.7420054092</v>
      </c>
      <c r="C8" s="7">
        <v>0</v>
      </c>
      <c r="D8" s="7">
        <v>0</v>
      </c>
      <c r="E8" s="7">
        <v>0</v>
      </c>
      <c r="F8" s="17">
        <f t="shared" si="0"/>
        <v>1412567.7420054092</v>
      </c>
      <c r="H8" s="4" t="s">
        <v>64</v>
      </c>
      <c r="I8" s="13"/>
      <c r="K8" s="10">
        <v>1022583</v>
      </c>
      <c r="L8" s="7">
        <v>0</v>
      </c>
      <c r="M8" s="7"/>
      <c r="N8" s="7">
        <v>0</v>
      </c>
      <c r="O8" s="7">
        <v>0</v>
      </c>
      <c r="P8" s="7"/>
      <c r="Q8" s="7">
        <v>0</v>
      </c>
      <c r="R8" s="7">
        <v>0</v>
      </c>
      <c r="S8" s="7"/>
      <c r="T8" s="7">
        <v>0</v>
      </c>
      <c r="U8" s="17">
        <v>0</v>
      </c>
    </row>
    <row r="9" spans="1:21">
      <c r="A9" t="s">
        <v>3</v>
      </c>
      <c r="B9" s="10">
        <v>302632.92236171488</v>
      </c>
      <c r="C9" s="7">
        <v>0</v>
      </c>
      <c r="D9" s="7">
        <v>0</v>
      </c>
      <c r="E9" s="7">
        <v>0</v>
      </c>
      <c r="F9" s="17">
        <f t="shared" si="0"/>
        <v>302632.92236171488</v>
      </c>
      <c r="H9" s="4"/>
      <c r="I9" s="13"/>
      <c r="K9" s="10">
        <v>361600</v>
      </c>
      <c r="L9" s="7">
        <v>0</v>
      </c>
      <c r="M9" s="7"/>
      <c r="N9" s="7">
        <v>0</v>
      </c>
      <c r="O9" s="7">
        <v>0</v>
      </c>
      <c r="P9" s="7"/>
      <c r="Q9" s="7">
        <v>0</v>
      </c>
      <c r="R9" s="7">
        <v>0</v>
      </c>
      <c r="S9" s="7"/>
      <c r="T9" s="7">
        <v>0</v>
      </c>
      <c r="U9" s="17">
        <v>0</v>
      </c>
    </row>
    <row r="10" spans="1:21">
      <c r="A10" t="s">
        <v>4</v>
      </c>
      <c r="B10" s="10">
        <v>7411108.5338582434</v>
      </c>
      <c r="C10" s="7">
        <v>0</v>
      </c>
      <c r="D10" s="7">
        <v>0</v>
      </c>
      <c r="E10" s="7">
        <v>0</v>
      </c>
      <c r="F10" s="17">
        <f t="shared" si="0"/>
        <v>7411108.5338582434</v>
      </c>
      <c r="H10" s="4" t="s">
        <v>65</v>
      </c>
      <c r="I10" s="14">
        <v>217603141</v>
      </c>
      <c r="K10" s="10">
        <v>8346598</v>
      </c>
      <c r="L10" s="7">
        <v>575000</v>
      </c>
      <c r="M10" s="7"/>
      <c r="N10" s="7">
        <v>0</v>
      </c>
      <c r="O10" s="7">
        <v>0</v>
      </c>
      <c r="P10" s="7"/>
      <c r="Q10" s="7">
        <v>0</v>
      </c>
      <c r="R10" s="7">
        <v>0</v>
      </c>
      <c r="S10" s="7"/>
      <c r="T10" s="7">
        <v>0</v>
      </c>
      <c r="U10" s="17">
        <v>0</v>
      </c>
    </row>
    <row r="11" spans="1:21">
      <c r="A11" t="s">
        <v>5</v>
      </c>
      <c r="B11" s="10">
        <v>0</v>
      </c>
      <c r="C11" s="7">
        <v>0</v>
      </c>
      <c r="D11" s="7">
        <v>0</v>
      </c>
      <c r="E11" s="7">
        <v>0</v>
      </c>
      <c r="F11" s="17">
        <f t="shared" si="0"/>
        <v>0</v>
      </c>
      <c r="H11" s="4"/>
      <c r="I11" s="14"/>
      <c r="K11" s="10">
        <v>3932</v>
      </c>
      <c r="L11" s="7">
        <v>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154971.08543150959</v>
      </c>
      <c r="C13" s="7">
        <v>0</v>
      </c>
      <c r="D13" s="7">
        <v>0</v>
      </c>
      <c r="E13" s="7">
        <v>0</v>
      </c>
      <c r="F13" s="17">
        <f t="shared" si="0"/>
        <v>154971.08543150959</v>
      </c>
      <c r="H13" s="4" t="s">
        <v>67</v>
      </c>
      <c r="I13" s="14">
        <v>0</v>
      </c>
      <c r="K13" s="10">
        <v>145000</v>
      </c>
      <c r="L13" s="7">
        <v>0</v>
      </c>
      <c r="M13" s="7"/>
      <c r="N13" s="7">
        <v>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5509532.0088101616</v>
      </c>
      <c r="C15" s="7">
        <v>0</v>
      </c>
      <c r="D15" s="7">
        <v>0</v>
      </c>
      <c r="E15" s="7">
        <v>0</v>
      </c>
      <c r="F15" s="17">
        <f t="shared" si="0"/>
        <v>5509532.0088101616</v>
      </c>
      <c r="H15" s="4" t="s">
        <v>69</v>
      </c>
      <c r="I15" s="14">
        <v>1829586.3099999998</v>
      </c>
      <c r="K15" s="10">
        <v>5300000</v>
      </c>
      <c r="L15" s="7">
        <v>0</v>
      </c>
      <c r="M15" s="7"/>
      <c r="N15" s="7">
        <v>0</v>
      </c>
      <c r="O15" s="7">
        <v>0</v>
      </c>
      <c r="P15" s="7"/>
      <c r="Q15" s="7">
        <v>0</v>
      </c>
      <c r="R15" s="7">
        <v>0</v>
      </c>
      <c r="S15" s="7"/>
      <c r="T15" s="7">
        <v>0</v>
      </c>
      <c r="U15" s="17">
        <v>0</v>
      </c>
    </row>
    <row r="16" spans="1:21">
      <c r="A16" t="s">
        <v>10</v>
      </c>
      <c r="B16" s="10">
        <v>682925.19136574829</v>
      </c>
      <c r="C16" s="7">
        <v>0</v>
      </c>
      <c r="D16" s="7">
        <v>0</v>
      </c>
      <c r="E16" s="7">
        <v>0</v>
      </c>
      <c r="F16" s="17">
        <f t="shared" si="0"/>
        <v>682925.19136574829</v>
      </c>
      <c r="H16" s="4" t="s">
        <v>70</v>
      </c>
      <c r="I16" s="14">
        <v>0</v>
      </c>
      <c r="K16" s="10">
        <v>690574</v>
      </c>
      <c r="L16" s="7">
        <v>0</v>
      </c>
      <c r="M16" s="7"/>
      <c r="N16" s="7">
        <v>0</v>
      </c>
      <c r="O16" s="7">
        <v>0</v>
      </c>
      <c r="P16" s="7"/>
      <c r="Q16" s="7">
        <v>0</v>
      </c>
      <c r="R16" s="7">
        <v>0</v>
      </c>
      <c r="S16" s="7"/>
      <c r="T16" s="7">
        <v>0</v>
      </c>
      <c r="U16" s="17">
        <v>0</v>
      </c>
    </row>
    <row r="17" spans="1:21">
      <c r="A17" t="s">
        <v>11</v>
      </c>
      <c r="B17" s="10">
        <v>192587.19836998763</v>
      </c>
      <c r="C17" s="7">
        <v>0</v>
      </c>
      <c r="D17" s="7">
        <v>0</v>
      </c>
      <c r="E17" s="7">
        <v>0</v>
      </c>
      <c r="F17" s="17">
        <f t="shared" si="0"/>
        <v>192587.19836998763</v>
      </c>
      <c r="H17" s="4"/>
      <c r="I17" s="14"/>
      <c r="K17" s="10">
        <v>244756</v>
      </c>
      <c r="L17" s="7">
        <v>0</v>
      </c>
      <c r="M17" s="7"/>
      <c r="N17" s="7">
        <v>0</v>
      </c>
      <c r="O17" s="7">
        <v>0</v>
      </c>
      <c r="P17" s="7"/>
      <c r="Q17" s="7">
        <v>0</v>
      </c>
      <c r="R17" s="7">
        <v>0</v>
      </c>
      <c r="S17" s="7"/>
      <c r="T17" s="7">
        <v>0</v>
      </c>
      <c r="U17" s="17">
        <v>0</v>
      </c>
    </row>
    <row r="18" spans="1:21">
      <c r="A18" t="s">
        <v>12</v>
      </c>
      <c r="B18" s="10">
        <v>266729.46315720858</v>
      </c>
      <c r="C18" s="7">
        <v>0</v>
      </c>
      <c r="D18" s="7">
        <v>0</v>
      </c>
      <c r="E18" s="7">
        <v>0</v>
      </c>
      <c r="F18" s="17">
        <f t="shared" si="0"/>
        <v>266729.46315720858</v>
      </c>
      <c r="H18" s="4" t="s">
        <v>71</v>
      </c>
      <c r="I18" s="14"/>
      <c r="K18" s="10">
        <v>300000</v>
      </c>
      <c r="L18" s="7">
        <v>0</v>
      </c>
      <c r="M18" s="7"/>
      <c r="N18" s="7">
        <v>0</v>
      </c>
      <c r="O18" s="7">
        <v>0</v>
      </c>
      <c r="P18" s="7"/>
      <c r="Q18" s="7">
        <v>0</v>
      </c>
      <c r="R18" s="7">
        <v>0</v>
      </c>
      <c r="S18" s="7"/>
      <c r="T18" s="7">
        <v>0</v>
      </c>
      <c r="U18" s="17">
        <v>0</v>
      </c>
    </row>
    <row r="19" spans="1:21">
      <c r="A19" t="s">
        <v>13</v>
      </c>
      <c r="B19" s="10">
        <v>10449717.340491874</v>
      </c>
      <c r="C19" s="7">
        <v>0</v>
      </c>
      <c r="D19" s="7">
        <v>0</v>
      </c>
      <c r="E19" s="7">
        <v>0</v>
      </c>
      <c r="F19" s="17">
        <f t="shared" si="0"/>
        <v>10449717.340491874</v>
      </c>
      <c r="H19" s="4" t="s">
        <v>72</v>
      </c>
      <c r="I19" s="14">
        <v>126221667.79000001</v>
      </c>
      <c r="K19" s="10">
        <v>11650000</v>
      </c>
      <c r="L19" s="7">
        <v>858300</v>
      </c>
      <c r="M19" s="7"/>
      <c r="N19" s="7">
        <v>0</v>
      </c>
      <c r="O19" s="7">
        <v>0</v>
      </c>
      <c r="P19" s="7"/>
      <c r="Q19" s="7">
        <v>0</v>
      </c>
      <c r="R19" s="7">
        <v>0</v>
      </c>
      <c r="S19" s="7"/>
      <c r="T19" s="7">
        <v>0</v>
      </c>
      <c r="U19" s="17">
        <v>0</v>
      </c>
    </row>
    <row r="20" spans="1:21">
      <c r="A20" t="s">
        <v>14</v>
      </c>
      <c r="B20" s="10">
        <v>2298861.0901678549</v>
      </c>
      <c r="C20" s="7">
        <v>0</v>
      </c>
      <c r="D20" s="7">
        <v>0</v>
      </c>
      <c r="E20" s="7">
        <v>0</v>
      </c>
      <c r="F20" s="17">
        <f t="shared" si="0"/>
        <v>2298861.0901678549</v>
      </c>
      <c r="H20" s="4" t="s">
        <v>73</v>
      </c>
      <c r="I20" s="14">
        <v>-145086</v>
      </c>
      <c r="K20" s="10">
        <v>2008337</v>
      </c>
      <c r="L20" s="7">
        <v>0</v>
      </c>
      <c r="M20" s="7"/>
      <c r="N20" s="7">
        <v>0</v>
      </c>
      <c r="O20" s="7">
        <v>0</v>
      </c>
      <c r="P20" s="7"/>
      <c r="Q20" s="7">
        <v>0</v>
      </c>
      <c r="R20" s="7">
        <v>0</v>
      </c>
      <c r="S20" s="7"/>
      <c r="T20" s="7">
        <v>0</v>
      </c>
      <c r="U20" s="17">
        <v>0</v>
      </c>
    </row>
    <row r="21" spans="1:21">
      <c r="A21" t="s">
        <v>15</v>
      </c>
      <c r="B21" s="10">
        <v>1902687.8725436789</v>
      </c>
      <c r="C21" s="7">
        <v>0</v>
      </c>
      <c r="D21" s="7">
        <v>0</v>
      </c>
      <c r="E21" s="7">
        <v>0</v>
      </c>
      <c r="F21" s="17">
        <f t="shared" si="0"/>
        <v>1902687.8725436789</v>
      </c>
      <c r="H21" s="4" t="s">
        <v>74</v>
      </c>
      <c r="I21" s="14"/>
      <c r="K21" s="10">
        <v>2015000</v>
      </c>
      <c r="L21" s="7">
        <v>0</v>
      </c>
      <c r="M21" s="7"/>
      <c r="N21" s="7">
        <v>0</v>
      </c>
      <c r="O21" s="7">
        <v>0</v>
      </c>
      <c r="P21" s="7"/>
      <c r="Q21" s="7">
        <v>0</v>
      </c>
      <c r="R21" s="7">
        <v>0</v>
      </c>
      <c r="S21" s="7"/>
      <c r="T21" s="7">
        <v>0</v>
      </c>
      <c r="U21" s="17">
        <v>0</v>
      </c>
    </row>
    <row r="22" spans="1:21">
      <c r="A22" t="s">
        <v>16</v>
      </c>
      <c r="B22" s="10">
        <v>439474.47075615922</v>
      </c>
      <c r="C22" s="7">
        <v>0</v>
      </c>
      <c r="D22" s="7">
        <v>0</v>
      </c>
      <c r="E22" s="7">
        <v>0</v>
      </c>
      <c r="F22" s="17">
        <f t="shared" si="0"/>
        <v>439474.47075615922</v>
      </c>
      <c r="H22" s="4" t="s">
        <v>75</v>
      </c>
      <c r="I22" s="14">
        <v>10862914</v>
      </c>
      <c r="K22" s="10">
        <v>442000</v>
      </c>
      <c r="L22" s="7">
        <v>0</v>
      </c>
      <c r="M22" s="7"/>
      <c r="N22" s="7">
        <v>0</v>
      </c>
      <c r="O22" s="7">
        <v>0</v>
      </c>
      <c r="P22" s="7"/>
      <c r="Q22" s="7">
        <v>0</v>
      </c>
      <c r="R22" s="7">
        <v>0</v>
      </c>
      <c r="S22" s="7"/>
      <c r="T22" s="7">
        <v>0</v>
      </c>
      <c r="U22" s="17">
        <v>0</v>
      </c>
    </row>
    <row r="23" spans="1:21">
      <c r="A23" t="s">
        <v>17</v>
      </c>
      <c r="B23" s="10">
        <v>342842.10603941261</v>
      </c>
      <c r="C23" s="7">
        <v>0</v>
      </c>
      <c r="D23" s="7">
        <v>0</v>
      </c>
      <c r="E23" s="7">
        <v>0</v>
      </c>
      <c r="F23" s="17">
        <f t="shared" si="0"/>
        <v>342842.10603941261</v>
      </c>
      <c r="H23" s="4" t="s">
        <v>76</v>
      </c>
      <c r="I23" s="14"/>
      <c r="K23" s="10">
        <v>429971</v>
      </c>
      <c r="L23" s="7">
        <v>104347</v>
      </c>
      <c r="M23" s="7"/>
      <c r="N23" s="7">
        <v>0</v>
      </c>
      <c r="O23" s="7">
        <v>0</v>
      </c>
      <c r="P23" s="7"/>
      <c r="Q23" s="7">
        <v>0</v>
      </c>
      <c r="R23" s="7">
        <v>0</v>
      </c>
      <c r="S23" s="7"/>
      <c r="T23" s="7">
        <v>0</v>
      </c>
      <c r="U23" s="17">
        <v>0</v>
      </c>
    </row>
    <row r="24" spans="1:21">
      <c r="A24" t="s">
        <v>18</v>
      </c>
      <c r="B24" s="10">
        <v>0</v>
      </c>
      <c r="C24" s="7">
        <v>0</v>
      </c>
      <c r="D24" s="7">
        <v>0</v>
      </c>
      <c r="E24" s="7">
        <v>0</v>
      </c>
      <c r="F24" s="17">
        <f t="shared" si="0"/>
        <v>0</v>
      </c>
      <c r="H24" s="4" t="s">
        <v>77</v>
      </c>
      <c r="I24" s="14">
        <v>642701</v>
      </c>
      <c r="K24" s="10"/>
      <c r="L24" s="7"/>
      <c r="M24" s="7"/>
      <c r="N24" s="7"/>
      <c r="O24" s="7"/>
      <c r="P24" s="7"/>
      <c r="Q24" s="7"/>
      <c r="R24" s="7"/>
      <c r="S24" s="7"/>
      <c r="T24" s="7"/>
      <c r="U24" s="17"/>
    </row>
    <row r="25" spans="1:21">
      <c r="A25" t="s">
        <v>19</v>
      </c>
      <c r="B25" s="10">
        <v>300683.14907437615</v>
      </c>
      <c r="C25" s="7">
        <v>0</v>
      </c>
      <c r="D25" s="7">
        <v>0</v>
      </c>
      <c r="E25" s="7">
        <v>0</v>
      </c>
      <c r="F25" s="17">
        <f t="shared" si="0"/>
        <v>300683.14907437615</v>
      </c>
      <c r="H25" s="4"/>
      <c r="I25" s="14"/>
      <c r="K25" s="10">
        <v>310000</v>
      </c>
      <c r="L25" s="7">
        <v>0</v>
      </c>
      <c r="M25" s="7"/>
      <c r="N25" s="7">
        <v>0</v>
      </c>
      <c r="O25" s="7">
        <v>0</v>
      </c>
      <c r="P25" s="7"/>
      <c r="Q25" s="7">
        <v>0</v>
      </c>
      <c r="R25" s="7">
        <v>0</v>
      </c>
      <c r="S25" s="7"/>
      <c r="T25" s="7">
        <v>0</v>
      </c>
      <c r="U25" s="17">
        <v>0</v>
      </c>
    </row>
    <row r="26" spans="1:21">
      <c r="A26" t="s">
        <v>20</v>
      </c>
      <c r="B26" s="10">
        <v>1221664.9594813942</v>
      </c>
      <c r="C26" s="7">
        <v>0</v>
      </c>
      <c r="D26" s="7">
        <v>0</v>
      </c>
      <c r="E26" s="7">
        <v>0</v>
      </c>
      <c r="F26" s="17">
        <f t="shared" si="0"/>
        <v>1221664.9594813942</v>
      </c>
      <c r="H26" s="4" t="s">
        <v>78</v>
      </c>
      <c r="I26" s="14">
        <f>SUM(I10:I16)-SUM(I19:I24)</f>
        <v>81850530.519999981</v>
      </c>
      <c r="K26" s="10">
        <v>1500000</v>
      </c>
      <c r="L26" s="7">
        <v>0</v>
      </c>
      <c r="M26" s="7"/>
      <c r="N26" s="7">
        <v>0</v>
      </c>
      <c r="O26" s="7">
        <v>0</v>
      </c>
      <c r="P26" s="7"/>
      <c r="Q26" s="7">
        <v>0</v>
      </c>
      <c r="R26" s="7">
        <v>0</v>
      </c>
      <c r="S26" s="7"/>
      <c r="T26" s="7">
        <v>0</v>
      </c>
      <c r="U26" s="17">
        <v>0</v>
      </c>
    </row>
    <row r="27" spans="1:21">
      <c r="A27" t="s">
        <v>21</v>
      </c>
      <c r="B27" s="10">
        <v>1901869.3488141873</v>
      </c>
      <c r="C27" s="7">
        <v>0</v>
      </c>
      <c r="D27" s="7">
        <v>0</v>
      </c>
      <c r="E27" s="7">
        <v>0</v>
      </c>
      <c r="F27" s="17">
        <f t="shared" si="0"/>
        <v>1901869.3488141873</v>
      </c>
      <c r="H27" s="4" t="s">
        <v>79</v>
      </c>
      <c r="I27" s="14">
        <f>+F60</f>
        <v>81850530.519999996</v>
      </c>
      <c r="K27" s="10">
        <v>2500000</v>
      </c>
      <c r="L27" s="7">
        <v>0</v>
      </c>
      <c r="M27" s="7"/>
      <c r="N27" s="7">
        <v>0</v>
      </c>
      <c r="O27" s="7">
        <v>0</v>
      </c>
      <c r="P27" s="7"/>
      <c r="Q27" s="7">
        <v>0</v>
      </c>
      <c r="R27" s="7">
        <v>0</v>
      </c>
      <c r="S27" s="7"/>
      <c r="T27" s="7">
        <v>0</v>
      </c>
      <c r="U27" s="17">
        <v>0</v>
      </c>
    </row>
    <row r="28" spans="1:21">
      <c r="A28" t="s">
        <v>22</v>
      </c>
      <c r="B28" s="10">
        <v>1569652.1275235445</v>
      </c>
      <c r="C28" s="7">
        <v>0</v>
      </c>
      <c r="D28" s="7">
        <v>0</v>
      </c>
      <c r="E28" s="7">
        <v>0</v>
      </c>
      <c r="F28" s="17">
        <f t="shared" si="0"/>
        <v>1569652.1275235445</v>
      </c>
      <c r="H28" s="23"/>
      <c r="I28" s="25"/>
      <c r="K28" s="10">
        <v>1700000</v>
      </c>
      <c r="L28" s="7">
        <v>0</v>
      </c>
      <c r="M28" s="7"/>
      <c r="N28" s="7">
        <v>0</v>
      </c>
      <c r="O28" s="7">
        <v>0</v>
      </c>
      <c r="P28" s="7"/>
      <c r="Q28" s="7">
        <v>0</v>
      </c>
      <c r="R28" s="7">
        <v>0</v>
      </c>
      <c r="S28" s="7"/>
      <c r="T28" s="7">
        <v>0</v>
      </c>
      <c r="U28" s="17">
        <v>0</v>
      </c>
    </row>
    <row r="29" spans="1:21">
      <c r="A29" t="s">
        <v>23</v>
      </c>
      <c r="B29" s="10">
        <v>712320.61344478803</v>
      </c>
      <c r="C29" s="7">
        <v>0</v>
      </c>
      <c r="D29" s="7">
        <v>0</v>
      </c>
      <c r="E29" s="7">
        <v>0</v>
      </c>
      <c r="F29" s="17">
        <f t="shared" si="0"/>
        <v>712320.61344478803</v>
      </c>
      <c r="K29" s="10">
        <v>777000</v>
      </c>
      <c r="L29" s="7">
        <v>0</v>
      </c>
      <c r="M29" s="7"/>
      <c r="N29" s="7">
        <v>0</v>
      </c>
      <c r="O29" s="7">
        <v>0</v>
      </c>
      <c r="P29" s="7"/>
      <c r="Q29" s="7">
        <v>0</v>
      </c>
      <c r="R29" s="7">
        <v>0</v>
      </c>
      <c r="S29" s="7"/>
      <c r="T29" s="7">
        <v>0</v>
      </c>
      <c r="U29" s="17">
        <v>0</v>
      </c>
    </row>
    <row r="30" spans="1:21">
      <c r="A30" t="s">
        <v>24</v>
      </c>
      <c r="B30" s="10">
        <v>159665.15281585438</v>
      </c>
      <c r="C30" s="7">
        <v>0</v>
      </c>
      <c r="D30" s="7">
        <v>0</v>
      </c>
      <c r="E30" s="7">
        <v>0</v>
      </c>
      <c r="F30" s="17">
        <f t="shared" si="0"/>
        <v>159665.15281585438</v>
      </c>
      <c r="K30" s="10">
        <v>119338</v>
      </c>
      <c r="L30" s="7">
        <v>0</v>
      </c>
      <c r="M30" s="7"/>
      <c r="N30" s="7">
        <v>0</v>
      </c>
      <c r="O30" s="7">
        <v>0</v>
      </c>
      <c r="P30" s="7"/>
      <c r="Q30" s="7">
        <v>0</v>
      </c>
      <c r="R30" s="7">
        <v>0</v>
      </c>
      <c r="S30" s="7"/>
      <c r="T30" s="7">
        <v>0</v>
      </c>
      <c r="U30" s="17">
        <v>0</v>
      </c>
    </row>
    <row r="31" spans="1:21">
      <c r="A31" t="s">
        <v>25</v>
      </c>
      <c r="B31" s="10">
        <v>897913.8049387394</v>
      </c>
      <c r="C31" s="7">
        <v>0</v>
      </c>
      <c r="D31" s="7">
        <v>0</v>
      </c>
      <c r="E31" s="7">
        <v>0</v>
      </c>
      <c r="F31" s="17">
        <f t="shared" si="0"/>
        <v>897913.8049387394</v>
      </c>
      <c r="K31" s="10">
        <v>1217018</v>
      </c>
      <c r="L31" s="7">
        <v>0</v>
      </c>
      <c r="M31" s="7"/>
      <c r="N31" s="7">
        <v>0</v>
      </c>
      <c r="O31" s="7">
        <v>0</v>
      </c>
      <c r="P31" s="7"/>
      <c r="Q31" s="7">
        <v>0</v>
      </c>
      <c r="R31" s="7">
        <v>0</v>
      </c>
      <c r="S31" s="7"/>
      <c r="T31" s="7">
        <v>0</v>
      </c>
      <c r="U31" s="17">
        <v>0</v>
      </c>
    </row>
    <row r="32" spans="1:21">
      <c r="A32" t="s">
        <v>26</v>
      </c>
      <c r="B32" s="10">
        <v>229543.96056337073</v>
      </c>
      <c r="C32" s="7">
        <v>0</v>
      </c>
      <c r="D32" s="7">
        <v>0</v>
      </c>
      <c r="E32" s="7">
        <v>0</v>
      </c>
      <c r="F32" s="17">
        <f t="shared" si="0"/>
        <v>229543.96056337073</v>
      </c>
      <c r="K32" s="10">
        <v>320000</v>
      </c>
      <c r="L32" s="7">
        <v>0</v>
      </c>
      <c r="M32" s="7"/>
      <c r="N32" s="7">
        <v>0</v>
      </c>
      <c r="O32" s="7">
        <v>0</v>
      </c>
      <c r="P32" s="7"/>
      <c r="Q32" s="7">
        <v>0</v>
      </c>
      <c r="R32" s="7">
        <v>0</v>
      </c>
      <c r="S32" s="7"/>
      <c r="T32" s="7">
        <v>0</v>
      </c>
      <c r="U32" s="17">
        <v>0</v>
      </c>
    </row>
    <row r="33" spans="1:21">
      <c r="A33" t="s">
        <v>27</v>
      </c>
      <c r="B33" s="10">
        <v>646968.33795116819</v>
      </c>
      <c r="C33" s="7">
        <v>0</v>
      </c>
      <c r="D33" s="7">
        <v>0</v>
      </c>
      <c r="E33" s="7">
        <v>0</v>
      </c>
      <c r="F33" s="17">
        <f t="shared" si="0"/>
        <v>646968.33795116819</v>
      </c>
      <c r="K33" s="10">
        <v>540000</v>
      </c>
      <c r="L33" s="7">
        <v>0</v>
      </c>
      <c r="M33" s="7"/>
      <c r="N33" s="7">
        <v>0</v>
      </c>
      <c r="O33" s="7">
        <v>0</v>
      </c>
      <c r="P33" s="7"/>
      <c r="Q33" s="7">
        <v>0</v>
      </c>
      <c r="R33" s="7">
        <v>0</v>
      </c>
      <c r="S33" s="7"/>
      <c r="T33" s="7">
        <v>0</v>
      </c>
      <c r="U33" s="17">
        <v>0</v>
      </c>
    </row>
    <row r="34" spans="1:21">
      <c r="A34" t="s">
        <v>28</v>
      </c>
      <c r="B34" s="10">
        <v>184142.10905112242</v>
      </c>
      <c r="C34" s="7">
        <v>0</v>
      </c>
      <c r="D34" s="7">
        <v>0</v>
      </c>
      <c r="E34" s="7">
        <v>0</v>
      </c>
      <c r="F34" s="17">
        <f t="shared" si="0"/>
        <v>184142.10905112242</v>
      </c>
      <c r="K34" s="10">
        <v>179400</v>
      </c>
      <c r="L34" s="7">
        <v>0</v>
      </c>
      <c r="M34" s="7"/>
      <c r="N34" s="7">
        <v>0</v>
      </c>
      <c r="O34" s="7">
        <v>0</v>
      </c>
      <c r="P34" s="7"/>
      <c r="Q34" s="7">
        <v>0</v>
      </c>
      <c r="R34" s="7">
        <v>0</v>
      </c>
      <c r="S34" s="7"/>
      <c r="T34" s="7">
        <v>0</v>
      </c>
      <c r="U34" s="17">
        <v>0</v>
      </c>
    </row>
    <row r="35" spans="1:21">
      <c r="A35" t="s">
        <v>29</v>
      </c>
      <c r="B35" s="10">
        <v>161811.83323224128</v>
      </c>
      <c r="C35" s="7">
        <v>0</v>
      </c>
      <c r="D35" s="7">
        <v>0</v>
      </c>
      <c r="E35" s="7">
        <v>0</v>
      </c>
      <c r="F35" s="17">
        <f t="shared" si="0"/>
        <v>161811.83323224128</v>
      </c>
      <c r="K35" s="10">
        <v>200542</v>
      </c>
      <c r="L35" s="7">
        <v>206121</v>
      </c>
      <c r="M35" s="7"/>
      <c r="N35" s="7">
        <v>0</v>
      </c>
      <c r="O35" s="7">
        <v>0</v>
      </c>
      <c r="P35" s="7"/>
      <c r="Q35" s="7">
        <v>0</v>
      </c>
      <c r="R35" s="7">
        <v>0</v>
      </c>
      <c r="S35" s="7"/>
      <c r="T35" s="7">
        <v>0</v>
      </c>
      <c r="U35" s="17">
        <v>0</v>
      </c>
    </row>
    <row r="36" spans="1:21">
      <c r="A36" t="s">
        <v>30</v>
      </c>
      <c r="B36" s="10">
        <v>10895880.170414867</v>
      </c>
      <c r="C36" s="7">
        <v>0</v>
      </c>
      <c r="D36" s="7">
        <v>0</v>
      </c>
      <c r="E36" s="7">
        <v>0</v>
      </c>
      <c r="F36" s="17">
        <f t="shared" si="0"/>
        <v>10895880.170414867</v>
      </c>
      <c r="K36" s="10">
        <v>10750000</v>
      </c>
      <c r="L36" s="7">
        <v>500000</v>
      </c>
      <c r="M36" s="7"/>
      <c r="N36" s="7">
        <v>0</v>
      </c>
      <c r="O36" s="7">
        <v>0</v>
      </c>
      <c r="P36" s="7"/>
      <c r="Q36" s="7">
        <v>0</v>
      </c>
      <c r="R36" s="7">
        <v>0</v>
      </c>
      <c r="S36" s="7"/>
      <c r="T36" s="7">
        <v>0</v>
      </c>
      <c r="U36" s="17">
        <v>0</v>
      </c>
    </row>
    <row r="37" spans="1:21">
      <c r="A37" t="s">
        <v>31</v>
      </c>
      <c r="B37" s="10">
        <v>255340.08130461094</v>
      </c>
      <c r="C37" s="7">
        <v>0</v>
      </c>
      <c r="D37" s="7">
        <v>0</v>
      </c>
      <c r="E37" s="7">
        <v>0</v>
      </c>
      <c r="F37" s="17">
        <f t="shared" si="0"/>
        <v>255340.08130461094</v>
      </c>
      <c r="K37" s="10">
        <v>250000</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709100.58770679927</v>
      </c>
      <c r="C39" s="7">
        <v>0</v>
      </c>
      <c r="D39" s="7">
        <v>0</v>
      </c>
      <c r="E39" s="7">
        <v>0</v>
      </c>
      <c r="F39" s="17">
        <f t="shared" si="1"/>
        <v>709100.58770679927</v>
      </c>
      <c r="K39" s="10">
        <v>750000</v>
      </c>
      <c r="L39" s="7">
        <v>0</v>
      </c>
      <c r="M39" s="7"/>
      <c r="N39" s="7">
        <v>0</v>
      </c>
      <c r="O39" s="7">
        <v>0</v>
      </c>
      <c r="P39" s="7"/>
      <c r="Q39" s="7">
        <v>0</v>
      </c>
      <c r="R39" s="7">
        <v>0</v>
      </c>
      <c r="S39" s="7"/>
      <c r="T39" s="7">
        <v>0</v>
      </c>
      <c r="U39" s="17">
        <v>0</v>
      </c>
    </row>
    <row r="40" spans="1:21">
      <c r="A40" t="s">
        <v>34</v>
      </c>
      <c r="B40" s="10">
        <v>583656.59074446221</v>
      </c>
      <c r="C40" s="7">
        <v>0</v>
      </c>
      <c r="D40" s="7">
        <v>0</v>
      </c>
      <c r="E40" s="7">
        <v>0</v>
      </c>
      <c r="F40" s="17">
        <f t="shared" si="1"/>
        <v>583656.59074446221</v>
      </c>
      <c r="K40" s="10">
        <v>627400</v>
      </c>
      <c r="L40" s="7">
        <v>0</v>
      </c>
      <c r="M40" s="7"/>
      <c r="N40" s="7">
        <v>0</v>
      </c>
      <c r="O40" s="7">
        <v>0</v>
      </c>
      <c r="P40" s="7"/>
      <c r="Q40" s="7">
        <v>0</v>
      </c>
      <c r="R40" s="7">
        <v>0</v>
      </c>
      <c r="S40" s="7"/>
      <c r="T40" s="7">
        <v>0</v>
      </c>
      <c r="U40" s="17">
        <v>0</v>
      </c>
    </row>
    <row r="41" spans="1:21">
      <c r="A41" t="s">
        <v>35</v>
      </c>
      <c r="B41" s="10">
        <v>2521643.6711229165</v>
      </c>
      <c r="C41" s="7">
        <v>0</v>
      </c>
      <c r="D41" s="7">
        <v>0</v>
      </c>
      <c r="E41" s="7">
        <v>0</v>
      </c>
      <c r="F41" s="17">
        <f t="shared" si="1"/>
        <v>2521643.6711229165</v>
      </c>
      <c r="K41" s="10">
        <v>2450000</v>
      </c>
      <c r="L41" s="7">
        <v>0</v>
      </c>
      <c r="M41" s="7"/>
      <c r="N41" s="7">
        <v>0</v>
      </c>
      <c r="O41" s="7">
        <v>0</v>
      </c>
      <c r="P41" s="7"/>
      <c r="Q41" s="7">
        <v>0</v>
      </c>
      <c r="R41" s="7">
        <v>0</v>
      </c>
      <c r="S41" s="7"/>
      <c r="T41" s="7">
        <v>0</v>
      </c>
      <c r="U41" s="17">
        <v>0</v>
      </c>
    </row>
    <row r="42" spans="1:21">
      <c r="A42" t="s">
        <v>36</v>
      </c>
      <c r="B42" s="10">
        <v>883811.13611642644</v>
      </c>
      <c r="C42" s="7">
        <v>0</v>
      </c>
      <c r="D42" s="7">
        <v>0</v>
      </c>
      <c r="E42" s="7">
        <v>0</v>
      </c>
      <c r="F42" s="17">
        <f t="shared" si="1"/>
        <v>883811.13611642644</v>
      </c>
      <c r="K42" s="10">
        <v>1000000</v>
      </c>
      <c r="L42" s="7">
        <v>0</v>
      </c>
      <c r="M42" s="7"/>
      <c r="N42" s="7">
        <v>0</v>
      </c>
      <c r="O42" s="7">
        <v>0</v>
      </c>
      <c r="P42" s="7"/>
      <c r="Q42" s="7">
        <v>0</v>
      </c>
      <c r="R42" s="7">
        <v>0</v>
      </c>
      <c r="S42" s="7"/>
      <c r="T42" s="7">
        <v>0</v>
      </c>
      <c r="U42" s="17">
        <v>0</v>
      </c>
    </row>
    <row r="43" spans="1:21">
      <c r="A43" t="s">
        <v>37</v>
      </c>
      <c r="B43" s="10">
        <v>577160.83379783342</v>
      </c>
      <c r="C43" s="7">
        <v>0</v>
      </c>
      <c r="D43" s="7">
        <v>0</v>
      </c>
      <c r="E43" s="7">
        <v>0</v>
      </c>
      <c r="F43" s="17">
        <f t="shared" si="1"/>
        <v>577160.83379783342</v>
      </c>
      <c r="K43" s="10">
        <v>508534</v>
      </c>
      <c r="L43" s="7">
        <v>0</v>
      </c>
      <c r="M43" s="7"/>
      <c r="N43" s="7">
        <v>0</v>
      </c>
      <c r="O43" s="7">
        <v>0</v>
      </c>
      <c r="P43" s="7"/>
      <c r="Q43" s="7">
        <v>0</v>
      </c>
      <c r="R43" s="7">
        <v>0</v>
      </c>
      <c r="S43" s="7"/>
      <c r="T43" s="7">
        <v>0</v>
      </c>
      <c r="U43" s="17">
        <v>0</v>
      </c>
    </row>
    <row r="44" spans="1:21">
      <c r="A44" t="s">
        <v>38</v>
      </c>
      <c r="B44" s="10">
        <v>4993509.5702646533</v>
      </c>
      <c r="C44" s="7">
        <v>0</v>
      </c>
      <c r="D44" s="7">
        <v>0</v>
      </c>
      <c r="E44" s="7">
        <v>0</v>
      </c>
      <c r="F44" s="17">
        <f t="shared" si="1"/>
        <v>4993509.5702646533</v>
      </c>
      <c r="K44" s="10">
        <v>5400000</v>
      </c>
      <c r="L44" s="7">
        <v>0</v>
      </c>
      <c r="M44" s="7"/>
      <c r="N44" s="7">
        <v>0</v>
      </c>
      <c r="O44" s="7">
        <v>0</v>
      </c>
      <c r="P44" s="7"/>
      <c r="Q44" s="7">
        <v>0</v>
      </c>
      <c r="R44" s="7">
        <v>0</v>
      </c>
      <c r="S44" s="7"/>
      <c r="T44" s="7">
        <v>0</v>
      </c>
      <c r="U44" s="17">
        <v>0</v>
      </c>
    </row>
    <row r="45" spans="1:21">
      <c r="A45" t="s">
        <v>39</v>
      </c>
      <c r="B45" s="10">
        <v>48675.424862561464</v>
      </c>
      <c r="C45" s="7">
        <v>0</v>
      </c>
      <c r="D45" s="7">
        <v>0</v>
      </c>
      <c r="E45" s="7">
        <v>0</v>
      </c>
      <c r="F45" s="17">
        <f t="shared" si="1"/>
        <v>48675.424862561464</v>
      </c>
      <c r="K45" s="10">
        <v>66443</v>
      </c>
      <c r="L45" s="7">
        <v>0</v>
      </c>
      <c r="M45" s="7"/>
      <c r="N45" s="7">
        <v>0</v>
      </c>
      <c r="O45" s="7">
        <v>0</v>
      </c>
      <c r="P45" s="7"/>
      <c r="Q45" s="7">
        <v>0</v>
      </c>
      <c r="R45" s="7">
        <v>0</v>
      </c>
      <c r="S45" s="7"/>
      <c r="T45" s="7">
        <v>0</v>
      </c>
      <c r="U45" s="17">
        <v>0</v>
      </c>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1119130.987416801</v>
      </c>
      <c r="C47" s="7">
        <v>0</v>
      </c>
      <c r="D47" s="7">
        <v>0</v>
      </c>
      <c r="E47" s="7">
        <v>0</v>
      </c>
      <c r="F47" s="17">
        <f t="shared" si="1"/>
        <v>1119130.987416801</v>
      </c>
      <c r="K47" s="10">
        <v>1168847</v>
      </c>
      <c r="L47" s="7">
        <v>0</v>
      </c>
      <c r="M47" s="7"/>
      <c r="N47" s="7">
        <v>0</v>
      </c>
      <c r="O47" s="7">
        <v>0</v>
      </c>
      <c r="P47" s="7"/>
      <c r="Q47" s="7">
        <v>0</v>
      </c>
      <c r="R47" s="7">
        <v>0</v>
      </c>
      <c r="S47" s="7"/>
      <c r="T47" s="7">
        <v>0</v>
      </c>
      <c r="U47" s="17">
        <v>0</v>
      </c>
    </row>
    <row r="48" spans="1:21">
      <c r="A48" t="s">
        <v>42</v>
      </c>
      <c r="B48" s="10">
        <v>376213.93721952836</v>
      </c>
      <c r="C48" s="7">
        <v>0</v>
      </c>
      <c r="D48" s="7">
        <v>0</v>
      </c>
      <c r="E48" s="7">
        <v>0</v>
      </c>
      <c r="F48" s="17">
        <f t="shared" si="1"/>
        <v>376213.93721952836</v>
      </c>
      <c r="K48" s="10">
        <v>458794</v>
      </c>
      <c r="L48" s="7">
        <v>0</v>
      </c>
      <c r="M48" s="7"/>
      <c r="N48" s="7">
        <v>0</v>
      </c>
      <c r="O48" s="7">
        <v>0</v>
      </c>
      <c r="P48" s="7"/>
      <c r="Q48" s="7">
        <v>0</v>
      </c>
      <c r="R48" s="7">
        <v>0</v>
      </c>
      <c r="S48" s="7"/>
      <c r="T48" s="7">
        <v>0</v>
      </c>
      <c r="U48" s="17">
        <v>0</v>
      </c>
    </row>
    <row r="49" spans="1:21">
      <c r="A49" t="s">
        <v>43</v>
      </c>
      <c r="B49" s="10">
        <v>1348060.7850820681</v>
      </c>
      <c r="C49" s="7">
        <v>0</v>
      </c>
      <c r="D49" s="7">
        <v>0</v>
      </c>
      <c r="E49" s="7">
        <v>0</v>
      </c>
      <c r="F49" s="17">
        <f t="shared" si="1"/>
        <v>1348060.7850820681</v>
      </c>
      <c r="K49" s="10">
        <v>1500000</v>
      </c>
      <c r="L49" s="7">
        <v>0</v>
      </c>
      <c r="M49" s="7"/>
      <c r="N49" s="7">
        <v>0</v>
      </c>
      <c r="O49" s="7">
        <v>0</v>
      </c>
      <c r="P49" s="7"/>
      <c r="Q49" s="7">
        <v>0</v>
      </c>
      <c r="R49" s="7">
        <v>0</v>
      </c>
      <c r="S49" s="7"/>
      <c r="T49" s="7">
        <v>0</v>
      </c>
      <c r="U49" s="17">
        <v>0</v>
      </c>
    </row>
    <row r="50" spans="1:21">
      <c r="A50" t="s">
        <v>44</v>
      </c>
      <c r="B50" s="10">
        <v>1684489.9122573887</v>
      </c>
      <c r="C50" s="7">
        <v>0</v>
      </c>
      <c r="D50" s="7">
        <v>0</v>
      </c>
      <c r="E50" s="7">
        <v>0</v>
      </c>
      <c r="F50" s="17">
        <f t="shared" si="1"/>
        <v>1684489.9122573887</v>
      </c>
      <c r="K50" s="10">
        <v>1814462</v>
      </c>
      <c r="L50" s="7">
        <v>113806.23419999999</v>
      </c>
      <c r="M50" s="7"/>
      <c r="N50" s="7">
        <v>0</v>
      </c>
      <c r="O50" s="7">
        <v>0</v>
      </c>
      <c r="P50" s="7"/>
      <c r="Q50" s="7">
        <v>449</v>
      </c>
      <c r="R50" s="7">
        <v>22.765800000006497</v>
      </c>
      <c r="S50" s="7"/>
      <c r="T50" s="7">
        <v>0</v>
      </c>
      <c r="U50" s="17">
        <v>0</v>
      </c>
    </row>
    <row r="51" spans="1:21">
      <c r="A51" t="s">
        <v>45</v>
      </c>
      <c r="B51" s="10">
        <v>317986.78084831923</v>
      </c>
      <c r="C51" s="7">
        <v>0</v>
      </c>
      <c r="D51" s="7">
        <v>0</v>
      </c>
      <c r="E51" s="7">
        <v>0</v>
      </c>
      <c r="F51" s="17">
        <f t="shared" si="1"/>
        <v>317986.78084831923</v>
      </c>
      <c r="K51" s="10">
        <v>430000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v>230000</v>
      </c>
      <c r="L52" s="7">
        <v>0</v>
      </c>
      <c r="M52" s="7"/>
      <c r="N52" s="7">
        <v>0</v>
      </c>
      <c r="O52" s="7">
        <v>0</v>
      </c>
      <c r="P52" s="7"/>
      <c r="Q52" s="7">
        <v>0</v>
      </c>
      <c r="R52" s="7">
        <v>0</v>
      </c>
      <c r="S52" s="7"/>
      <c r="T52" s="7">
        <v>0</v>
      </c>
      <c r="U52" s="17">
        <v>0</v>
      </c>
    </row>
    <row r="53" spans="1:21">
      <c r="A53" t="s">
        <v>47</v>
      </c>
      <c r="B53" s="10">
        <v>1309810.4862044111</v>
      </c>
      <c r="C53" s="7">
        <v>0</v>
      </c>
      <c r="D53" s="7">
        <v>0</v>
      </c>
      <c r="E53" s="7">
        <v>0</v>
      </c>
      <c r="F53" s="17">
        <f t="shared" si="1"/>
        <v>1309810.4862044111</v>
      </c>
      <c r="K53" s="10">
        <v>1407146</v>
      </c>
      <c r="L53" s="7">
        <v>0</v>
      </c>
      <c r="M53" s="7"/>
      <c r="N53" s="7">
        <v>20683</v>
      </c>
      <c r="O53" s="7">
        <v>26777</v>
      </c>
      <c r="P53" s="7"/>
      <c r="Q53" s="7">
        <v>0</v>
      </c>
      <c r="R53" s="7">
        <v>0</v>
      </c>
      <c r="S53" s="7"/>
      <c r="T53" s="7">
        <v>0</v>
      </c>
      <c r="U53" s="17">
        <v>0</v>
      </c>
    </row>
    <row r="54" spans="1:21">
      <c r="A54" t="s">
        <v>48</v>
      </c>
      <c r="B54" s="10">
        <v>1645571.2790334839</v>
      </c>
      <c r="C54" s="7">
        <v>0</v>
      </c>
      <c r="D54" s="7">
        <v>0</v>
      </c>
      <c r="E54" s="7">
        <v>0</v>
      </c>
      <c r="F54" s="17">
        <f t="shared" si="1"/>
        <v>1645571.2790334839</v>
      </c>
      <c r="K54" s="10">
        <v>1750000</v>
      </c>
      <c r="L54" s="7">
        <v>133907</v>
      </c>
      <c r="M54" s="7"/>
      <c r="N54" s="7">
        <v>0</v>
      </c>
      <c r="O54" s="7">
        <v>0</v>
      </c>
      <c r="P54" s="7"/>
      <c r="Q54" s="7">
        <v>0</v>
      </c>
      <c r="R54" s="7">
        <v>0</v>
      </c>
      <c r="S54" s="7"/>
      <c r="T54" s="7">
        <v>0</v>
      </c>
      <c r="U54" s="17">
        <v>0</v>
      </c>
    </row>
    <row r="55" spans="1:21">
      <c r="A55" t="s">
        <v>49</v>
      </c>
      <c r="B55" s="10">
        <v>258383.65519402962</v>
      </c>
      <c r="C55" s="7">
        <v>0</v>
      </c>
      <c r="D55" s="7">
        <v>0</v>
      </c>
      <c r="E55" s="7">
        <v>0</v>
      </c>
      <c r="F55" s="17">
        <f t="shared" si="1"/>
        <v>258383.65519402962</v>
      </c>
      <c r="K55" s="10">
        <v>350000</v>
      </c>
      <c r="L55" s="7">
        <v>99335</v>
      </c>
      <c r="M55" s="7"/>
      <c r="N55" s="7">
        <v>0</v>
      </c>
      <c r="O55" s="7">
        <v>0</v>
      </c>
      <c r="P55" s="7"/>
      <c r="Q55" s="7">
        <v>0</v>
      </c>
      <c r="R55" s="7">
        <v>0</v>
      </c>
      <c r="S55" s="7"/>
      <c r="T55" s="7">
        <v>0</v>
      </c>
      <c r="U55" s="17">
        <v>0</v>
      </c>
    </row>
    <row r="56" spans="1:21">
      <c r="A56" t="s">
        <v>50</v>
      </c>
      <c r="B56" s="10">
        <v>12256204.248937365</v>
      </c>
      <c r="C56" s="7">
        <v>0</v>
      </c>
      <c r="D56" s="7">
        <v>0</v>
      </c>
      <c r="E56" s="7">
        <v>0</v>
      </c>
      <c r="F56" s="17">
        <f t="shared" si="1"/>
        <v>12256204.248937365</v>
      </c>
      <c r="K56" s="10">
        <v>14500000</v>
      </c>
      <c r="L56" s="7">
        <v>0</v>
      </c>
      <c r="M56" s="7"/>
      <c r="N56" s="7">
        <v>0</v>
      </c>
      <c r="O56" s="7">
        <v>0</v>
      </c>
      <c r="P56" s="7"/>
      <c r="Q56" s="7">
        <v>0</v>
      </c>
      <c r="R56" s="7">
        <v>0</v>
      </c>
      <c r="S56" s="7"/>
      <c r="T56" s="7">
        <v>0</v>
      </c>
      <c r="U56" s="17">
        <v>0</v>
      </c>
    </row>
    <row r="57" spans="1:21">
      <c r="A57" t="s">
        <v>51</v>
      </c>
      <c r="B57" s="10">
        <v>252935.96123103442</v>
      </c>
      <c r="C57" s="7">
        <v>0</v>
      </c>
      <c r="D57" s="7">
        <v>0</v>
      </c>
      <c r="E57" s="7">
        <v>0</v>
      </c>
      <c r="F57" s="17">
        <f t="shared" si="1"/>
        <v>252935.96123103442</v>
      </c>
      <c r="K57" s="10">
        <v>235000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81850530.519999996</v>
      </c>
      <c r="C60" s="7">
        <f>SUM(C6:C58)</f>
        <v>0</v>
      </c>
      <c r="D60" s="7">
        <f>SUM(D6:D58)</f>
        <v>0</v>
      </c>
      <c r="E60" s="7">
        <f>SUM(E6:E58)</f>
        <v>0</v>
      </c>
      <c r="F60" s="17">
        <f>SUM(F6:F58)</f>
        <v>81850530.519999996</v>
      </c>
      <c r="K60" s="10">
        <f>SUM(K6:K58)</f>
        <v>88482480</v>
      </c>
      <c r="L60" s="7">
        <f>SUM(L6:L58)</f>
        <v>2590816.2341999998</v>
      </c>
      <c r="M60" s="7"/>
      <c r="N60" s="7">
        <f>SUM(N6:N58)</f>
        <v>20683</v>
      </c>
      <c r="O60" s="7">
        <f>SUM(O6:O58)</f>
        <v>26777</v>
      </c>
      <c r="P60" s="7"/>
      <c r="Q60" s="7">
        <f>SUM(Q6:Q58)</f>
        <v>449</v>
      </c>
      <c r="R60" s="7">
        <f>SUM(R6:R58)</f>
        <v>22.765800000006497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Italic"New Jersey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1962.736134586766</v>
      </c>
      <c r="C6" s="7">
        <v>49745.962609348149</v>
      </c>
      <c r="D6" s="7">
        <v>0</v>
      </c>
      <c r="E6" s="7">
        <v>0</v>
      </c>
      <c r="F6" s="17">
        <f t="shared" ref="F6:F37" si="0">SUM(B6:E6)</f>
        <v>51708.698743934918</v>
      </c>
      <c r="K6" s="10">
        <v>3000</v>
      </c>
      <c r="L6" s="7">
        <v>0</v>
      </c>
      <c r="M6" s="7"/>
      <c r="N6" s="7">
        <v>13939</v>
      </c>
      <c r="O6" s="7">
        <v>0</v>
      </c>
      <c r="P6" s="7"/>
      <c r="Q6" s="7">
        <v>53000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10013.500596269463</v>
      </c>
      <c r="C8" s="7">
        <v>1063777.2066632276</v>
      </c>
      <c r="D8" s="7">
        <v>0</v>
      </c>
      <c r="E8" s="7">
        <v>0</v>
      </c>
      <c r="F8" s="17">
        <f t="shared" si="0"/>
        <v>1073790.7072594971</v>
      </c>
      <c r="H8" s="4" t="s">
        <v>64</v>
      </c>
      <c r="I8" s="13"/>
      <c r="K8" s="10">
        <v>3960</v>
      </c>
      <c r="L8" s="7">
        <v>0</v>
      </c>
      <c r="M8" s="7"/>
      <c r="N8" s="7">
        <v>656757</v>
      </c>
      <c r="O8" s="7">
        <v>0</v>
      </c>
      <c r="P8" s="7"/>
      <c r="Q8" s="7">
        <v>0</v>
      </c>
      <c r="R8" s="7">
        <v>0</v>
      </c>
      <c r="S8" s="7"/>
      <c r="T8" s="7">
        <v>0</v>
      </c>
      <c r="U8" s="17">
        <v>0</v>
      </c>
    </row>
    <row r="9" spans="1:21">
      <c r="A9" t="s">
        <v>3</v>
      </c>
      <c r="B9" s="10">
        <v>0</v>
      </c>
      <c r="C9" s="7">
        <v>31164.484422301648</v>
      </c>
      <c r="D9" s="7">
        <v>0</v>
      </c>
      <c r="E9" s="7">
        <v>0</v>
      </c>
      <c r="F9" s="17">
        <f t="shared" si="0"/>
        <v>31164.484422301648</v>
      </c>
      <c r="H9" s="4"/>
      <c r="I9" s="13"/>
      <c r="K9" s="10">
        <v>53995</v>
      </c>
      <c r="L9" s="7">
        <v>0</v>
      </c>
      <c r="M9" s="7"/>
      <c r="N9" s="7">
        <v>0</v>
      </c>
      <c r="O9" s="7">
        <v>0</v>
      </c>
      <c r="P9" s="7"/>
      <c r="Q9" s="7">
        <v>0</v>
      </c>
      <c r="R9" s="7">
        <v>0</v>
      </c>
      <c r="S9" s="7"/>
      <c r="T9" s="7">
        <v>0</v>
      </c>
      <c r="U9" s="17">
        <v>0</v>
      </c>
    </row>
    <row r="10" spans="1:21">
      <c r="A10" t="s">
        <v>4</v>
      </c>
      <c r="B10" s="10">
        <v>12933.003478962903</v>
      </c>
      <c r="C10" s="7">
        <v>173924.91163062677</v>
      </c>
      <c r="D10" s="7">
        <v>0</v>
      </c>
      <c r="E10" s="7">
        <v>0</v>
      </c>
      <c r="F10" s="17">
        <f t="shared" si="0"/>
        <v>186857.91510958967</v>
      </c>
      <c r="H10" s="4" t="s">
        <v>65</v>
      </c>
      <c r="I10" s="14">
        <v>190939550.94</v>
      </c>
      <c r="K10" s="10">
        <v>22902</v>
      </c>
      <c r="L10" s="7">
        <v>0</v>
      </c>
      <c r="M10" s="7"/>
      <c r="N10" s="7">
        <v>298758</v>
      </c>
      <c r="O10" s="7">
        <v>130000</v>
      </c>
      <c r="P10" s="7"/>
      <c r="Q10" s="7">
        <v>0</v>
      </c>
      <c r="R10" s="7">
        <v>0</v>
      </c>
      <c r="S10" s="7"/>
      <c r="T10" s="7">
        <v>0</v>
      </c>
      <c r="U10" s="17">
        <v>0</v>
      </c>
    </row>
    <row r="11" spans="1:21">
      <c r="A11" t="s">
        <v>5</v>
      </c>
      <c r="B11" s="10">
        <v>56312.126880368567</v>
      </c>
      <c r="C11" s="7">
        <v>570617.79254607833</v>
      </c>
      <c r="D11" s="7">
        <v>0</v>
      </c>
      <c r="E11" s="7">
        <v>0</v>
      </c>
      <c r="F11" s="17">
        <f t="shared" si="0"/>
        <v>626929.9194264469</v>
      </c>
      <c r="H11" s="4"/>
      <c r="I11" s="14"/>
      <c r="K11" s="10">
        <v>0</v>
      </c>
      <c r="L11" s="7">
        <v>0</v>
      </c>
      <c r="M11" s="7"/>
      <c r="N11" s="7">
        <v>125000</v>
      </c>
      <c r="O11" s="7">
        <v>60000</v>
      </c>
      <c r="P11" s="7"/>
      <c r="Q11" s="7">
        <v>0</v>
      </c>
      <c r="R11" s="7">
        <v>0</v>
      </c>
      <c r="S11" s="7"/>
      <c r="T11" s="7">
        <v>0</v>
      </c>
      <c r="U11" s="17">
        <v>0</v>
      </c>
    </row>
    <row r="12" spans="1:21">
      <c r="A12" t="s">
        <v>6</v>
      </c>
      <c r="B12" s="10">
        <v>0</v>
      </c>
      <c r="C12" s="7">
        <v>11168.307770247968</v>
      </c>
      <c r="D12" s="7">
        <v>0</v>
      </c>
      <c r="E12" s="7">
        <v>0</v>
      </c>
      <c r="F12" s="17">
        <f t="shared" si="0"/>
        <v>11168.307770247968</v>
      </c>
      <c r="H12" s="4" t="s">
        <v>66</v>
      </c>
      <c r="I12" s="14"/>
      <c r="K12" s="10"/>
      <c r="L12" s="7"/>
      <c r="M12" s="7"/>
      <c r="N12" s="7"/>
      <c r="O12" s="7"/>
      <c r="P12" s="7"/>
      <c r="Q12" s="7"/>
      <c r="R12" s="7"/>
      <c r="S12" s="7"/>
      <c r="T12" s="7"/>
      <c r="U12" s="17"/>
    </row>
    <row r="13" spans="1:21">
      <c r="A13" t="s">
        <v>7</v>
      </c>
      <c r="B13" s="10">
        <v>0</v>
      </c>
      <c r="C13" s="7">
        <v>4561.2431690423091</v>
      </c>
      <c r="D13" s="7">
        <v>0</v>
      </c>
      <c r="E13" s="7">
        <v>0</v>
      </c>
      <c r="F13" s="17">
        <f t="shared" si="0"/>
        <v>4561.2431690423091</v>
      </c>
      <c r="H13" s="4" t="s">
        <v>67</v>
      </c>
      <c r="I13" s="14">
        <v>0</v>
      </c>
      <c r="K13" s="10">
        <v>0</v>
      </c>
      <c r="L13" s="7">
        <v>0</v>
      </c>
      <c r="M13" s="7"/>
      <c r="N13" s="7">
        <v>10500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37809.292536231704</v>
      </c>
      <c r="C15" s="7">
        <v>1232903.037343631</v>
      </c>
      <c r="D15" s="7">
        <v>0</v>
      </c>
      <c r="E15" s="7">
        <v>0</v>
      </c>
      <c r="F15" s="17">
        <f t="shared" si="0"/>
        <v>1270712.3298798627</v>
      </c>
      <c r="H15" s="4" t="s">
        <v>69</v>
      </c>
      <c r="I15" s="14">
        <v>1711214.2200000004</v>
      </c>
      <c r="K15" s="10">
        <v>140100</v>
      </c>
      <c r="L15" s="7">
        <v>0</v>
      </c>
      <c r="M15" s="7"/>
      <c r="N15" s="7">
        <v>1600000</v>
      </c>
      <c r="O15" s="7">
        <v>0</v>
      </c>
      <c r="P15" s="7"/>
      <c r="Q15" s="7">
        <v>0</v>
      </c>
      <c r="R15" s="7">
        <v>0</v>
      </c>
      <c r="S15" s="7"/>
      <c r="T15" s="7">
        <v>0</v>
      </c>
      <c r="U15" s="17">
        <v>0</v>
      </c>
    </row>
    <row r="16" spans="1:21">
      <c r="A16" t="s">
        <v>10</v>
      </c>
      <c r="B16" s="10">
        <v>45447.36445643253</v>
      </c>
      <c r="C16" s="7">
        <v>589095.45262632379</v>
      </c>
      <c r="D16" s="7">
        <v>0</v>
      </c>
      <c r="E16" s="7">
        <v>0</v>
      </c>
      <c r="F16" s="17">
        <f t="shared" si="0"/>
        <v>634542.81708275632</v>
      </c>
      <c r="H16" s="4" t="s">
        <v>70</v>
      </c>
      <c r="I16" s="14">
        <v>0</v>
      </c>
      <c r="K16" s="10">
        <v>64460</v>
      </c>
      <c r="L16" s="7">
        <v>0</v>
      </c>
      <c r="M16" s="7"/>
      <c r="N16" s="7">
        <v>935540</v>
      </c>
      <c r="O16" s="7">
        <v>45913.35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12117.475284681877</v>
      </c>
      <c r="C18" s="7">
        <v>432997.2395448623</v>
      </c>
      <c r="D18" s="7">
        <v>0</v>
      </c>
      <c r="E18" s="7">
        <v>0</v>
      </c>
      <c r="F18" s="17">
        <f t="shared" si="0"/>
        <v>445114.71482954419</v>
      </c>
      <c r="H18" s="4" t="s">
        <v>71</v>
      </c>
      <c r="I18" s="14"/>
      <c r="K18" s="10">
        <v>22330</v>
      </c>
      <c r="L18" s="7">
        <v>0</v>
      </c>
      <c r="M18" s="7"/>
      <c r="N18" s="7">
        <v>677670</v>
      </c>
      <c r="O18" s="7">
        <v>0</v>
      </c>
      <c r="P18" s="7"/>
      <c r="Q18" s="7">
        <v>0</v>
      </c>
      <c r="R18" s="7">
        <v>0</v>
      </c>
      <c r="S18" s="7"/>
      <c r="T18" s="7">
        <v>0</v>
      </c>
      <c r="U18" s="17">
        <v>0</v>
      </c>
    </row>
    <row r="19" spans="1:21">
      <c r="A19" t="s">
        <v>13</v>
      </c>
      <c r="B19" s="10">
        <v>30262.407786635762</v>
      </c>
      <c r="C19" s="7">
        <v>433136.73944483313</v>
      </c>
      <c r="D19" s="7">
        <v>0</v>
      </c>
      <c r="E19" s="7">
        <v>0</v>
      </c>
      <c r="F19" s="17">
        <f t="shared" si="0"/>
        <v>463399.14723146887</v>
      </c>
      <c r="H19" s="4" t="s">
        <v>72</v>
      </c>
      <c r="I19" s="14">
        <v>176081408.505</v>
      </c>
      <c r="K19" s="10">
        <v>75000</v>
      </c>
      <c r="L19" s="7">
        <v>0</v>
      </c>
      <c r="M19" s="7"/>
      <c r="N19" s="7">
        <v>750000</v>
      </c>
      <c r="O19" s="7">
        <v>200000</v>
      </c>
      <c r="P19" s="7"/>
      <c r="Q19" s="7">
        <v>0</v>
      </c>
      <c r="R19" s="7">
        <v>0</v>
      </c>
      <c r="S19" s="7"/>
      <c r="T19" s="7">
        <v>0</v>
      </c>
      <c r="U19" s="17">
        <v>0</v>
      </c>
    </row>
    <row r="20" spans="1:21">
      <c r="A20" t="s">
        <v>14</v>
      </c>
      <c r="B20" s="10">
        <v>51639.840278647527</v>
      </c>
      <c r="C20" s="7">
        <v>582491.57062230469</v>
      </c>
      <c r="D20" s="7">
        <v>0</v>
      </c>
      <c r="E20" s="7">
        <v>0</v>
      </c>
      <c r="F20" s="17">
        <f t="shared" si="0"/>
        <v>634131.41090095218</v>
      </c>
      <c r="H20" s="4" t="s">
        <v>73</v>
      </c>
      <c r="I20" s="14">
        <v>250452.43500007124</v>
      </c>
      <c r="K20" s="10"/>
      <c r="L20" s="7"/>
      <c r="M20" s="7"/>
      <c r="N20" s="7"/>
      <c r="O20" s="7"/>
      <c r="P20" s="7"/>
      <c r="Q20" s="7"/>
      <c r="R20" s="7"/>
      <c r="S20" s="7"/>
      <c r="T20" s="7"/>
      <c r="U20" s="17"/>
    </row>
    <row r="21" spans="1:21">
      <c r="A21" t="s">
        <v>15</v>
      </c>
      <c r="B21" s="10">
        <v>0</v>
      </c>
      <c r="C21" s="7">
        <v>-4.6566128730773926E-10</v>
      </c>
      <c r="D21" s="7">
        <v>0</v>
      </c>
      <c r="E21" s="7">
        <v>0</v>
      </c>
      <c r="F21" s="17">
        <f t="shared" si="0"/>
        <v>-4.6566128730773926E-10</v>
      </c>
      <c r="H21" s="4" t="s">
        <v>74</v>
      </c>
      <c r="I21" s="14"/>
      <c r="K21" s="10"/>
      <c r="L21" s="7"/>
      <c r="M21" s="7"/>
      <c r="N21" s="7"/>
      <c r="O21" s="7"/>
      <c r="P21" s="7"/>
      <c r="Q21" s="7"/>
      <c r="R21" s="7"/>
      <c r="S21" s="7"/>
      <c r="T21" s="7"/>
      <c r="U21" s="17"/>
    </row>
    <row r="22" spans="1:21">
      <c r="A22" t="s">
        <v>16</v>
      </c>
      <c r="B22" s="10">
        <v>10965.766307290562</v>
      </c>
      <c r="C22" s="7">
        <v>216962.60934013192</v>
      </c>
      <c r="D22" s="7">
        <v>0</v>
      </c>
      <c r="E22" s="7">
        <v>0</v>
      </c>
      <c r="F22" s="17">
        <f t="shared" si="0"/>
        <v>227928.37564742248</v>
      </c>
      <c r="H22" s="4" t="s">
        <v>75</v>
      </c>
      <c r="I22" s="14">
        <v>0</v>
      </c>
      <c r="K22" s="10">
        <v>0</v>
      </c>
      <c r="L22" s="7">
        <v>0</v>
      </c>
      <c r="M22" s="7"/>
      <c r="N22" s="7">
        <v>250000</v>
      </c>
      <c r="O22" s="7">
        <v>0</v>
      </c>
      <c r="P22" s="7"/>
      <c r="Q22" s="7">
        <v>0</v>
      </c>
      <c r="R22" s="7">
        <v>0</v>
      </c>
      <c r="S22" s="7"/>
      <c r="T22" s="7">
        <v>0</v>
      </c>
      <c r="U22" s="17">
        <v>0</v>
      </c>
    </row>
    <row r="23" spans="1:21">
      <c r="A23" t="s">
        <v>17</v>
      </c>
      <c r="B23" s="10">
        <v>1264.5556108647384</v>
      </c>
      <c r="C23" s="7">
        <v>55004.036537939748</v>
      </c>
      <c r="D23" s="7">
        <v>0</v>
      </c>
      <c r="E23" s="7">
        <v>0</v>
      </c>
      <c r="F23" s="17">
        <f t="shared" si="0"/>
        <v>56268.592148804484</v>
      </c>
      <c r="H23" s="4" t="s">
        <v>76</v>
      </c>
      <c r="I23" s="14"/>
      <c r="K23" s="10">
        <v>0</v>
      </c>
      <c r="L23" s="7">
        <v>0</v>
      </c>
      <c r="M23" s="7"/>
      <c r="N23" s="7">
        <v>125172</v>
      </c>
      <c r="O23" s="7">
        <v>60390</v>
      </c>
      <c r="P23" s="7"/>
      <c r="Q23" s="7">
        <v>0</v>
      </c>
      <c r="R23" s="7">
        <v>0</v>
      </c>
      <c r="S23" s="7"/>
      <c r="T23" s="7">
        <v>0</v>
      </c>
      <c r="U23" s="17">
        <v>0</v>
      </c>
    </row>
    <row r="24" spans="1:21">
      <c r="A24" t="s">
        <v>18</v>
      </c>
      <c r="B24" s="10">
        <v>0</v>
      </c>
      <c r="C24" s="7">
        <v>77039.521946065463</v>
      </c>
      <c r="D24" s="7">
        <v>0</v>
      </c>
      <c r="E24" s="7">
        <v>0</v>
      </c>
      <c r="F24" s="17">
        <f t="shared" si="0"/>
        <v>77039.521946065463</v>
      </c>
      <c r="H24" s="4" t="s">
        <v>77</v>
      </c>
      <c r="I24" s="14">
        <v>5138282.9999999991</v>
      </c>
      <c r="K24" s="10">
        <v>5650</v>
      </c>
      <c r="L24" s="7">
        <v>0</v>
      </c>
      <c r="M24" s="7"/>
      <c r="N24" s="7">
        <v>107350</v>
      </c>
      <c r="O24" s="7">
        <v>0</v>
      </c>
      <c r="P24" s="7"/>
      <c r="Q24" s="7">
        <v>0</v>
      </c>
      <c r="R24" s="7">
        <v>0</v>
      </c>
      <c r="S24" s="7"/>
      <c r="T24" s="7">
        <v>0</v>
      </c>
      <c r="U24" s="17">
        <v>0</v>
      </c>
    </row>
    <row r="25" spans="1:21">
      <c r="A25" t="s">
        <v>19</v>
      </c>
      <c r="B25" s="10">
        <v>8814.7804276634997</v>
      </c>
      <c r="C25" s="7">
        <v>180877.19807885191</v>
      </c>
      <c r="D25" s="7">
        <v>0</v>
      </c>
      <c r="E25" s="7">
        <v>0</v>
      </c>
      <c r="F25" s="17">
        <f t="shared" si="0"/>
        <v>189691.97850651541</v>
      </c>
      <c r="H25" s="4"/>
      <c r="I25" s="14"/>
      <c r="K25" s="10">
        <v>12350</v>
      </c>
      <c r="L25" s="7">
        <v>0</v>
      </c>
      <c r="M25" s="7"/>
      <c r="N25" s="7">
        <v>292650</v>
      </c>
      <c r="O25" s="7">
        <v>0</v>
      </c>
      <c r="P25" s="7"/>
      <c r="Q25" s="7">
        <v>0</v>
      </c>
      <c r="R25" s="7">
        <v>0</v>
      </c>
      <c r="S25" s="7"/>
      <c r="T25" s="7">
        <v>0</v>
      </c>
      <c r="U25" s="17">
        <v>0</v>
      </c>
    </row>
    <row r="26" spans="1:21">
      <c r="A26" t="s">
        <v>20</v>
      </c>
      <c r="B26" s="10">
        <v>3361.0335405841497</v>
      </c>
      <c r="C26" s="7">
        <v>35754.530791611265</v>
      </c>
      <c r="D26" s="7">
        <v>0</v>
      </c>
      <c r="E26" s="7">
        <v>0</v>
      </c>
      <c r="F26" s="17">
        <f t="shared" si="0"/>
        <v>39115.564332195412</v>
      </c>
      <c r="H26" s="4" t="s">
        <v>78</v>
      </c>
      <c r="I26" s="14">
        <f>SUM(I10:I16)-SUM(I19:I24)</f>
        <v>11180621.219999939</v>
      </c>
      <c r="K26" s="10">
        <v>4000</v>
      </c>
      <c r="L26" s="7">
        <v>0</v>
      </c>
      <c r="M26" s="7"/>
      <c r="N26" s="7">
        <v>66000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11180621.219999928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56267.485872971665</v>
      </c>
      <c r="D30" s="7">
        <v>0</v>
      </c>
      <c r="E30" s="7">
        <v>0</v>
      </c>
      <c r="F30" s="17">
        <f t="shared" si="0"/>
        <v>56267.485872971665</v>
      </c>
      <c r="K30" s="10">
        <v>0</v>
      </c>
      <c r="L30" s="7">
        <v>0</v>
      </c>
      <c r="M30" s="7"/>
      <c r="N30" s="7">
        <v>54422</v>
      </c>
      <c r="O30" s="7">
        <v>0</v>
      </c>
      <c r="P30" s="7"/>
      <c r="Q30" s="7">
        <v>0</v>
      </c>
      <c r="R30" s="7">
        <v>0</v>
      </c>
      <c r="S30" s="7"/>
      <c r="T30" s="7">
        <v>0</v>
      </c>
      <c r="U30" s="17">
        <v>0</v>
      </c>
    </row>
    <row r="31" spans="1:21">
      <c r="A31" t="s">
        <v>25</v>
      </c>
      <c r="B31" s="10">
        <v>18305.09159925727</v>
      </c>
      <c r="C31" s="7">
        <v>774343.00301099394</v>
      </c>
      <c r="D31" s="7">
        <v>0</v>
      </c>
      <c r="E31" s="7">
        <v>0</v>
      </c>
      <c r="F31" s="17">
        <f t="shared" si="0"/>
        <v>792648.09461025125</v>
      </c>
      <c r="K31" s="10">
        <v>0</v>
      </c>
      <c r="L31" s="7">
        <v>0</v>
      </c>
      <c r="M31" s="7"/>
      <c r="N31" s="7">
        <v>1852021</v>
      </c>
      <c r="O31" s="7">
        <v>0</v>
      </c>
      <c r="P31" s="7"/>
      <c r="Q31" s="7">
        <v>0</v>
      </c>
      <c r="R31" s="7">
        <v>0</v>
      </c>
      <c r="S31" s="7"/>
      <c r="T31" s="7">
        <v>0</v>
      </c>
      <c r="U31" s="17">
        <v>0</v>
      </c>
    </row>
    <row r="32" spans="1:21">
      <c r="A32" t="s">
        <v>26</v>
      </c>
      <c r="B32" s="10">
        <v>286.52310402114631</v>
      </c>
      <c r="C32" s="7">
        <v>107416.75768935926</v>
      </c>
      <c r="D32" s="7">
        <v>0</v>
      </c>
      <c r="E32" s="7">
        <v>0</v>
      </c>
      <c r="F32" s="17">
        <f t="shared" si="0"/>
        <v>107703.28079338041</v>
      </c>
      <c r="K32" s="10">
        <v>0</v>
      </c>
      <c r="L32" s="7">
        <v>0</v>
      </c>
      <c r="M32" s="7"/>
      <c r="N32" s="7">
        <v>160000</v>
      </c>
      <c r="O32" s="7">
        <v>0</v>
      </c>
      <c r="P32" s="7"/>
      <c r="Q32" s="7">
        <v>0</v>
      </c>
      <c r="R32" s="7">
        <v>0</v>
      </c>
      <c r="S32" s="7"/>
      <c r="T32" s="7">
        <v>0</v>
      </c>
      <c r="U32" s="17">
        <v>0</v>
      </c>
    </row>
    <row r="33" spans="1:21">
      <c r="A33" t="s">
        <v>27</v>
      </c>
      <c r="B33" s="10">
        <v>14959.964725207521</v>
      </c>
      <c r="C33" s="7">
        <v>455953.77175372618</v>
      </c>
      <c r="D33" s="7">
        <v>0</v>
      </c>
      <c r="E33" s="7">
        <v>0</v>
      </c>
      <c r="F33" s="17">
        <f t="shared" si="0"/>
        <v>470913.73647893372</v>
      </c>
      <c r="K33" s="10">
        <v>23000</v>
      </c>
      <c r="L33" s="7">
        <v>0</v>
      </c>
      <c r="M33" s="7"/>
      <c r="N33" s="7">
        <v>747728</v>
      </c>
      <c r="O33" s="7">
        <v>0</v>
      </c>
      <c r="P33" s="7"/>
      <c r="Q33" s="7">
        <v>0</v>
      </c>
      <c r="R33" s="7">
        <v>0</v>
      </c>
      <c r="S33" s="7"/>
      <c r="T33" s="7">
        <v>0</v>
      </c>
      <c r="U33" s="17">
        <v>0</v>
      </c>
    </row>
    <row r="34" spans="1:21">
      <c r="A34" t="s">
        <v>28</v>
      </c>
      <c r="B34" s="10">
        <v>6520.0047332048362</v>
      </c>
      <c r="C34" s="7">
        <v>79510.593756301634</v>
      </c>
      <c r="D34" s="7">
        <v>0</v>
      </c>
      <c r="E34" s="7">
        <v>0</v>
      </c>
      <c r="F34" s="17">
        <f t="shared" si="0"/>
        <v>86030.598489506476</v>
      </c>
      <c r="K34" s="10">
        <v>6900</v>
      </c>
      <c r="L34" s="7">
        <v>0</v>
      </c>
      <c r="M34" s="7"/>
      <c r="N34" s="7">
        <v>91000</v>
      </c>
      <c r="O34" s="7">
        <v>0</v>
      </c>
      <c r="P34" s="7"/>
      <c r="Q34" s="7">
        <v>0</v>
      </c>
      <c r="R34" s="7">
        <v>0</v>
      </c>
      <c r="S34" s="7"/>
      <c r="T34" s="7">
        <v>0</v>
      </c>
      <c r="U34" s="17">
        <v>0</v>
      </c>
    </row>
    <row r="35" spans="1:21">
      <c r="A35" t="s">
        <v>29</v>
      </c>
      <c r="B35" s="10">
        <v>0</v>
      </c>
      <c r="C35" s="7">
        <v>72491.882767489151</v>
      </c>
      <c r="D35" s="7">
        <v>0</v>
      </c>
      <c r="E35" s="7">
        <v>0</v>
      </c>
      <c r="F35" s="17">
        <f t="shared" si="0"/>
        <v>72491.882767489151</v>
      </c>
      <c r="K35" s="10">
        <v>0</v>
      </c>
      <c r="L35" s="7">
        <v>0</v>
      </c>
      <c r="M35" s="7"/>
      <c r="N35" s="7">
        <v>100000</v>
      </c>
      <c r="O35" s="7">
        <v>0</v>
      </c>
      <c r="P35" s="7"/>
      <c r="Q35" s="7">
        <v>0</v>
      </c>
      <c r="R35" s="7">
        <v>0</v>
      </c>
      <c r="S35" s="7"/>
      <c r="T35" s="7">
        <v>0</v>
      </c>
      <c r="U35" s="17">
        <v>0</v>
      </c>
    </row>
    <row r="36" spans="1:21">
      <c r="A36" t="s">
        <v>30</v>
      </c>
      <c r="B36" s="10">
        <v>0</v>
      </c>
      <c r="C36" s="7">
        <v>-9.3132257461547852E-10</v>
      </c>
      <c r="D36" s="7">
        <v>0</v>
      </c>
      <c r="E36" s="7">
        <v>0</v>
      </c>
      <c r="F36" s="17">
        <f t="shared" si="0"/>
        <v>-9.3132257461547852E-10</v>
      </c>
      <c r="K36" s="10"/>
      <c r="L36" s="7"/>
      <c r="M36" s="7"/>
      <c r="N36" s="7"/>
      <c r="O36" s="7"/>
      <c r="P36" s="7"/>
      <c r="Q36" s="7"/>
      <c r="R36" s="7"/>
      <c r="S36" s="7"/>
      <c r="T36" s="7"/>
      <c r="U36" s="17"/>
    </row>
    <row r="37" spans="1:21">
      <c r="A37" t="s">
        <v>31</v>
      </c>
      <c r="B37" s="10">
        <v>568.27978421878811</v>
      </c>
      <c r="C37" s="7">
        <v>194949.35976898589</v>
      </c>
      <c r="D37" s="7">
        <v>0</v>
      </c>
      <c r="E37" s="7">
        <v>0</v>
      </c>
      <c r="F37" s="17">
        <f t="shared" si="0"/>
        <v>195517.63955320467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93804.042013977611</v>
      </c>
      <c r="C41" s="7">
        <v>789390.28080359125</v>
      </c>
      <c r="D41" s="7">
        <v>0</v>
      </c>
      <c r="E41" s="7">
        <v>0</v>
      </c>
      <c r="F41" s="17">
        <f t="shared" si="1"/>
        <v>883194.3228175689</v>
      </c>
      <c r="K41" s="10">
        <v>130000</v>
      </c>
      <c r="L41" s="7">
        <v>0</v>
      </c>
      <c r="M41" s="7"/>
      <c r="N41" s="7">
        <v>1070000</v>
      </c>
      <c r="O41" s="7">
        <v>0</v>
      </c>
      <c r="P41" s="7"/>
      <c r="Q41" s="7">
        <v>0</v>
      </c>
      <c r="R41" s="7">
        <v>0</v>
      </c>
      <c r="S41" s="7"/>
      <c r="T41" s="7">
        <v>0</v>
      </c>
      <c r="U41" s="17">
        <v>0</v>
      </c>
    </row>
    <row r="42" spans="1:21">
      <c r="A42" t="s">
        <v>36</v>
      </c>
      <c r="B42" s="10">
        <v>0</v>
      </c>
      <c r="C42" s="7">
        <v>284788.45197213878</v>
      </c>
      <c r="D42" s="7">
        <v>0</v>
      </c>
      <c r="E42" s="7">
        <v>0</v>
      </c>
      <c r="F42" s="17">
        <f t="shared" si="1"/>
        <v>284788.45197213878</v>
      </c>
      <c r="K42" s="10">
        <v>0</v>
      </c>
      <c r="L42" s="7">
        <v>0</v>
      </c>
      <c r="M42" s="7"/>
      <c r="N42" s="7">
        <v>600000</v>
      </c>
      <c r="O42" s="7">
        <v>200000</v>
      </c>
      <c r="P42" s="7"/>
      <c r="Q42" s="7">
        <v>0</v>
      </c>
      <c r="R42" s="7">
        <v>0</v>
      </c>
      <c r="S42" s="7"/>
      <c r="T42" s="7">
        <v>0</v>
      </c>
      <c r="U42" s="17">
        <v>0</v>
      </c>
    </row>
    <row r="43" spans="1:21">
      <c r="A43" t="s">
        <v>37</v>
      </c>
      <c r="B43" s="10">
        <v>0</v>
      </c>
      <c r="C43" s="7">
        <v>29387.074627657566</v>
      </c>
      <c r="D43" s="7">
        <v>0</v>
      </c>
      <c r="E43" s="7">
        <v>0</v>
      </c>
      <c r="F43" s="17">
        <f t="shared" si="1"/>
        <v>29387.074627657566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2320.3874337523516</v>
      </c>
      <c r="D46" s="7">
        <v>0</v>
      </c>
      <c r="E46" s="7">
        <v>0</v>
      </c>
      <c r="F46" s="17">
        <f t="shared" si="1"/>
        <v>2320.3874337523516</v>
      </c>
      <c r="K46" s="10"/>
      <c r="L46" s="7"/>
      <c r="M46" s="7"/>
      <c r="N46" s="7"/>
      <c r="O46" s="7"/>
      <c r="P46" s="7"/>
      <c r="Q46" s="7"/>
      <c r="R46" s="7"/>
      <c r="S46" s="7"/>
      <c r="T46" s="7"/>
      <c r="U46" s="17"/>
    </row>
    <row r="47" spans="1:21">
      <c r="A47" t="s">
        <v>41</v>
      </c>
      <c r="B47" s="10">
        <v>0</v>
      </c>
      <c r="C47" s="7">
        <v>195713.35173528761</v>
      </c>
      <c r="D47" s="7">
        <v>0</v>
      </c>
      <c r="E47" s="7">
        <v>0</v>
      </c>
      <c r="F47" s="17">
        <f t="shared" si="1"/>
        <v>195713.35173528761</v>
      </c>
      <c r="K47" s="10">
        <v>0</v>
      </c>
      <c r="L47" s="7">
        <v>0</v>
      </c>
      <c r="M47" s="7"/>
      <c r="N47" s="7">
        <v>200000</v>
      </c>
      <c r="O47" s="7">
        <v>0</v>
      </c>
      <c r="P47" s="7"/>
      <c r="Q47" s="7">
        <v>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1690.8040502558376</v>
      </c>
      <c r="C49" s="7">
        <v>79459.207600347931</v>
      </c>
      <c r="D49" s="7">
        <v>0</v>
      </c>
      <c r="E49" s="7">
        <v>0</v>
      </c>
      <c r="F49" s="17">
        <f t="shared" si="1"/>
        <v>81150.011650603774</v>
      </c>
      <c r="K49" s="10">
        <v>10000</v>
      </c>
      <c r="L49" s="7">
        <v>0</v>
      </c>
      <c r="M49" s="7"/>
      <c r="N49" s="7">
        <v>115000</v>
      </c>
      <c r="O49" s="7">
        <v>0</v>
      </c>
      <c r="P49" s="7"/>
      <c r="Q49" s="7">
        <v>0</v>
      </c>
      <c r="R49" s="7">
        <v>0</v>
      </c>
      <c r="S49" s="7"/>
      <c r="T49" s="7">
        <v>0</v>
      </c>
      <c r="U49" s="17">
        <v>0</v>
      </c>
    </row>
    <row r="50" spans="1:21">
      <c r="A50" t="s">
        <v>44</v>
      </c>
      <c r="B50" s="10">
        <v>56478.473542708831</v>
      </c>
      <c r="C50" s="7">
        <v>1215164.0656506065</v>
      </c>
      <c r="D50" s="7">
        <v>0</v>
      </c>
      <c r="E50" s="7">
        <v>0</v>
      </c>
      <c r="F50" s="17">
        <f t="shared" si="1"/>
        <v>1271642.5391933154</v>
      </c>
      <c r="K50" s="10">
        <v>185265</v>
      </c>
      <c r="L50" s="7">
        <v>42450.53</v>
      </c>
      <c r="M50" s="7"/>
      <c r="N50" s="7">
        <v>1924605</v>
      </c>
      <c r="O50" s="7">
        <v>441025.47000000003</v>
      </c>
      <c r="P50" s="7"/>
      <c r="Q50" s="7">
        <v>13</v>
      </c>
      <c r="R50" s="7">
        <v>1</v>
      </c>
      <c r="S50" s="7"/>
      <c r="T50" s="7">
        <v>0</v>
      </c>
      <c r="U50" s="17">
        <v>0</v>
      </c>
    </row>
    <row r="51" spans="1:21">
      <c r="A51" t="s">
        <v>45</v>
      </c>
      <c r="B51" s="10">
        <v>7942.2931441108321</v>
      </c>
      <c r="C51" s="7">
        <v>51971.659187523255</v>
      </c>
      <c r="D51" s="7">
        <v>0</v>
      </c>
      <c r="E51" s="7">
        <v>0</v>
      </c>
      <c r="F51" s="17">
        <f t="shared" si="1"/>
        <v>59913.952331634086</v>
      </c>
      <c r="K51" s="10">
        <v>29068</v>
      </c>
      <c r="L51" s="7">
        <v>0</v>
      </c>
      <c r="M51" s="7"/>
      <c r="N51" s="7">
        <v>50931</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42724.927976056439</v>
      </c>
      <c r="C53" s="7">
        <v>390690.65329906729</v>
      </c>
      <c r="D53" s="7">
        <v>0</v>
      </c>
      <c r="E53" s="7">
        <v>0</v>
      </c>
      <c r="F53" s="17">
        <f t="shared" si="1"/>
        <v>433415.58127512375</v>
      </c>
      <c r="K53" s="10">
        <v>67230</v>
      </c>
      <c r="L53" s="7">
        <v>0</v>
      </c>
      <c r="M53" s="7"/>
      <c r="N53" s="7">
        <v>465271</v>
      </c>
      <c r="O53" s="7">
        <v>172914</v>
      </c>
      <c r="P53" s="7"/>
      <c r="Q53" s="7">
        <v>0</v>
      </c>
      <c r="R53" s="7">
        <v>0</v>
      </c>
      <c r="S53" s="7"/>
      <c r="T53" s="7">
        <v>0</v>
      </c>
      <c r="U53" s="17">
        <v>0</v>
      </c>
    </row>
    <row r="54" spans="1:21">
      <c r="A54" t="s">
        <v>48</v>
      </c>
      <c r="B54" s="10">
        <v>0</v>
      </c>
      <c r="C54" s="7">
        <v>-4.6566128730773926E-10</v>
      </c>
      <c r="D54" s="7">
        <v>0</v>
      </c>
      <c r="E54" s="7">
        <v>0</v>
      </c>
      <c r="F54" s="17">
        <f t="shared" si="1"/>
        <v>-4.6566128730773926E-10</v>
      </c>
      <c r="K54" s="10"/>
      <c r="L54" s="7"/>
      <c r="M54" s="7"/>
      <c r="N54" s="7"/>
      <c r="O54" s="7"/>
      <c r="P54" s="7"/>
      <c r="Q54" s="7"/>
      <c r="R54" s="7"/>
      <c r="S54" s="7"/>
      <c r="T54" s="7"/>
      <c r="U54" s="17"/>
    </row>
    <row r="55" spans="1:21">
      <c r="A55" t="s">
        <v>49</v>
      </c>
      <c r="B55" s="10">
        <v>0</v>
      </c>
      <c r="C55" s="7">
        <v>133397.09999046178</v>
      </c>
      <c r="D55" s="7">
        <v>0</v>
      </c>
      <c r="E55" s="7">
        <v>0</v>
      </c>
      <c r="F55" s="17">
        <f t="shared" si="1"/>
        <v>133397.09999046178</v>
      </c>
      <c r="K55" s="10">
        <v>0</v>
      </c>
      <c r="L55" s="7">
        <v>0</v>
      </c>
      <c r="M55" s="7"/>
      <c r="N55" s="7">
        <v>220000</v>
      </c>
      <c r="O55" s="7">
        <v>49006</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526184.28799223923</v>
      </c>
      <c r="C60" s="7">
        <f>SUM(C6:C58)</f>
        <v>10654436.932007689</v>
      </c>
      <c r="D60" s="7">
        <f>SUM(D6:D58)</f>
        <v>0</v>
      </c>
      <c r="E60" s="7">
        <f>SUM(E6:E58)</f>
        <v>0</v>
      </c>
      <c r="F60" s="17">
        <f>SUM(F6:F58)</f>
        <v>11180621.219999928</v>
      </c>
      <c r="K60" s="10">
        <f>SUM(K6:K58)</f>
        <v>859210</v>
      </c>
      <c r="L60" s="7">
        <f>SUM(L6:L58)</f>
        <v>42450.53</v>
      </c>
      <c r="M60" s="7"/>
      <c r="N60" s="7">
        <f>SUM(N6:N58)</f>
        <v>13560314</v>
      </c>
      <c r="O60" s="7">
        <f>SUM(O6:O58)</f>
        <v>1359248.82</v>
      </c>
      <c r="P60" s="7"/>
      <c r="Q60" s="7">
        <f>SUM(Q6:Q58)</f>
        <v>53013</v>
      </c>
      <c r="R60" s="7">
        <f>SUM(R6:R58)</f>
        <v>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Italic"Old Colony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21390848.639099997</v>
      </c>
      <c r="K10" s="10"/>
      <c r="L10" s="7"/>
      <c r="M10" s="7"/>
      <c r="N10" s="7"/>
      <c r="O10" s="7"/>
      <c r="P10" s="7"/>
      <c r="Q10" s="7"/>
      <c r="R10" s="7"/>
      <c r="S10" s="7"/>
      <c r="T10" s="7"/>
      <c r="U10" s="17"/>
    </row>
    <row r="11" spans="1:21">
      <c r="A11" t="s">
        <v>5</v>
      </c>
      <c r="B11" s="10">
        <v>105382.1239963331</v>
      </c>
      <c r="C11" s="7">
        <v>77717.830619179513</v>
      </c>
      <c r="D11" s="7">
        <v>4061.7891721399428</v>
      </c>
      <c r="E11" s="7">
        <v>0</v>
      </c>
      <c r="F11" s="17">
        <f t="shared" si="0"/>
        <v>187161.74378765258</v>
      </c>
      <c r="H11" s="4"/>
      <c r="I11" s="14"/>
      <c r="K11" s="10">
        <v>265000</v>
      </c>
      <c r="L11" s="7">
        <v>0</v>
      </c>
      <c r="M11" s="7"/>
      <c r="N11" s="7">
        <v>230000</v>
      </c>
      <c r="O11" s="7">
        <v>0</v>
      </c>
      <c r="P11" s="7"/>
      <c r="Q11" s="7">
        <v>5000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291211.03999999992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6079.8461996195356</v>
      </c>
      <c r="C18" s="7">
        <v>15766.555909202554</v>
      </c>
      <c r="D18" s="7">
        <v>974.10761124530745</v>
      </c>
      <c r="E18" s="7">
        <v>0</v>
      </c>
      <c r="F18" s="17">
        <f t="shared" si="0"/>
        <v>22820.509720067399</v>
      </c>
      <c r="H18" s="4" t="s">
        <v>71</v>
      </c>
      <c r="I18" s="14"/>
      <c r="K18" s="10">
        <v>18218</v>
      </c>
      <c r="L18" s="7">
        <v>0</v>
      </c>
      <c r="M18" s="7"/>
      <c r="N18" s="7">
        <v>36782</v>
      </c>
      <c r="O18" s="7">
        <v>0</v>
      </c>
      <c r="P18" s="7"/>
      <c r="Q18" s="7">
        <v>0</v>
      </c>
      <c r="R18" s="7">
        <v>0</v>
      </c>
      <c r="S18" s="7"/>
      <c r="T18" s="7">
        <v>0</v>
      </c>
      <c r="U18" s="17">
        <v>0</v>
      </c>
    </row>
    <row r="19" spans="1:21">
      <c r="A19" t="s">
        <v>13</v>
      </c>
      <c r="B19" s="10">
        <v>0</v>
      </c>
      <c r="C19" s="7">
        <v>0</v>
      </c>
      <c r="D19" s="7">
        <v>0</v>
      </c>
      <c r="E19" s="7">
        <v>0</v>
      </c>
      <c r="F19" s="17">
        <f t="shared" si="0"/>
        <v>0</v>
      </c>
      <c r="H19" s="4" t="s">
        <v>72</v>
      </c>
      <c r="I19" s="14">
        <v>14856392</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2754999</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2596550.9999999995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1474117.6790999956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1474117.6791000001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12880.663903103123</v>
      </c>
      <c r="C32" s="7">
        <v>966.73839625527103</v>
      </c>
      <c r="D32" s="7">
        <v>465.83428841271405</v>
      </c>
      <c r="E32" s="7">
        <v>0</v>
      </c>
      <c r="F32" s="17">
        <f t="shared" si="0"/>
        <v>14313.236587771107</v>
      </c>
      <c r="K32" s="10">
        <v>30000</v>
      </c>
      <c r="L32" s="7">
        <v>0</v>
      </c>
      <c r="M32" s="7"/>
      <c r="N32" s="7">
        <v>0</v>
      </c>
      <c r="O32" s="7">
        <v>0</v>
      </c>
      <c r="P32" s="7"/>
      <c r="Q32" s="7">
        <v>0</v>
      </c>
      <c r="R32" s="7">
        <v>0</v>
      </c>
      <c r="S32" s="7"/>
      <c r="T32" s="7">
        <v>0</v>
      </c>
      <c r="U32" s="17">
        <v>0</v>
      </c>
    </row>
    <row r="33" spans="1:21">
      <c r="A33" t="s">
        <v>27</v>
      </c>
      <c r="B33" s="10">
        <v>689.19591164887424</v>
      </c>
      <c r="C33" s="7">
        <v>3267.9520907552069</v>
      </c>
      <c r="D33" s="7">
        <v>22.167718468799535</v>
      </c>
      <c r="E33" s="7">
        <v>0</v>
      </c>
      <c r="F33" s="17">
        <f t="shared" si="0"/>
        <v>3979.3157208728808</v>
      </c>
      <c r="K33" s="10">
        <v>28935</v>
      </c>
      <c r="L33" s="7">
        <v>0</v>
      </c>
      <c r="M33" s="7"/>
      <c r="N33" s="7">
        <v>77694</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47930.585445974051</v>
      </c>
      <c r="C37" s="7">
        <v>24758.27237911948</v>
      </c>
      <c r="D37" s="7">
        <v>3292.1638015196691</v>
      </c>
      <c r="E37" s="7">
        <v>0</v>
      </c>
      <c r="F37" s="17">
        <f t="shared" si="0"/>
        <v>75981.02162661319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295.47485364094496</v>
      </c>
      <c r="C40" s="7">
        <v>574.24526423973509</v>
      </c>
      <c r="D40" s="7">
        <v>9.3910215347261854</v>
      </c>
      <c r="E40" s="7">
        <v>0</v>
      </c>
      <c r="F40" s="17">
        <f t="shared" si="1"/>
        <v>879.11113941540623</v>
      </c>
      <c r="K40" s="10">
        <v>1000</v>
      </c>
      <c r="L40" s="7">
        <v>0</v>
      </c>
      <c r="M40" s="7"/>
      <c r="N40" s="7">
        <v>1000</v>
      </c>
      <c r="O40" s="7">
        <v>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6460.6535237685439</v>
      </c>
      <c r="C48" s="7">
        <v>5018.0098098568751</v>
      </c>
      <c r="D48" s="7">
        <v>1358.0383697095583</v>
      </c>
      <c r="E48" s="7">
        <v>0</v>
      </c>
      <c r="F48" s="17">
        <f t="shared" si="1"/>
        <v>12836.701703334978</v>
      </c>
      <c r="K48" s="10">
        <v>24000</v>
      </c>
      <c r="L48" s="7">
        <v>0</v>
      </c>
      <c r="M48" s="7"/>
      <c r="N48" s="7">
        <v>7228</v>
      </c>
      <c r="O48" s="7">
        <v>0</v>
      </c>
      <c r="P48" s="7"/>
      <c r="Q48" s="7">
        <v>0</v>
      </c>
      <c r="R48" s="7">
        <v>0</v>
      </c>
      <c r="S48" s="7"/>
      <c r="T48" s="7">
        <v>0</v>
      </c>
      <c r="U48" s="17">
        <v>0</v>
      </c>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5726.9801380554118</v>
      </c>
      <c r="C51" s="7">
        <v>0</v>
      </c>
      <c r="D51" s="7">
        <v>239.05455171978215</v>
      </c>
      <c r="E51" s="7">
        <v>0</v>
      </c>
      <c r="F51" s="17">
        <f t="shared" si="1"/>
        <v>5966.0346897751942</v>
      </c>
      <c r="K51" s="10">
        <v>18000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10115.41580972416</v>
      </c>
      <c r="C54" s="7">
        <v>0</v>
      </c>
      <c r="D54" s="7">
        <v>1224.8630777696876</v>
      </c>
      <c r="E54" s="7">
        <v>0</v>
      </c>
      <c r="F54" s="17">
        <f t="shared" si="1"/>
        <v>11340.278887493847</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454053.38213366212</v>
      </c>
      <c r="C57" s="7">
        <v>632275.24401513953</v>
      </c>
      <c r="D57" s="7">
        <v>52511.099088201736</v>
      </c>
      <c r="E57" s="7">
        <v>0</v>
      </c>
      <c r="F57" s="17">
        <f t="shared" si="1"/>
        <v>1138839.7252370035</v>
      </c>
      <c r="K57" s="10">
        <v>1600148</v>
      </c>
      <c r="L57" s="7">
        <v>0</v>
      </c>
      <c r="M57" s="7"/>
      <c r="N57" s="7">
        <v>2718848</v>
      </c>
      <c r="O57" s="7">
        <v>0</v>
      </c>
      <c r="P57" s="7"/>
      <c r="Q57" s="7">
        <v>30000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649614.3219155299</v>
      </c>
      <c r="C60" s="7">
        <f>SUM(C6:C58)</f>
        <v>760344.84848374815</v>
      </c>
      <c r="D60" s="7">
        <f>SUM(D6:D58)</f>
        <v>64158.508700721926</v>
      </c>
      <c r="E60" s="7">
        <f>SUM(E6:E58)</f>
        <v>0</v>
      </c>
      <c r="F60" s="17">
        <f>SUM(F6:F58)</f>
        <v>1474117.6791000001</v>
      </c>
      <c r="K60" s="10">
        <f>SUM(K6:K58)</f>
        <v>1985301</v>
      </c>
      <c r="L60" s="7">
        <f>SUM(L6:L58)</f>
        <v>0</v>
      </c>
      <c r="M60" s="7"/>
      <c r="N60" s="7">
        <f>SUM(N6:N58)</f>
        <v>3071552</v>
      </c>
      <c r="O60" s="7">
        <f>SUM(O6:O58)</f>
        <v>0</v>
      </c>
      <c r="P60" s="7"/>
      <c r="Q60" s="7">
        <f>SUM(Q6:Q58)</f>
        <v>35000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Italic"Old Faithful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41031.020356764639</v>
      </c>
      <c r="C6" s="7">
        <v>18223.089268886997</v>
      </c>
      <c r="D6" s="7">
        <v>0</v>
      </c>
      <c r="E6" s="7">
        <v>0</v>
      </c>
      <c r="F6" s="17">
        <f t="shared" ref="F6:F37" si="0">SUM(B6:E6)</f>
        <v>59254.109625651632</v>
      </c>
      <c r="K6" s="10">
        <v>52000</v>
      </c>
      <c r="L6" s="7">
        <v>0</v>
      </c>
      <c r="M6" s="7"/>
      <c r="N6" s="7">
        <v>6439</v>
      </c>
      <c r="O6" s="7">
        <v>0</v>
      </c>
      <c r="P6" s="7"/>
      <c r="Q6" s="7">
        <v>0</v>
      </c>
      <c r="R6" s="7">
        <v>0</v>
      </c>
      <c r="S6" s="7"/>
      <c r="T6" s="7">
        <v>0</v>
      </c>
      <c r="U6" s="17">
        <v>0</v>
      </c>
    </row>
    <row r="7" spans="1:21">
      <c r="A7" t="s">
        <v>1</v>
      </c>
      <c r="B7" s="10">
        <v>0</v>
      </c>
      <c r="C7" s="7">
        <v>0</v>
      </c>
      <c r="D7" s="7">
        <v>0</v>
      </c>
      <c r="E7" s="7">
        <v>0</v>
      </c>
      <c r="F7" s="17">
        <f t="shared" si="0"/>
        <v>0</v>
      </c>
      <c r="H7" s="22"/>
      <c r="I7" s="24"/>
      <c r="K7" s="10">
        <v>110</v>
      </c>
      <c r="L7" s="7">
        <v>0</v>
      </c>
      <c r="M7" s="7"/>
      <c r="N7" s="7">
        <v>0</v>
      </c>
      <c r="O7" s="7">
        <v>0</v>
      </c>
      <c r="P7" s="7"/>
      <c r="Q7" s="7">
        <v>0</v>
      </c>
      <c r="R7" s="7">
        <v>0</v>
      </c>
      <c r="S7" s="7"/>
      <c r="T7" s="7">
        <v>0</v>
      </c>
      <c r="U7" s="17">
        <v>0</v>
      </c>
    </row>
    <row r="8" spans="1:21">
      <c r="A8" t="s">
        <v>2</v>
      </c>
      <c r="B8" s="10">
        <v>563084.31657887646</v>
      </c>
      <c r="C8" s="7">
        <v>954318.02636081225</v>
      </c>
      <c r="D8" s="7">
        <v>0</v>
      </c>
      <c r="E8" s="7">
        <v>0</v>
      </c>
      <c r="F8" s="17">
        <f t="shared" si="0"/>
        <v>1517402.3429396888</v>
      </c>
      <c r="H8" s="4" t="s">
        <v>64</v>
      </c>
      <c r="I8" s="13"/>
      <c r="K8" s="10">
        <v>689003</v>
      </c>
      <c r="L8" s="7">
        <v>0</v>
      </c>
      <c r="M8" s="7"/>
      <c r="N8" s="7">
        <v>391573</v>
      </c>
      <c r="O8" s="7">
        <v>0</v>
      </c>
      <c r="P8" s="7"/>
      <c r="Q8" s="7">
        <v>0</v>
      </c>
      <c r="R8" s="7">
        <v>0</v>
      </c>
      <c r="S8" s="7"/>
      <c r="T8" s="7">
        <v>0</v>
      </c>
      <c r="U8" s="17">
        <v>0</v>
      </c>
    </row>
    <row r="9" spans="1:21">
      <c r="A9" t="s">
        <v>3</v>
      </c>
      <c r="B9" s="10">
        <v>53521.015708235267</v>
      </c>
      <c r="C9" s="7">
        <v>99314.563425826724</v>
      </c>
      <c r="D9" s="7">
        <v>0</v>
      </c>
      <c r="E9" s="7">
        <v>0</v>
      </c>
      <c r="F9" s="17">
        <f t="shared" si="0"/>
        <v>152835.57913406199</v>
      </c>
      <c r="H9" s="4"/>
      <c r="I9" s="13"/>
      <c r="K9" s="10">
        <v>190247</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286944298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13441.52087053045</v>
      </c>
      <c r="C13" s="7">
        <v>4720.5206161648612</v>
      </c>
      <c r="D13" s="7">
        <v>0</v>
      </c>
      <c r="E13" s="7">
        <v>0</v>
      </c>
      <c r="F13" s="17">
        <f t="shared" si="0"/>
        <v>18162.041486695311</v>
      </c>
      <c r="H13" s="4" t="s">
        <v>67</v>
      </c>
      <c r="I13" s="14">
        <v>37921.869999999995</v>
      </c>
      <c r="K13" s="10">
        <v>18000</v>
      </c>
      <c r="L13" s="7">
        <v>0</v>
      </c>
      <c r="M13" s="7"/>
      <c r="N13" s="7">
        <v>27000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834019.77506273286</v>
      </c>
      <c r="C15" s="7">
        <v>651412.56980523129</v>
      </c>
      <c r="D15" s="7">
        <v>0</v>
      </c>
      <c r="E15" s="7">
        <v>0</v>
      </c>
      <c r="F15" s="17">
        <f t="shared" si="0"/>
        <v>1485432.3448679643</v>
      </c>
      <c r="H15" s="4" t="s">
        <v>69</v>
      </c>
      <c r="I15" s="14">
        <v>4243777.66</v>
      </c>
      <c r="K15" s="10">
        <v>1050000</v>
      </c>
      <c r="L15" s="7">
        <v>0</v>
      </c>
      <c r="M15" s="7"/>
      <c r="N15" s="7">
        <v>610000</v>
      </c>
      <c r="O15" s="7">
        <v>0</v>
      </c>
      <c r="P15" s="7"/>
      <c r="Q15" s="7">
        <v>0</v>
      </c>
      <c r="R15" s="7">
        <v>0</v>
      </c>
      <c r="S15" s="7"/>
      <c r="T15" s="7">
        <v>0</v>
      </c>
      <c r="U15" s="17">
        <v>0</v>
      </c>
    </row>
    <row r="16" spans="1:21">
      <c r="A16" t="s">
        <v>10</v>
      </c>
      <c r="B16" s="10">
        <v>88557.641195413758</v>
      </c>
      <c r="C16" s="7">
        <v>66982.378515226723</v>
      </c>
      <c r="D16" s="7">
        <v>0</v>
      </c>
      <c r="E16" s="7">
        <v>0</v>
      </c>
      <c r="F16" s="17">
        <f t="shared" si="0"/>
        <v>155540.01971064048</v>
      </c>
      <c r="H16" s="4" t="s">
        <v>70</v>
      </c>
      <c r="I16" s="14">
        <v>0</v>
      </c>
      <c r="K16" s="10">
        <v>700000</v>
      </c>
      <c r="L16" s="7">
        <v>0</v>
      </c>
      <c r="M16" s="7"/>
      <c r="N16" s="7">
        <v>300000</v>
      </c>
      <c r="O16" s="7">
        <v>7626.91</v>
      </c>
      <c r="P16" s="7"/>
      <c r="Q16" s="7">
        <v>0</v>
      </c>
      <c r="R16" s="7">
        <v>0</v>
      </c>
      <c r="S16" s="7"/>
      <c r="T16" s="7">
        <v>0</v>
      </c>
      <c r="U16" s="17">
        <v>0</v>
      </c>
    </row>
    <row r="17" spans="1:21">
      <c r="A17" t="s">
        <v>11</v>
      </c>
      <c r="B17" s="10">
        <v>1117131.8228438264</v>
      </c>
      <c r="C17" s="7">
        <v>271137.96094671683</v>
      </c>
      <c r="D17" s="7">
        <v>0</v>
      </c>
      <c r="E17" s="7">
        <v>0</v>
      </c>
      <c r="F17" s="17">
        <f t="shared" si="0"/>
        <v>1388269.7837905432</v>
      </c>
      <c r="H17" s="4"/>
      <c r="I17" s="14"/>
      <c r="K17" s="10">
        <v>1498749</v>
      </c>
      <c r="L17" s="7">
        <v>0</v>
      </c>
      <c r="M17" s="7"/>
      <c r="N17" s="7">
        <v>326850</v>
      </c>
      <c r="O17" s="7">
        <v>0</v>
      </c>
      <c r="P17" s="7"/>
      <c r="Q17" s="7">
        <v>1129</v>
      </c>
      <c r="R17" s="7">
        <v>0</v>
      </c>
      <c r="S17" s="7"/>
      <c r="T17" s="7">
        <v>0</v>
      </c>
      <c r="U17" s="17">
        <v>0</v>
      </c>
    </row>
    <row r="18" spans="1:21">
      <c r="A18" t="s">
        <v>12</v>
      </c>
      <c r="B18" s="10">
        <v>337783.18799711519</v>
      </c>
      <c r="C18" s="7">
        <v>658849.18592270429</v>
      </c>
      <c r="D18" s="7">
        <v>0</v>
      </c>
      <c r="E18" s="7">
        <v>0</v>
      </c>
      <c r="F18" s="17">
        <f t="shared" si="0"/>
        <v>996632.37391981948</v>
      </c>
      <c r="H18" s="4" t="s">
        <v>71</v>
      </c>
      <c r="I18" s="14"/>
      <c r="K18" s="10">
        <v>801000</v>
      </c>
      <c r="L18" s="7">
        <v>765495</v>
      </c>
      <c r="M18" s="7"/>
      <c r="N18" s="7">
        <v>987000</v>
      </c>
      <c r="O18" s="7">
        <v>0</v>
      </c>
      <c r="P18" s="7"/>
      <c r="Q18" s="7">
        <v>12000</v>
      </c>
      <c r="R18" s="7">
        <v>0</v>
      </c>
      <c r="S18" s="7"/>
      <c r="T18" s="7">
        <v>0</v>
      </c>
      <c r="U18" s="17">
        <v>0</v>
      </c>
    </row>
    <row r="19" spans="1:21">
      <c r="A19" t="s">
        <v>13</v>
      </c>
      <c r="B19" s="10">
        <v>575246.82069202373</v>
      </c>
      <c r="C19" s="7">
        <v>731827.77559861448</v>
      </c>
      <c r="D19" s="7">
        <v>0</v>
      </c>
      <c r="E19" s="7">
        <v>0</v>
      </c>
      <c r="F19" s="17">
        <f t="shared" si="0"/>
        <v>1307074.5962906382</v>
      </c>
      <c r="H19" s="4" t="s">
        <v>72</v>
      </c>
      <c r="I19" s="14">
        <v>202443924.18881601</v>
      </c>
      <c r="K19" s="10">
        <v>940000</v>
      </c>
      <c r="L19" s="7">
        <v>302000</v>
      </c>
      <c r="M19" s="7"/>
      <c r="N19" s="7">
        <v>810000</v>
      </c>
      <c r="O19" s="7">
        <v>194000</v>
      </c>
      <c r="P19" s="7"/>
      <c r="Q19" s="7">
        <v>0</v>
      </c>
      <c r="R19" s="7">
        <v>0</v>
      </c>
      <c r="S19" s="7"/>
      <c r="T19" s="7">
        <v>0</v>
      </c>
      <c r="U19" s="17">
        <v>0</v>
      </c>
    </row>
    <row r="20" spans="1:21">
      <c r="A20" t="s">
        <v>14</v>
      </c>
      <c r="B20" s="10">
        <v>119671.48904408514</v>
      </c>
      <c r="C20" s="7">
        <v>193635.91131405567</v>
      </c>
      <c r="D20" s="7">
        <v>0</v>
      </c>
      <c r="E20" s="7">
        <v>0</v>
      </c>
      <c r="F20" s="17">
        <f t="shared" si="0"/>
        <v>313307.40035814082</v>
      </c>
      <c r="H20" s="4" t="s">
        <v>73</v>
      </c>
      <c r="I20" s="14">
        <v>32137465.317571491</v>
      </c>
      <c r="K20" s="10"/>
      <c r="L20" s="7"/>
      <c r="M20" s="7"/>
      <c r="N20" s="7"/>
      <c r="O20" s="7"/>
      <c r="P20" s="7"/>
      <c r="Q20" s="7"/>
      <c r="R20" s="7"/>
      <c r="S20" s="7"/>
      <c r="T20" s="7"/>
      <c r="U20" s="17"/>
    </row>
    <row r="21" spans="1:21">
      <c r="A21" t="s">
        <v>15</v>
      </c>
      <c r="B21" s="10">
        <v>76368.364269270693</v>
      </c>
      <c r="C21" s="7">
        <v>157500.52025178864</v>
      </c>
      <c r="D21" s="7">
        <v>0</v>
      </c>
      <c r="E21" s="7">
        <v>0</v>
      </c>
      <c r="F21" s="17">
        <f t="shared" si="0"/>
        <v>233868.88452105934</v>
      </c>
      <c r="H21" s="4" t="s">
        <v>74</v>
      </c>
      <c r="I21" s="14"/>
      <c r="K21" s="10">
        <v>200000</v>
      </c>
      <c r="L21" s="7">
        <v>0</v>
      </c>
      <c r="M21" s="7"/>
      <c r="N21" s="7">
        <v>0</v>
      </c>
      <c r="O21" s="7">
        <v>0</v>
      </c>
      <c r="P21" s="7"/>
      <c r="Q21" s="7">
        <v>0</v>
      </c>
      <c r="R21" s="7">
        <v>0</v>
      </c>
      <c r="S21" s="7"/>
      <c r="T21" s="7">
        <v>0</v>
      </c>
      <c r="U21" s="17">
        <v>0</v>
      </c>
    </row>
    <row r="22" spans="1:21">
      <c r="A22" t="s">
        <v>16</v>
      </c>
      <c r="B22" s="10">
        <v>0</v>
      </c>
      <c r="C22" s="7">
        <v>0</v>
      </c>
      <c r="D22" s="7">
        <v>0</v>
      </c>
      <c r="E22" s="7">
        <v>0</v>
      </c>
      <c r="F22" s="17">
        <f t="shared" si="0"/>
        <v>0</v>
      </c>
      <c r="H22" s="4" t="s">
        <v>75</v>
      </c>
      <c r="I22" s="14">
        <v>27830305.493612494</v>
      </c>
      <c r="K22" s="10"/>
      <c r="L22" s="7"/>
      <c r="M22" s="7"/>
      <c r="N22" s="7"/>
      <c r="O22" s="7"/>
      <c r="P22" s="7"/>
      <c r="Q22" s="7"/>
      <c r="R22" s="7"/>
      <c r="S22" s="7"/>
      <c r="T22" s="7"/>
      <c r="U22" s="17"/>
    </row>
    <row r="23" spans="1:21">
      <c r="A23" t="s">
        <v>17</v>
      </c>
      <c r="B23" s="10">
        <v>110790.65174842498</v>
      </c>
      <c r="C23" s="7">
        <v>63261.186435405623</v>
      </c>
      <c r="D23" s="7">
        <v>0</v>
      </c>
      <c r="E23" s="7">
        <v>0</v>
      </c>
      <c r="F23" s="17">
        <f t="shared" si="0"/>
        <v>174051.83818383061</v>
      </c>
      <c r="H23" s="4" t="s">
        <v>76</v>
      </c>
      <c r="I23" s="14"/>
      <c r="K23" s="10">
        <v>119576</v>
      </c>
      <c r="L23" s="7">
        <v>0</v>
      </c>
      <c r="M23" s="7"/>
      <c r="N23" s="7">
        <v>56024</v>
      </c>
      <c r="O23" s="7">
        <v>0</v>
      </c>
      <c r="P23" s="7"/>
      <c r="Q23" s="7">
        <v>0</v>
      </c>
      <c r="R23" s="7">
        <v>0</v>
      </c>
      <c r="S23" s="7"/>
      <c r="T23" s="7">
        <v>0</v>
      </c>
      <c r="U23" s="17">
        <v>0</v>
      </c>
    </row>
    <row r="24" spans="1:21">
      <c r="A24" t="s">
        <v>18</v>
      </c>
      <c r="B24" s="10">
        <v>0</v>
      </c>
      <c r="C24" s="7">
        <v>0</v>
      </c>
      <c r="D24" s="7">
        <v>0</v>
      </c>
      <c r="E24" s="7">
        <v>0</v>
      </c>
      <c r="F24" s="17">
        <f t="shared" si="0"/>
        <v>0</v>
      </c>
      <c r="H24" s="4" t="s">
        <v>77</v>
      </c>
      <c r="I24" s="14">
        <v>381030.99999999994</v>
      </c>
      <c r="K24" s="10"/>
      <c r="L24" s="7"/>
      <c r="M24" s="7"/>
      <c r="N24" s="7"/>
      <c r="O24" s="7"/>
      <c r="P24" s="7"/>
      <c r="Q24" s="7"/>
      <c r="R24" s="7"/>
      <c r="S24" s="7"/>
      <c r="T24" s="7"/>
      <c r="U24" s="17"/>
    </row>
    <row r="25" spans="1:21">
      <c r="A25" t="s">
        <v>19</v>
      </c>
      <c r="B25" s="10">
        <v>140191.95564076802</v>
      </c>
      <c r="C25" s="7">
        <v>236562.00869137849</v>
      </c>
      <c r="D25" s="7">
        <v>0</v>
      </c>
      <c r="E25" s="7">
        <v>0</v>
      </c>
      <c r="F25" s="17">
        <f t="shared" si="0"/>
        <v>376753.96433214651</v>
      </c>
      <c r="H25" s="4"/>
      <c r="I25" s="14"/>
      <c r="K25" s="10">
        <v>134289</v>
      </c>
      <c r="L25" s="7">
        <v>0</v>
      </c>
      <c r="M25" s="7"/>
      <c r="N25" s="7">
        <v>290711</v>
      </c>
      <c r="O25" s="7">
        <v>0</v>
      </c>
      <c r="P25" s="7"/>
      <c r="Q25" s="7">
        <v>0</v>
      </c>
      <c r="R25" s="7">
        <v>0</v>
      </c>
      <c r="S25" s="7"/>
      <c r="T25" s="7">
        <v>0</v>
      </c>
      <c r="U25" s="17">
        <v>0</v>
      </c>
    </row>
    <row r="26" spans="1:21">
      <c r="A26" t="s">
        <v>20</v>
      </c>
      <c r="B26" s="10">
        <v>0</v>
      </c>
      <c r="C26" s="7">
        <v>0</v>
      </c>
      <c r="D26" s="7">
        <v>0</v>
      </c>
      <c r="E26" s="7">
        <v>0</v>
      </c>
      <c r="F26" s="17">
        <f t="shared" si="0"/>
        <v>0</v>
      </c>
      <c r="H26" s="4" t="s">
        <v>78</v>
      </c>
      <c r="I26" s="14">
        <f>SUM(I10:I16)-SUM(I19:I24)</f>
        <v>28433271.530000031</v>
      </c>
      <c r="K26" s="10"/>
      <c r="L26" s="7"/>
      <c r="M26" s="7"/>
      <c r="N26" s="7"/>
      <c r="O26" s="7"/>
      <c r="P26" s="7"/>
      <c r="Q26" s="7"/>
      <c r="R26" s="7"/>
      <c r="S26" s="7"/>
      <c r="T26" s="7"/>
      <c r="U26" s="17"/>
    </row>
    <row r="27" spans="1:21">
      <c r="A27" t="s">
        <v>21</v>
      </c>
      <c r="B27" s="10">
        <v>141826.42994816549</v>
      </c>
      <c r="C27" s="7">
        <v>150605.89880020876</v>
      </c>
      <c r="D27" s="7">
        <v>0</v>
      </c>
      <c r="E27" s="7">
        <v>0</v>
      </c>
      <c r="F27" s="17">
        <f t="shared" si="0"/>
        <v>292432.32874837425</v>
      </c>
      <c r="H27" s="4" t="s">
        <v>79</v>
      </c>
      <c r="I27" s="14">
        <f>+F60</f>
        <v>28433271.530000005</v>
      </c>
      <c r="K27" s="10">
        <v>104000</v>
      </c>
      <c r="L27" s="7">
        <v>0</v>
      </c>
      <c r="M27" s="7"/>
      <c r="N27" s="7">
        <v>121000</v>
      </c>
      <c r="O27" s="7">
        <v>0</v>
      </c>
      <c r="P27" s="7"/>
      <c r="Q27" s="7">
        <v>0</v>
      </c>
      <c r="R27" s="7">
        <v>0</v>
      </c>
      <c r="S27" s="7"/>
      <c r="T27" s="7">
        <v>0</v>
      </c>
      <c r="U27" s="17">
        <v>0</v>
      </c>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1159486.3834711909</v>
      </c>
      <c r="C29" s="7">
        <v>3191051.7373884199</v>
      </c>
      <c r="D29" s="7">
        <v>0</v>
      </c>
      <c r="E29" s="7">
        <v>0</v>
      </c>
      <c r="F29" s="17">
        <f t="shared" si="0"/>
        <v>4350538.1208596108</v>
      </c>
      <c r="K29" s="10">
        <v>1650000</v>
      </c>
      <c r="L29" s="7">
        <v>0</v>
      </c>
      <c r="M29" s="7"/>
      <c r="N29" s="7">
        <v>2950000</v>
      </c>
      <c r="O29" s="7">
        <v>0</v>
      </c>
      <c r="P29" s="7"/>
      <c r="Q29" s="7">
        <v>0</v>
      </c>
      <c r="R29" s="7">
        <v>0</v>
      </c>
      <c r="S29" s="7"/>
      <c r="T29" s="7">
        <v>0</v>
      </c>
      <c r="U29" s="17">
        <v>0</v>
      </c>
    </row>
    <row r="30" spans="1:21">
      <c r="A30" t="s">
        <v>24</v>
      </c>
      <c r="B30" s="10">
        <v>9172.4862013834536</v>
      </c>
      <c r="C30" s="7">
        <v>9559.8259900961621</v>
      </c>
      <c r="D30" s="7">
        <v>0</v>
      </c>
      <c r="E30" s="7">
        <v>0</v>
      </c>
      <c r="F30" s="17">
        <f t="shared" si="0"/>
        <v>18732.312191479614</v>
      </c>
      <c r="K30" s="10"/>
      <c r="L30" s="7"/>
      <c r="M30" s="7"/>
      <c r="N30" s="7"/>
      <c r="O30" s="7"/>
      <c r="P30" s="7"/>
      <c r="Q30" s="7"/>
      <c r="R30" s="7"/>
      <c r="S30" s="7"/>
      <c r="T30" s="7"/>
      <c r="U30" s="17"/>
    </row>
    <row r="31" spans="1:21">
      <c r="A31" t="s">
        <v>25</v>
      </c>
      <c r="B31" s="10">
        <v>41880.507498129373</v>
      </c>
      <c r="C31" s="7">
        <v>45169.070718969728</v>
      </c>
      <c r="D31" s="7">
        <v>0</v>
      </c>
      <c r="E31" s="7">
        <v>0</v>
      </c>
      <c r="F31" s="17">
        <f t="shared" si="0"/>
        <v>87049.578217099101</v>
      </c>
      <c r="K31" s="10"/>
      <c r="L31" s="7"/>
      <c r="M31" s="7"/>
      <c r="N31" s="7"/>
      <c r="O31" s="7"/>
      <c r="P31" s="7"/>
      <c r="Q31" s="7"/>
      <c r="R31" s="7"/>
      <c r="S31" s="7"/>
      <c r="T31" s="7"/>
      <c r="U31" s="17"/>
    </row>
    <row r="32" spans="1:21">
      <c r="A32" t="s">
        <v>26</v>
      </c>
      <c r="B32" s="10">
        <v>126239.47495364302</v>
      </c>
      <c r="C32" s="7">
        <v>167766.47468120742</v>
      </c>
      <c r="D32" s="7">
        <v>0</v>
      </c>
      <c r="E32" s="7">
        <v>0</v>
      </c>
      <c r="F32" s="17">
        <f t="shared" si="0"/>
        <v>294005.94963485043</v>
      </c>
      <c r="K32" s="10">
        <v>181500</v>
      </c>
      <c r="L32" s="7">
        <v>0</v>
      </c>
      <c r="M32" s="7"/>
      <c r="N32" s="7">
        <v>223500</v>
      </c>
      <c r="O32" s="7">
        <v>0</v>
      </c>
      <c r="P32" s="7"/>
      <c r="Q32" s="7">
        <v>0</v>
      </c>
      <c r="R32" s="7">
        <v>0</v>
      </c>
      <c r="S32" s="7"/>
      <c r="T32" s="7">
        <v>0</v>
      </c>
      <c r="U32" s="17">
        <v>0</v>
      </c>
    </row>
    <row r="33" spans="1:21">
      <c r="A33" t="s">
        <v>27</v>
      </c>
      <c r="B33" s="10">
        <v>178654.80277382117</v>
      </c>
      <c r="C33" s="7">
        <v>286573.74921564048</v>
      </c>
      <c r="D33" s="7">
        <v>0</v>
      </c>
      <c r="E33" s="7">
        <v>0</v>
      </c>
      <c r="F33" s="17">
        <f t="shared" si="0"/>
        <v>465228.55198946164</v>
      </c>
      <c r="K33" s="10">
        <v>160000</v>
      </c>
      <c r="L33" s="7">
        <v>0</v>
      </c>
      <c r="M33" s="7"/>
      <c r="N33" s="7">
        <v>334162</v>
      </c>
      <c r="O33" s="7">
        <v>0</v>
      </c>
      <c r="P33" s="7"/>
      <c r="Q33" s="7">
        <v>0</v>
      </c>
      <c r="R33" s="7">
        <v>0</v>
      </c>
      <c r="S33" s="7"/>
      <c r="T33" s="7">
        <v>0</v>
      </c>
      <c r="U33" s="17">
        <v>0</v>
      </c>
    </row>
    <row r="34" spans="1:21">
      <c r="A34" t="s">
        <v>28</v>
      </c>
      <c r="B34" s="10">
        <v>168830.27072486526</v>
      </c>
      <c r="C34" s="7">
        <v>255921.25838678435</v>
      </c>
      <c r="D34" s="7">
        <v>0</v>
      </c>
      <c r="E34" s="7">
        <v>0</v>
      </c>
      <c r="F34" s="17">
        <f t="shared" si="0"/>
        <v>424751.52911164961</v>
      </c>
      <c r="K34" s="10">
        <v>544500</v>
      </c>
      <c r="L34" s="7">
        <v>0</v>
      </c>
      <c r="M34" s="7"/>
      <c r="N34" s="7">
        <v>242200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163325.65530782202</v>
      </c>
      <c r="C37" s="7">
        <v>245667.17250636569</v>
      </c>
      <c r="D37" s="7">
        <v>0</v>
      </c>
      <c r="E37" s="7">
        <v>0</v>
      </c>
      <c r="F37" s="17">
        <f t="shared" si="0"/>
        <v>408992.82781418774</v>
      </c>
      <c r="K37" s="10">
        <v>475000</v>
      </c>
      <c r="L37" s="7">
        <v>0</v>
      </c>
      <c r="M37" s="7"/>
      <c r="N37" s="7">
        <v>300000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352835.50385244307</v>
      </c>
      <c r="C39" s="7">
        <v>247223.01434978517</v>
      </c>
      <c r="D39" s="7">
        <v>0</v>
      </c>
      <c r="E39" s="7">
        <v>0</v>
      </c>
      <c r="F39" s="17">
        <f t="shared" si="1"/>
        <v>600058.51820222824</v>
      </c>
      <c r="K39" s="10">
        <v>360000</v>
      </c>
      <c r="L39" s="7">
        <v>0</v>
      </c>
      <c r="M39" s="7"/>
      <c r="N39" s="7">
        <v>240000</v>
      </c>
      <c r="O39" s="7">
        <v>0</v>
      </c>
      <c r="P39" s="7"/>
      <c r="Q39" s="7">
        <v>0</v>
      </c>
      <c r="R39" s="7">
        <v>0</v>
      </c>
      <c r="S39" s="7"/>
      <c r="T39" s="7">
        <v>0</v>
      </c>
      <c r="U39" s="17">
        <v>0</v>
      </c>
    </row>
    <row r="40" spans="1:21">
      <c r="A40" t="s">
        <v>34</v>
      </c>
      <c r="B40" s="10">
        <v>134573.60528402153</v>
      </c>
      <c r="C40" s="7">
        <v>84912.560688432466</v>
      </c>
      <c r="D40" s="7">
        <v>0</v>
      </c>
      <c r="E40" s="7">
        <v>0</v>
      </c>
      <c r="F40" s="17">
        <f t="shared" si="1"/>
        <v>219486.16597245401</v>
      </c>
      <c r="K40" s="10">
        <v>259900</v>
      </c>
      <c r="L40" s="7">
        <v>0</v>
      </c>
      <c r="M40" s="7"/>
      <c r="N40" s="7">
        <v>21700</v>
      </c>
      <c r="O40" s="7">
        <v>0</v>
      </c>
      <c r="P40" s="7"/>
      <c r="Q40" s="7">
        <v>0</v>
      </c>
      <c r="R40" s="7">
        <v>0</v>
      </c>
      <c r="S40" s="7"/>
      <c r="T40" s="7">
        <v>0</v>
      </c>
      <c r="U40" s="17">
        <v>0</v>
      </c>
    </row>
    <row r="41" spans="1:21">
      <c r="A41" t="s">
        <v>35</v>
      </c>
      <c r="B41" s="10">
        <v>1140210.5250708349</v>
      </c>
      <c r="C41" s="7">
        <v>604467.75471735164</v>
      </c>
      <c r="D41" s="7">
        <v>0</v>
      </c>
      <c r="E41" s="7">
        <v>0</v>
      </c>
      <c r="F41" s="17">
        <f t="shared" si="1"/>
        <v>1744678.2797881865</v>
      </c>
      <c r="K41" s="10">
        <v>2600000</v>
      </c>
      <c r="L41" s="7">
        <v>0</v>
      </c>
      <c r="M41" s="7"/>
      <c r="N41" s="7">
        <v>600000</v>
      </c>
      <c r="O41" s="7">
        <v>0</v>
      </c>
      <c r="P41" s="7"/>
      <c r="Q41" s="7">
        <v>0</v>
      </c>
      <c r="R41" s="7">
        <v>0</v>
      </c>
      <c r="S41" s="7"/>
      <c r="T41" s="7">
        <v>0</v>
      </c>
      <c r="U41" s="17">
        <v>0</v>
      </c>
    </row>
    <row r="42" spans="1:21">
      <c r="A42" t="s">
        <v>36</v>
      </c>
      <c r="B42" s="10">
        <v>798003.37442806084</v>
      </c>
      <c r="C42" s="7">
        <v>810214.05324192566</v>
      </c>
      <c r="D42" s="7">
        <v>0</v>
      </c>
      <c r="E42" s="7">
        <v>0</v>
      </c>
      <c r="F42" s="17">
        <f t="shared" si="1"/>
        <v>1608217.4276699866</v>
      </c>
      <c r="K42" s="10">
        <v>959500</v>
      </c>
      <c r="L42" s="7">
        <v>35700</v>
      </c>
      <c r="M42" s="7"/>
      <c r="N42" s="7">
        <v>0</v>
      </c>
      <c r="O42" s="7">
        <v>34300</v>
      </c>
      <c r="P42" s="7"/>
      <c r="Q42" s="7">
        <v>0</v>
      </c>
      <c r="R42" s="7">
        <v>0</v>
      </c>
      <c r="S42" s="7"/>
      <c r="T42" s="7">
        <v>0</v>
      </c>
      <c r="U42" s="17">
        <v>0</v>
      </c>
    </row>
    <row r="43" spans="1:21">
      <c r="A43" t="s">
        <v>37</v>
      </c>
      <c r="B43" s="10">
        <v>903199.45652507117</v>
      </c>
      <c r="C43" s="7">
        <v>958347.83131039969</v>
      </c>
      <c r="D43" s="7">
        <v>0</v>
      </c>
      <c r="E43" s="7">
        <v>0</v>
      </c>
      <c r="F43" s="17">
        <f t="shared" si="1"/>
        <v>1861547.2878354709</v>
      </c>
      <c r="K43" s="10">
        <v>1117921</v>
      </c>
      <c r="L43" s="7">
        <v>0</v>
      </c>
      <c r="M43" s="7"/>
      <c r="N43" s="7">
        <v>1237317</v>
      </c>
      <c r="O43" s="7">
        <v>0</v>
      </c>
      <c r="P43" s="7"/>
      <c r="Q43" s="7">
        <v>0</v>
      </c>
      <c r="R43" s="7">
        <v>0</v>
      </c>
      <c r="S43" s="7"/>
      <c r="T43" s="7">
        <v>0</v>
      </c>
      <c r="U43" s="17">
        <v>0</v>
      </c>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7037.0027578633772</v>
      </c>
      <c r="C46" s="7">
        <v>17271.407541390414</v>
      </c>
      <c r="D46" s="7">
        <v>0</v>
      </c>
      <c r="E46" s="7">
        <v>0</v>
      </c>
      <c r="F46" s="17">
        <f t="shared" si="1"/>
        <v>24308.410299253792</v>
      </c>
      <c r="K46" s="10"/>
      <c r="L46" s="7"/>
      <c r="M46" s="7"/>
      <c r="N46" s="7"/>
      <c r="O46" s="7"/>
      <c r="P46" s="7"/>
      <c r="Q46" s="7"/>
      <c r="R46" s="7"/>
      <c r="S46" s="7"/>
      <c r="T46" s="7"/>
      <c r="U46" s="17"/>
    </row>
    <row r="47" spans="1:21">
      <c r="A47" t="s">
        <v>41</v>
      </c>
      <c r="B47" s="10">
        <v>75990.175544688318</v>
      </c>
      <c r="C47" s="7">
        <v>25123.040218689508</v>
      </c>
      <c r="D47" s="7">
        <v>0</v>
      </c>
      <c r="E47" s="7">
        <v>0</v>
      </c>
      <c r="F47" s="17">
        <f t="shared" si="1"/>
        <v>101113.21576337783</v>
      </c>
      <c r="K47" s="10">
        <v>275000</v>
      </c>
      <c r="L47" s="7">
        <v>0</v>
      </c>
      <c r="M47" s="7"/>
      <c r="N47" s="7">
        <v>87000</v>
      </c>
      <c r="O47" s="7">
        <v>0</v>
      </c>
      <c r="P47" s="7"/>
      <c r="Q47" s="7">
        <v>0</v>
      </c>
      <c r="R47" s="7">
        <v>0</v>
      </c>
      <c r="S47" s="7"/>
      <c r="T47" s="7">
        <v>0</v>
      </c>
      <c r="U47" s="17">
        <v>0</v>
      </c>
    </row>
    <row r="48" spans="1:21">
      <c r="A48" t="s">
        <v>42</v>
      </c>
      <c r="B48" s="10">
        <v>197818.09450561451</v>
      </c>
      <c r="C48" s="7">
        <v>42345.286613203665</v>
      </c>
      <c r="D48" s="7">
        <v>0</v>
      </c>
      <c r="E48" s="7">
        <v>0</v>
      </c>
      <c r="F48" s="17">
        <f t="shared" si="1"/>
        <v>240163.38111881819</v>
      </c>
      <c r="K48" s="10">
        <v>214000</v>
      </c>
      <c r="L48" s="7">
        <v>0</v>
      </c>
      <c r="M48" s="7"/>
      <c r="N48" s="7">
        <v>0</v>
      </c>
      <c r="O48" s="7">
        <v>0</v>
      </c>
      <c r="P48" s="7"/>
      <c r="Q48" s="7">
        <v>0</v>
      </c>
      <c r="R48" s="7">
        <v>0</v>
      </c>
      <c r="S48" s="7"/>
      <c r="T48" s="7">
        <v>0</v>
      </c>
      <c r="U48" s="17">
        <v>0</v>
      </c>
    </row>
    <row r="49" spans="1:21">
      <c r="A49" t="s">
        <v>43</v>
      </c>
      <c r="B49" s="10">
        <v>47636.528220560249</v>
      </c>
      <c r="C49" s="7">
        <v>78330.615333152513</v>
      </c>
      <c r="D49" s="7">
        <v>0</v>
      </c>
      <c r="E49" s="7">
        <v>0</v>
      </c>
      <c r="F49" s="17">
        <f t="shared" si="1"/>
        <v>125967.14355371275</v>
      </c>
      <c r="K49" s="10">
        <v>53000</v>
      </c>
      <c r="L49" s="7">
        <v>0</v>
      </c>
      <c r="M49" s="7"/>
      <c r="N49" s="7">
        <v>47000</v>
      </c>
      <c r="O49" s="7">
        <v>0</v>
      </c>
      <c r="P49" s="7"/>
      <c r="Q49" s="7">
        <v>0</v>
      </c>
      <c r="R49" s="7">
        <v>0</v>
      </c>
      <c r="S49" s="7"/>
      <c r="T49" s="7">
        <v>0</v>
      </c>
      <c r="U49" s="17">
        <v>0</v>
      </c>
    </row>
    <row r="50" spans="1:21">
      <c r="A50" t="s">
        <v>44</v>
      </c>
      <c r="B50" s="10">
        <v>406095.07842218847</v>
      </c>
      <c r="C50" s="7">
        <v>241681.08067710567</v>
      </c>
      <c r="D50" s="7">
        <v>0</v>
      </c>
      <c r="E50" s="7">
        <v>0</v>
      </c>
      <c r="F50" s="17">
        <f t="shared" si="1"/>
        <v>647776.15909929411</v>
      </c>
      <c r="K50" s="10">
        <v>820656</v>
      </c>
      <c r="L50" s="7">
        <v>145354.19570000001</v>
      </c>
      <c r="M50" s="7"/>
      <c r="N50" s="7">
        <v>50605</v>
      </c>
      <c r="O50" s="7">
        <v>8957.7101000000002</v>
      </c>
      <c r="P50" s="7"/>
      <c r="Q50" s="7">
        <v>17530</v>
      </c>
      <c r="R50" s="7">
        <v>3117.0942000000005</v>
      </c>
      <c r="S50" s="7"/>
      <c r="T50" s="7">
        <v>0</v>
      </c>
      <c r="U50" s="17">
        <v>0</v>
      </c>
    </row>
    <row r="51" spans="1:21">
      <c r="A51" t="s">
        <v>45</v>
      </c>
      <c r="B51" s="10">
        <v>133808.94231083736</v>
      </c>
      <c r="C51" s="7">
        <v>143873.84673331343</v>
      </c>
      <c r="D51" s="7">
        <v>0</v>
      </c>
      <c r="E51" s="7">
        <v>0</v>
      </c>
      <c r="F51" s="17">
        <f t="shared" si="1"/>
        <v>277682.78904415079</v>
      </c>
      <c r="K51" s="10">
        <v>502653</v>
      </c>
      <c r="L51" s="7">
        <v>238038</v>
      </c>
      <c r="M51" s="7"/>
      <c r="N51" s="7">
        <v>127347</v>
      </c>
      <c r="O51" s="7">
        <v>59510</v>
      </c>
      <c r="P51" s="7"/>
      <c r="Q51" s="7">
        <v>0</v>
      </c>
      <c r="R51" s="7">
        <v>0</v>
      </c>
      <c r="S51" s="7"/>
      <c r="T51" s="7">
        <v>0</v>
      </c>
      <c r="U51" s="17">
        <v>0</v>
      </c>
    </row>
    <row r="52" spans="1:21">
      <c r="A52" t="s">
        <v>46</v>
      </c>
      <c r="B52" s="10">
        <v>25594.786405227675</v>
      </c>
      <c r="C52" s="7">
        <v>14573.86326738459</v>
      </c>
      <c r="D52" s="7">
        <v>0</v>
      </c>
      <c r="E52" s="7">
        <v>0</v>
      </c>
      <c r="F52" s="17">
        <f t="shared" si="1"/>
        <v>40168.649672612264</v>
      </c>
      <c r="K52" s="10">
        <v>23664</v>
      </c>
      <c r="L52" s="7">
        <v>0</v>
      </c>
      <c r="M52" s="7"/>
      <c r="N52" s="7">
        <v>26356</v>
      </c>
      <c r="O52" s="7">
        <v>0</v>
      </c>
      <c r="P52" s="7"/>
      <c r="Q52" s="7">
        <v>0</v>
      </c>
      <c r="R52" s="7">
        <v>0</v>
      </c>
      <c r="S52" s="7"/>
      <c r="T52" s="7">
        <v>0</v>
      </c>
      <c r="U52" s="17">
        <v>0</v>
      </c>
    </row>
    <row r="53" spans="1:21">
      <c r="A53" t="s">
        <v>47</v>
      </c>
      <c r="B53" s="10">
        <v>129363.83383706263</v>
      </c>
      <c r="C53" s="7">
        <v>74755.294899330984</v>
      </c>
      <c r="D53" s="7">
        <v>0</v>
      </c>
      <c r="E53" s="7">
        <v>0</v>
      </c>
      <c r="F53" s="17">
        <f t="shared" si="1"/>
        <v>204119.12873639361</v>
      </c>
      <c r="K53" s="10">
        <v>161684</v>
      </c>
      <c r="L53" s="7">
        <v>0</v>
      </c>
      <c r="M53" s="7"/>
      <c r="N53" s="7">
        <v>80556</v>
      </c>
      <c r="O53" s="7">
        <v>0</v>
      </c>
      <c r="P53" s="7"/>
      <c r="Q53" s="7">
        <v>0</v>
      </c>
      <c r="R53" s="7">
        <v>0</v>
      </c>
      <c r="S53" s="7"/>
      <c r="T53" s="7">
        <v>0</v>
      </c>
      <c r="U53" s="17">
        <v>0</v>
      </c>
    </row>
    <row r="54" spans="1:21">
      <c r="A54" t="s">
        <v>48</v>
      </c>
      <c r="B54" s="10">
        <v>1859040.6521150384</v>
      </c>
      <c r="C54" s="7">
        <v>4233171.6795542911</v>
      </c>
      <c r="D54" s="7">
        <v>0</v>
      </c>
      <c r="E54" s="7">
        <v>0</v>
      </c>
      <c r="F54" s="17">
        <f t="shared" si="1"/>
        <v>6092212.3316693297</v>
      </c>
      <c r="K54" s="10">
        <v>2100000</v>
      </c>
      <c r="L54" s="7">
        <v>132392</v>
      </c>
      <c r="M54" s="7"/>
      <c r="N54" s="7">
        <v>4231613</v>
      </c>
      <c r="O54" s="7">
        <v>0</v>
      </c>
      <c r="P54" s="7"/>
      <c r="Q54" s="7">
        <v>0</v>
      </c>
      <c r="R54" s="7">
        <v>0</v>
      </c>
      <c r="S54" s="7"/>
      <c r="T54" s="7">
        <v>0</v>
      </c>
      <c r="U54" s="17">
        <v>0</v>
      </c>
    </row>
    <row r="55" spans="1:21">
      <c r="A55" t="s">
        <v>49</v>
      </c>
      <c r="B55" s="10">
        <v>5609.474192707261</v>
      </c>
      <c r="C55" s="7">
        <v>1364.2607071937496</v>
      </c>
      <c r="D55" s="7">
        <v>0</v>
      </c>
      <c r="E55" s="7">
        <v>0</v>
      </c>
      <c r="F55" s="17">
        <f t="shared" si="1"/>
        <v>6973.7348999010101</v>
      </c>
      <c r="K55" s="10">
        <v>85455</v>
      </c>
      <c r="L55" s="7">
        <v>105938</v>
      </c>
      <c r="M55" s="7"/>
      <c r="N55" s="7">
        <v>14545</v>
      </c>
      <c r="O55" s="7">
        <v>18617</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62016.317764721171</v>
      </c>
      <c r="C57" s="7">
        <v>56466.11118251436</v>
      </c>
      <c r="D57" s="7">
        <v>0</v>
      </c>
      <c r="E57" s="7">
        <v>0</v>
      </c>
      <c r="F57" s="17">
        <f t="shared" si="1"/>
        <v>118482.42894723553</v>
      </c>
      <c r="K57" s="10">
        <v>84175</v>
      </c>
      <c r="L57" s="7">
        <v>0</v>
      </c>
      <c r="M57" s="7"/>
      <c r="N57" s="7">
        <v>60825</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12339088.944124028</v>
      </c>
      <c r="C60" s="7">
        <f>SUM(C6:C58)</f>
        <v>16094182.585875969</v>
      </c>
      <c r="D60" s="7">
        <f>SUM(D6:D58)</f>
        <v>0</v>
      </c>
      <c r="E60" s="7">
        <f>SUM(E6:E58)</f>
        <v>0</v>
      </c>
      <c r="F60" s="17">
        <f>SUM(F6:F58)</f>
        <v>28433271.530000005</v>
      </c>
      <c r="K60" s="10">
        <f>SUM(K6:K58)</f>
        <v>19125582</v>
      </c>
      <c r="L60" s="7">
        <f>SUM(L6:L58)</f>
        <v>1724917.1957</v>
      </c>
      <c r="M60" s="7"/>
      <c r="N60" s="7">
        <f>SUM(N6:N58)</f>
        <v>14801323</v>
      </c>
      <c r="O60" s="7">
        <f>SUM(O6:O58)</f>
        <v>323011.6201</v>
      </c>
      <c r="P60" s="7"/>
      <c r="Q60" s="7">
        <f>SUM(Q6:Q58)</f>
        <v>30659</v>
      </c>
      <c r="R60" s="7">
        <f>SUM(R6:R58)</f>
        <v>3117.0942000000005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Italic"Pacific Standard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5074170.7191005014</v>
      </c>
      <c r="E6" s="7">
        <v>0</v>
      </c>
      <c r="F6" s="17">
        <f t="shared" ref="F6:F37" si="0">SUM(B6:E6)</f>
        <v>5074170.7191005014</v>
      </c>
      <c r="K6" s="10"/>
      <c r="L6" s="7"/>
      <c r="M6" s="7"/>
      <c r="N6" s="7"/>
      <c r="O6" s="7"/>
      <c r="P6" s="7"/>
      <c r="Q6" s="7"/>
      <c r="R6" s="7"/>
      <c r="S6" s="7"/>
      <c r="T6" s="7"/>
      <c r="U6" s="17"/>
    </row>
    <row r="7" spans="1:21">
      <c r="A7" t="s">
        <v>1</v>
      </c>
      <c r="B7" s="10">
        <v>0</v>
      </c>
      <c r="C7" s="7">
        <v>0</v>
      </c>
      <c r="D7" s="7">
        <v>924270.94394115324</v>
      </c>
      <c r="E7" s="7">
        <v>0</v>
      </c>
      <c r="F7" s="17">
        <f t="shared" si="0"/>
        <v>924270.94394115324</v>
      </c>
      <c r="H7" s="22"/>
      <c r="I7" s="24"/>
      <c r="K7" s="10"/>
      <c r="L7" s="7"/>
      <c r="M7" s="7"/>
      <c r="N7" s="7"/>
      <c r="O7" s="7"/>
      <c r="P7" s="7"/>
      <c r="Q7" s="7"/>
      <c r="R7" s="7"/>
      <c r="S7" s="7"/>
      <c r="T7" s="7"/>
      <c r="U7" s="17"/>
    </row>
    <row r="8" spans="1:21">
      <c r="A8" t="s">
        <v>2</v>
      </c>
      <c r="B8" s="10">
        <v>0</v>
      </c>
      <c r="C8" s="7">
        <v>0</v>
      </c>
      <c r="D8" s="7">
        <v>107072419.23554751</v>
      </c>
      <c r="E8" s="7">
        <v>0</v>
      </c>
      <c r="F8" s="17">
        <f t="shared" si="0"/>
        <v>107072419.23554751</v>
      </c>
      <c r="H8" s="4" t="s">
        <v>64</v>
      </c>
      <c r="I8" s="13"/>
      <c r="K8" s="10"/>
      <c r="L8" s="7"/>
      <c r="M8" s="7"/>
      <c r="N8" s="7"/>
      <c r="O8" s="7"/>
      <c r="P8" s="7"/>
      <c r="Q8" s="7"/>
      <c r="R8" s="7"/>
      <c r="S8" s="7"/>
      <c r="T8" s="7"/>
      <c r="U8" s="17"/>
    </row>
    <row r="9" spans="1:21">
      <c r="A9" t="s">
        <v>3</v>
      </c>
      <c r="B9" s="10">
        <v>0</v>
      </c>
      <c r="C9" s="7">
        <v>0</v>
      </c>
      <c r="D9" s="7">
        <v>4042032.8987941723</v>
      </c>
      <c r="E9" s="7">
        <v>0</v>
      </c>
      <c r="F9" s="17">
        <f t="shared" si="0"/>
        <v>4042032.8987941723</v>
      </c>
      <c r="H9" s="4"/>
      <c r="I9" s="13"/>
      <c r="K9" s="10">
        <v>0</v>
      </c>
      <c r="L9" s="7">
        <v>0</v>
      </c>
      <c r="M9" s="7"/>
      <c r="N9" s="7">
        <v>0</v>
      </c>
      <c r="O9" s="7">
        <v>0</v>
      </c>
      <c r="P9" s="7"/>
      <c r="Q9" s="7">
        <v>0</v>
      </c>
      <c r="R9" s="7">
        <v>0</v>
      </c>
      <c r="S9" s="7"/>
      <c r="T9" s="7">
        <v>0</v>
      </c>
      <c r="U9" s="17">
        <v>0</v>
      </c>
    </row>
    <row r="10" spans="1:21">
      <c r="A10" t="s">
        <v>4</v>
      </c>
      <c r="B10" s="10">
        <v>0</v>
      </c>
      <c r="C10" s="7">
        <v>0</v>
      </c>
      <c r="D10" s="7">
        <v>359185634.08030391</v>
      </c>
      <c r="E10" s="7">
        <v>0</v>
      </c>
      <c r="F10" s="17">
        <f t="shared" si="0"/>
        <v>359185634.08030391</v>
      </c>
      <c r="H10" s="4" t="s">
        <v>65</v>
      </c>
      <c r="I10" s="14">
        <v>2527843183.4285846</v>
      </c>
      <c r="K10" s="10"/>
      <c r="L10" s="7"/>
      <c r="M10" s="7"/>
      <c r="N10" s="7"/>
      <c r="O10" s="7"/>
      <c r="P10" s="7"/>
      <c r="Q10" s="7"/>
      <c r="R10" s="7"/>
      <c r="S10" s="7"/>
      <c r="T10" s="7"/>
      <c r="U10" s="17"/>
    </row>
    <row r="11" spans="1:21">
      <c r="A11" t="s">
        <v>5</v>
      </c>
      <c r="B11" s="10">
        <v>0</v>
      </c>
      <c r="C11" s="7">
        <v>0</v>
      </c>
      <c r="D11" s="7">
        <v>34765866.589128591</v>
      </c>
      <c r="E11" s="7">
        <v>0</v>
      </c>
      <c r="F11" s="17">
        <f t="shared" si="0"/>
        <v>34765866.589128591</v>
      </c>
      <c r="H11" s="4"/>
      <c r="I11" s="14"/>
      <c r="K11" s="10"/>
      <c r="L11" s="7"/>
      <c r="M11" s="7"/>
      <c r="N11" s="7"/>
      <c r="O11" s="7"/>
      <c r="P11" s="7"/>
      <c r="Q11" s="7"/>
      <c r="R11" s="7"/>
      <c r="S11" s="7"/>
      <c r="T11" s="7"/>
      <c r="U11" s="17"/>
    </row>
    <row r="12" spans="1:21">
      <c r="A12" t="s">
        <v>6</v>
      </c>
      <c r="B12" s="10">
        <v>0</v>
      </c>
      <c r="C12" s="7">
        <v>0</v>
      </c>
      <c r="D12" s="7">
        <v>3065916.5500649465</v>
      </c>
      <c r="E12" s="7">
        <v>0</v>
      </c>
      <c r="F12" s="17">
        <f t="shared" si="0"/>
        <v>3065916.5500649465</v>
      </c>
      <c r="H12" s="4" t="s">
        <v>66</v>
      </c>
      <c r="I12" s="14"/>
      <c r="K12" s="10"/>
      <c r="L12" s="7"/>
      <c r="M12" s="7"/>
      <c r="N12" s="7"/>
      <c r="O12" s="7"/>
      <c r="P12" s="7"/>
      <c r="Q12" s="7"/>
      <c r="R12" s="7"/>
      <c r="S12" s="7"/>
      <c r="T12" s="7"/>
      <c r="U12" s="17"/>
    </row>
    <row r="13" spans="1:21">
      <c r="A13" t="s">
        <v>7</v>
      </c>
      <c r="B13" s="10">
        <v>0</v>
      </c>
      <c r="C13" s="7">
        <v>0</v>
      </c>
      <c r="D13" s="7">
        <v>2661757.6175795803</v>
      </c>
      <c r="E13" s="7">
        <v>0</v>
      </c>
      <c r="F13" s="17">
        <f t="shared" si="0"/>
        <v>2661757.6175795803</v>
      </c>
      <c r="H13" s="4" t="s">
        <v>67</v>
      </c>
      <c r="I13" s="14">
        <v>0</v>
      </c>
      <c r="K13" s="10"/>
      <c r="L13" s="7"/>
      <c r="M13" s="7"/>
      <c r="N13" s="7"/>
      <c r="O13" s="7"/>
      <c r="P13" s="7"/>
      <c r="Q13" s="7"/>
      <c r="R13" s="7"/>
      <c r="S13" s="7"/>
      <c r="T13" s="7"/>
      <c r="U13" s="17"/>
    </row>
    <row r="14" spans="1:21">
      <c r="A14" t="s">
        <v>8</v>
      </c>
      <c r="B14" s="10">
        <v>0</v>
      </c>
      <c r="C14" s="7">
        <v>0</v>
      </c>
      <c r="D14" s="7">
        <v>777635.68162229448</v>
      </c>
      <c r="E14" s="7">
        <v>0</v>
      </c>
      <c r="F14" s="17">
        <f t="shared" si="0"/>
        <v>777635.68162229448</v>
      </c>
      <c r="H14" s="4" t="s">
        <v>68</v>
      </c>
      <c r="I14" s="14">
        <v>0</v>
      </c>
      <c r="K14" s="10"/>
      <c r="L14" s="7"/>
      <c r="M14" s="7"/>
      <c r="N14" s="7"/>
      <c r="O14" s="7"/>
      <c r="P14" s="7"/>
      <c r="Q14" s="7"/>
      <c r="R14" s="7"/>
      <c r="S14" s="7"/>
      <c r="T14" s="7"/>
      <c r="U14" s="17"/>
    </row>
    <row r="15" spans="1:21">
      <c r="A15" t="s">
        <v>9</v>
      </c>
      <c r="B15" s="10">
        <v>0</v>
      </c>
      <c r="C15" s="7">
        <v>0</v>
      </c>
      <c r="D15" s="7">
        <v>330551445.14593804</v>
      </c>
      <c r="E15" s="7">
        <v>0</v>
      </c>
      <c r="F15" s="17">
        <f t="shared" si="0"/>
        <v>330551445.14593804</v>
      </c>
      <c r="H15" s="4" t="s">
        <v>69</v>
      </c>
      <c r="I15" s="14">
        <v>15625949.407746883</v>
      </c>
      <c r="K15" s="10"/>
      <c r="L15" s="7"/>
      <c r="M15" s="7"/>
      <c r="N15" s="7"/>
      <c r="O15" s="7"/>
      <c r="P15" s="7"/>
      <c r="Q15" s="7"/>
      <c r="R15" s="7"/>
      <c r="S15" s="7"/>
      <c r="T15" s="7"/>
      <c r="U15" s="17"/>
    </row>
    <row r="16" spans="1:21">
      <c r="A16" t="s">
        <v>10</v>
      </c>
      <c r="B16" s="10">
        <v>0</v>
      </c>
      <c r="C16" s="7">
        <v>0</v>
      </c>
      <c r="D16" s="7">
        <v>54850964.781324379</v>
      </c>
      <c r="E16" s="7">
        <v>0</v>
      </c>
      <c r="F16" s="17">
        <f t="shared" si="0"/>
        <v>54850964.781324379</v>
      </c>
      <c r="H16" s="4" t="s">
        <v>70</v>
      </c>
      <c r="I16" s="14">
        <v>2110958948.0847971</v>
      </c>
      <c r="K16" s="10"/>
      <c r="L16" s="7"/>
      <c r="M16" s="7"/>
      <c r="N16" s="7"/>
      <c r="O16" s="7"/>
      <c r="P16" s="7"/>
      <c r="Q16" s="7"/>
      <c r="R16" s="7"/>
      <c r="S16" s="7"/>
      <c r="T16" s="7"/>
      <c r="U16" s="17"/>
    </row>
    <row r="17" spans="1:21">
      <c r="A17" t="s">
        <v>11</v>
      </c>
      <c r="B17" s="10">
        <v>0</v>
      </c>
      <c r="C17" s="7">
        <v>0</v>
      </c>
      <c r="D17" s="7">
        <v>7319169.6974419151</v>
      </c>
      <c r="E17" s="7">
        <v>0</v>
      </c>
      <c r="F17" s="17">
        <f t="shared" si="0"/>
        <v>7319169.6974419151</v>
      </c>
      <c r="H17" s="4"/>
      <c r="I17" s="14"/>
      <c r="K17" s="10"/>
      <c r="L17" s="7"/>
      <c r="M17" s="7"/>
      <c r="N17" s="7"/>
      <c r="O17" s="7"/>
      <c r="P17" s="7"/>
      <c r="Q17" s="7"/>
      <c r="R17" s="7"/>
      <c r="S17" s="7"/>
      <c r="T17" s="7"/>
      <c r="U17" s="17"/>
    </row>
    <row r="18" spans="1:21">
      <c r="A18" t="s">
        <v>12</v>
      </c>
      <c r="B18" s="10">
        <v>0</v>
      </c>
      <c r="C18" s="7">
        <v>0</v>
      </c>
      <c r="D18" s="7">
        <v>6950328.5081817918</v>
      </c>
      <c r="E18" s="7">
        <v>0</v>
      </c>
      <c r="F18" s="17">
        <f t="shared" si="0"/>
        <v>6950328.5081817918</v>
      </c>
      <c r="H18" s="4" t="s">
        <v>71</v>
      </c>
      <c r="I18" s="14"/>
      <c r="K18" s="10"/>
      <c r="L18" s="7"/>
      <c r="M18" s="7"/>
      <c r="N18" s="7"/>
      <c r="O18" s="7"/>
      <c r="P18" s="7"/>
      <c r="Q18" s="7"/>
      <c r="R18" s="7"/>
      <c r="S18" s="7"/>
      <c r="T18" s="7"/>
      <c r="U18" s="17"/>
    </row>
    <row r="19" spans="1:21">
      <c r="A19" t="s">
        <v>13</v>
      </c>
      <c r="B19" s="10">
        <v>0</v>
      </c>
      <c r="C19" s="7">
        <v>0</v>
      </c>
      <c r="D19" s="7">
        <v>72599352.533294618</v>
      </c>
      <c r="E19" s="7">
        <v>0</v>
      </c>
      <c r="F19" s="17">
        <f t="shared" si="0"/>
        <v>72599352.533294618</v>
      </c>
      <c r="H19" s="4" t="s">
        <v>72</v>
      </c>
      <c r="I19" s="14">
        <v>416884235.34378803</v>
      </c>
      <c r="K19" s="10"/>
      <c r="L19" s="7"/>
      <c r="M19" s="7"/>
      <c r="N19" s="7"/>
      <c r="O19" s="7"/>
      <c r="P19" s="7"/>
      <c r="Q19" s="7"/>
      <c r="R19" s="7"/>
      <c r="S19" s="7"/>
      <c r="T19" s="7"/>
      <c r="U19" s="17"/>
    </row>
    <row r="20" spans="1:21">
      <c r="A20" t="s">
        <v>14</v>
      </c>
      <c r="B20" s="10">
        <v>0</v>
      </c>
      <c r="C20" s="7">
        <v>0</v>
      </c>
      <c r="D20" s="7">
        <v>21801854.887145344</v>
      </c>
      <c r="E20" s="7">
        <v>0</v>
      </c>
      <c r="F20" s="17">
        <f t="shared" si="0"/>
        <v>21801854.887145344</v>
      </c>
      <c r="H20" s="4" t="s">
        <v>73</v>
      </c>
      <c r="I20" s="14">
        <v>2110958948.0847971</v>
      </c>
      <c r="K20" s="10"/>
      <c r="L20" s="7"/>
      <c r="M20" s="7"/>
      <c r="N20" s="7"/>
      <c r="O20" s="7"/>
      <c r="P20" s="7"/>
      <c r="Q20" s="7"/>
      <c r="R20" s="7"/>
      <c r="S20" s="7"/>
      <c r="T20" s="7"/>
      <c r="U20" s="17"/>
    </row>
    <row r="21" spans="1:21">
      <c r="A21" t="s">
        <v>15</v>
      </c>
      <c r="B21" s="10">
        <v>0</v>
      </c>
      <c r="C21" s="7">
        <v>0</v>
      </c>
      <c r="D21" s="7">
        <v>74404415.276714548</v>
      </c>
      <c r="E21" s="7">
        <v>0</v>
      </c>
      <c r="F21" s="17">
        <f t="shared" si="0"/>
        <v>74404415.276714548</v>
      </c>
      <c r="H21" s="4" t="s">
        <v>74</v>
      </c>
      <c r="I21" s="14"/>
      <c r="K21" s="10"/>
      <c r="L21" s="7"/>
      <c r="M21" s="7"/>
      <c r="N21" s="7"/>
      <c r="O21" s="7"/>
      <c r="P21" s="7"/>
      <c r="Q21" s="7"/>
      <c r="R21" s="7"/>
      <c r="S21" s="7"/>
      <c r="T21" s="7"/>
      <c r="U21" s="17"/>
    </row>
    <row r="22" spans="1:21">
      <c r="A22" t="s">
        <v>16</v>
      </c>
      <c r="B22" s="10">
        <v>0</v>
      </c>
      <c r="C22" s="7">
        <v>0</v>
      </c>
      <c r="D22" s="7">
        <v>27773.499346715424</v>
      </c>
      <c r="E22" s="7">
        <v>0</v>
      </c>
      <c r="F22" s="17">
        <f t="shared" si="0"/>
        <v>27773.499346715424</v>
      </c>
      <c r="H22" s="4" t="s">
        <v>75</v>
      </c>
      <c r="I22" s="14">
        <v>0</v>
      </c>
      <c r="K22" s="10"/>
      <c r="L22" s="7"/>
      <c r="M22" s="7"/>
      <c r="N22" s="7"/>
      <c r="O22" s="7"/>
      <c r="P22" s="7"/>
      <c r="Q22" s="7"/>
      <c r="R22" s="7"/>
      <c r="S22" s="7"/>
      <c r="T22" s="7"/>
      <c r="U22" s="17"/>
    </row>
    <row r="23" spans="1:21">
      <c r="A23" t="s">
        <v>17</v>
      </c>
      <c r="B23" s="10">
        <v>0</v>
      </c>
      <c r="C23" s="7">
        <v>0</v>
      </c>
      <c r="D23" s="7">
        <v>24176852.646710701</v>
      </c>
      <c r="E23" s="7">
        <v>0</v>
      </c>
      <c r="F23" s="17">
        <f t="shared" si="0"/>
        <v>24176852.646710701</v>
      </c>
      <c r="H23" s="4" t="s">
        <v>76</v>
      </c>
      <c r="I23" s="14"/>
      <c r="K23" s="10"/>
      <c r="L23" s="7"/>
      <c r="M23" s="7"/>
      <c r="N23" s="7"/>
      <c r="O23" s="7"/>
      <c r="P23" s="7"/>
      <c r="Q23" s="7"/>
      <c r="R23" s="7"/>
      <c r="S23" s="7"/>
      <c r="T23" s="7"/>
      <c r="U23" s="17"/>
    </row>
    <row r="24" spans="1:21">
      <c r="A24" t="s">
        <v>18</v>
      </c>
      <c r="B24" s="10">
        <v>0</v>
      </c>
      <c r="C24" s="7">
        <v>0</v>
      </c>
      <c r="D24" s="7">
        <v>9427316.4368794784</v>
      </c>
      <c r="E24" s="7">
        <v>0</v>
      </c>
      <c r="F24" s="17">
        <f t="shared" si="0"/>
        <v>9427316.4368794784</v>
      </c>
      <c r="H24" s="4" t="s">
        <v>77</v>
      </c>
      <c r="I24" s="14">
        <v>0</v>
      </c>
      <c r="K24" s="10"/>
      <c r="L24" s="7"/>
      <c r="M24" s="7"/>
      <c r="N24" s="7"/>
      <c r="O24" s="7"/>
      <c r="P24" s="7"/>
      <c r="Q24" s="7"/>
      <c r="R24" s="7"/>
      <c r="S24" s="7"/>
      <c r="T24" s="7"/>
      <c r="U24" s="17"/>
    </row>
    <row r="25" spans="1:21">
      <c r="A25" t="s">
        <v>19</v>
      </c>
      <c r="B25" s="10">
        <v>0</v>
      </c>
      <c r="C25" s="7">
        <v>0</v>
      </c>
      <c r="D25" s="7">
        <v>5095.5118325312433</v>
      </c>
      <c r="E25" s="7">
        <v>0</v>
      </c>
      <c r="F25" s="17">
        <f t="shared" si="0"/>
        <v>5095.5118325312433</v>
      </c>
      <c r="H25" s="4"/>
      <c r="I25" s="14"/>
      <c r="K25" s="10"/>
      <c r="L25" s="7"/>
      <c r="M25" s="7"/>
      <c r="N25" s="7"/>
      <c r="O25" s="7"/>
      <c r="P25" s="7"/>
      <c r="Q25" s="7"/>
      <c r="R25" s="7"/>
      <c r="S25" s="7"/>
      <c r="T25" s="7"/>
      <c r="U25" s="17"/>
    </row>
    <row r="26" spans="1:21">
      <c r="A26" t="s">
        <v>20</v>
      </c>
      <c r="B26" s="10">
        <v>0</v>
      </c>
      <c r="C26" s="7">
        <v>0</v>
      </c>
      <c r="D26" s="7">
        <v>25904480.386820268</v>
      </c>
      <c r="E26" s="7">
        <v>0</v>
      </c>
      <c r="F26" s="17">
        <f t="shared" si="0"/>
        <v>25904480.386820268</v>
      </c>
      <c r="H26" s="4" t="s">
        <v>78</v>
      </c>
      <c r="I26" s="14">
        <f>SUM(I10:I16)-SUM(I19:I24)</f>
        <v>2126584897.4925432</v>
      </c>
      <c r="K26" s="10"/>
      <c r="L26" s="7"/>
      <c r="M26" s="7"/>
      <c r="N26" s="7"/>
      <c r="O26" s="7"/>
      <c r="P26" s="7"/>
      <c r="Q26" s="7"/>
      <c r="R26" s="7"/>
      <c r="S26" s="7"/>
      <c r="T26" s="7"/>
      <c r="U26" s="17"/>
    </row>
    <row r="27" spans="1:21">
      <c r="A27" t="s">
        <v>21</v>
      </c>
      <c r="B27" s="10">
        <v>0</v>
      </c>
      <c r="C27" s="7">
        <v>0</v>
      </c>
      <c r="D27" s="7">
        <v>14460.507037878655</v>
      </c>
      <c r="E27" s="7">
        <v>0</v>
      </c>
      <c r="F27" s="17">
        <f t="shared" si="0"/>
        <v>14460.507037878655</v>
      </c>
      <c r="H27" s="4" t="s">
        <v>79</v>
      </c>
      <c r="I27" s="14">
        <f>+F60</f>
        <v>2126584897.4925439</v>
      </c>
      <c r="K27" s="10"/>
      <c r="L27" s="7"/>
      <c r="M27" s="7"/>
      <c r="N27" s="7"/>
      <c r="O27" s="7"/>
      <c r="P27" s="7"/>
      <c r="Q27" s="7"/>
      <c r="R27" s="7"/>
      <c r="S27" s="7"/>
      <c r="T27" s="7"/>
      <c r="U27" s="17"/>
    </row>
    <row r="28" spans="1:21">
      <c r="A28" t="s">
        <v>22</v>
      </c>
      <c r="B28" s="10">
        <v>0</v>
      </c>
      <c r="C28" s="7">
        <v>0</v>
      </c>
      <c r="D28" s="7">
        <v>28559423.148788881</v>
      </c>
      <c r="E28" s="7">
        <v>0</v>
      </c>
      <c r="F28" s="17">
        <f t="shared" si="0"/>
        <v>28559423.148788881</v>
      </c>
      <c r="H28" s="23"/>
      <c r="I28" s="25"/>
      <c r="K28" s="10"/>
      <c r="L28" s="7"/>
      <c r="M28" s="7"/>
      <c r="N28" s="7"/>
      <c r="O28" s="7"/>
      <c r="P28" s="7"/>
      <c r="Q28" s="7"/>
      <c r="R28" s="7"/>
      <c r="S28" s="7"/>
      <c r="T28" s="7"/>
      <c r="U28" s="17"/>
    </row>
    <row r="29" spans="1:21">
      <c r="A29" t="s">
        <v>23</v>
      </c>
      <c r="B29" s="10">
        <v>0</v>
      </c>
      <c r="C29" s="7">
        <v>0</v>
      </c>
      <c r="D29" s="7">
        <v>3280390.4966064738</v>
      </c>
      <c r="E29" s="7">
        <v>0</v>
      </c>
      <c r="F29" s="17">
        <f t="shared" si="0"/>
        <v>3280390.4966064738</v>
      </c>
      <c r="K29" s="10"/>
      <c r="L29" s="7"/>
      <c r="M29" s="7"/>
      <c r="N29" s="7"/>
      <c r="O29" s="7"/>
      <c r="P29" s="7"/>
      <c r="Q29" s="7"/>
      <c r="R29" s="7"/>
      <c r="S29" s="7"/>
      <c r="T29" s="7"/>
      <c r="U29" s="17"/>
    </row>
    <row r="30" spans="1:21">
      <c r="A30" t="s">
        <v>24</v>
      </c>
      <c r="B30" s="10">
        <v>0</v>
      </c>
      <c r="C30" s="7">
        <v>0</v>
      </c>
      <c r="D30" s="7">
        <v>12507137.519111883</v>
      </c>
      <c r="E30" s="7">
        <v>0</v>
      </c>
      <c r="F30" s="17">
        <f t="shared" si="0"/>
        <v>12507137.519111883</v>
      </c>
      <c r="K30" s="10"/>
      <c r="L30" s="7"/>
      <c r="M30" s="7"/>
      <c r="N30" s="7"/>
      <c r="O30" s="7"/>
      <c r="P30" s="7"/>
      <c r="Q30" s="7"/>
      <c r="R30" s="7"/>
      <c r="S30" s="7"/>
      <c r="T30" s="7"/>
      <c r="U30" s="17"/>
    </row>
    <row r="31" spans="1:21">
      <c r="A31" t="s">
        <v>25</v>
      </c>
      <c r="B31" s="10">
        <v>0</v>
      </c>
      <c r="C31" s="7">
        <v>0</v>
      </c>
      <c r="D31" s="7">
        <v>10705250.893513037</v>
      </c>
      <c r="E31" s="7">
        <v>0</v>
      </c>
      <c r="F31" s="17">
        <f t="shared" si="0"/>
        <v>10705250.893513037</v>
      </c>
      <c r="K31" s="10"/>
      <c r="L31" s="7"/>
      <c r="M31" s="7"/>
      <c r="N31" s="7"/>
      <c r="O31" s="7"/>
      <c r="P31" s="7"/>
      <c r="Q31" s="7"/>
      <c r="R31" s="7"/>
      <c r="S31" s="7"/>
      <c r="T31" s="7"/>
      <c r="U31" s="17"/>
    </row>
    <row r="32" spans="1:21">
      <c r="A32" t="s">
        <v>26</v>
      </c>
      <c r="B32" s="10">
        <v>0</v>
      </c>
      <c r="C32" s="7">
        <v>0</v>
      </c>
      <c r="D32" s="7">
        <v>2679061.7480024984</v>
      </c>
      <c r="E32" s="7">
        <v>0</v>
      </c>
      <c r="F32" s="17">
        <f t="shared" si="0"/>
        <v>2679061.7480024984</v>
      </c>
      <c r="K32" s="10"/>
      <c r="L32" s="7"/>
      <c r="M32" s="7"/>
      <c r="N32" s="7"/>
      <c r="O32" s="7"/>
      <c r="P32" s="7"/>
      <c r="Q32" s="7"/>
      <c r="R32" s="7"/>
      <c r="S32" s="7"/>
      <c r="T32" s="7"/>
      <c r="U32" s="17"/>
    </row>
    <row r="33" spans="1:21">
      <c r="A33" t="s">
        <v>27</v>
      </c>
      <c r="B33" s="10">
        <v>0</v>
      </c>
      <c r="C33" s="7">
        <v>0</v>
      </c>
      <c r="D33" s="7">
        <v>22957618.059132356</v>
      </c>
      <c r="E33" s="7">
        <v>0</v>
      </c>
      <c r="F33" s="17">
        <f t="shared" si="0"/>
        <v>22957618.059132356</v>
      </c>
      <c r="K33" s="10"/>
      <c r="L33" s="7"/>
      <c r="M33" s="7"/>
      <c r="N33" s="7"/>
      <c r="O33" s="7"/>
      <c r="P33" s="7"/>
      <c r="Q33" s="7"/>
      <c r="R33" s="7"/>
      <c r="S33" s="7"/>
      <c r="T33" s="7"/>
      <c r="U33" s="17"/>
    </row>
    <row r="34" spans="1:21">
      <c r="A34" t="s">
        <v>28</v>
      </c>
      <c r="B34" s="10">
        <v>0</v>
      </c>
      <c r="C34" s="7">
        <v>0</v>
      </c>
      <c r="D34" s="7">
        <v>10994002.808673665</v>
      </c>
      <c r="E34" s="7">
        <v>0</v>
      </c>
      <c r="F34" s="17">
        <f t="shared" si="0"/>
        <v>10994002.808673665</v>
      </c>
      <c r="K34" s="10"/>
      <c r="L34" s="7"/>
      <c r="M34" s="7"/>
      <c r="N34" s="7"/>
      <c r="O34" s="7"/>
      <c r="P34" s="7"/>
      <c r="Q34" s="7"/>
      <c r="R34" s="7"/>
      <c r="S34" s="7"/>
      <c r="T34" s="7"/>
      <c r="U34" s="17"/>
    </row>
    <row r="35" spans="1:21">
      <c r="A35" t="s">
        <v>29</v>
      </c>
      <c r="B35" s="10">
        <v>0</v>
      </c>
      <c r="C35" s="7">
        <v>0</v>
      </c>
      <c r="D35" s="7">
        <v>5980069.5205228413</v>
      </c>
      <c r="E35" s="7">
        <v>0</v>
      </c>
      <c r="F35" s="17">
        <f t="shared" si="0"/>
        <v>5980069.5205228413</v>
      </c>
      <c r="K35" s="10"/>
      <c r="L35" s="7"/>
      <c r="M35" s="7"/>
      <c r="N35" s="7"/>
      <c r="O35" s="7"/>
      <c r="P35" s="7"/>
      <c r="Q35" s="7"/>
      <c r="R35" s="7"/>
      <c r="S35" s="7"/>
      <c r="T35" s="7"/>
      <c r="U35" s="17"/>
    </row>
    <row r="36" spans="1:21">
      <c r="A36" t="s">
        <v>30</v>
      </c>
      <c r="B36" s="10">
        <v>0</v>
      </c>
      <c r="C36" s="7">
        <v>0</v>
      </c>
      <c r="D36" s="7">
        <v>480119.25190515071</v>
      </c>
      <c r="E36" s="7">
        <v>0</v>
      </c>
      <c r="F36" s="17">
        <f t="shared" si="0"/>
        <v>480119.25190515071</v>
      </c>
      <c r="K36" s="10"/>
      <c r="L36" s="7"/>
      <c r="M36" s="7"/>
      <c r="N36" s="7"/>
      <c r="O36" s="7"/>
      <c r="P36" s="7"/>
      <c r="Q36" s="7"/>
      <c r="R36" s="7"/>
      <c r="S36" s="7"/>
      <c r="T36" s="7"/>
      <c r="U36" s="17"/>
    </row>
    <row r="37" spans="1:21">
      <c r="A37" t="s">
        <v>31</v>
      </c>
      <c r="B37" s="10">
        <v>0</v>
      </c>
      <c r="C37" s="7">
        <v>0</v>
      </c>
      <c r="D37" s="7">
        <v>6450142.8080743942</v>
      </c>
      <c r="E37" s="7">
        <v>0</v>
      </c>
      <c r="F37" s="17">
        <f t="shared" si="0"/>
        <v>6450142.8080743942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91761862.939140156</v>
      </c>
      <c r="E39" s="7">
        <v>0</v>
      </c>
      <c r="F39" s="17">
        <f t="shared" si="1"/>
        <v>91761862.939140156</v>
      </c>
      <c r="K39" s="10"/>
      <c r="L39" s="7"/>
      <c r="M39" s="7"/>
      <c r="N39" s="7"/>
      <c r="O39" s="7"/>
      <c r="P39" s="7"/>
      <c r="Q39" s="7"/>
      <c r="R39" s="7"/>
      <c r="S39" s="7"/>
      <c r="T39" s="7"/>
      <c r="U39" s="17"/>
    </row>
    <row r="40" spans="1:21">
      <c r="A40" t="s">
        <v>34</v>
      </c>
      <c r="B40" s="10">
        <v>0</v>
      </c>
      <c r="C40" s="7">
        <v>0</v>
      </c>
      <c r="D40" s="7">
        <v>1844428.6740903016</v>
      </c>
      <c r="E40" s="7">
        <v>0</v>
      </c>
      <c r="F40" s="17">
        <f t="shared" si="1"/>
        <v>1844428.6740903016</v>
      </c>
      <c r="K40" s="10"/>
      <c r="L40" s="7"/>
      <c r="M40" s="7"/>
      <c r="N40" s="7"/>
      <c r="O40" s="7"/>
      <c r="P40" s="7"/>
      <c r="Q40" s="7"/>
      <c r="R40" s="7"/>
      <c r="S40" s="7"/>
      <c r="T40" s="7"/>
      <c r="U40" s="17"/>
    </row>
    <row r="41" spans="1:21">
      <c r="A41" t="s">
        <v>35</v>
      </c>
      <c r="B41" s="10">
        <v>0</v>
      </c>
      <c r="C41" s="7">
        <v>0</v>
      </c>
      <c r="D41" s="7">
        <v>26500080.367261939</v>
      </c>
      <c r="E41" s="7">
        <v>0</v>
      </c>
      <c r="F41" s="17">
        <f t="shared" si="1"/>
        <v>26500080.367261939</v>
      </c>
      <c r="K41" s="10"/>
      <c r="L41" s="7"/>
      <c r="M41" s="7"/>
      <c r="N41" s="7"/>
      <c r="O41" s="7"/>
      <c r="P41" s="7"/>
      <c r="Q41" s="7"/>
      <c r="R41" s="7"/>
      <c r="S41" s="7"/>
      <c r="T41" s="7"/>
      <c r="U41" s="17"/>
    </row>
    <row r="42" spans="1:21">
      <c r="A42" t="s">
        <v>36</v>
      </c>
      <c r="B42" s="10">
        <v>0</v>
      </c>
      <c r="C42" s="7">
        <v>0</v>
      </c>
      <c r="D42" s="7">
        <v>10533016.35629572</v>
      </c>
      <c r="E42" s="7">
        <v>0</v>
      </c>
      <c r="F42" s="17">
        <f t="shared" si="1"/>
        <v>10533016.35629572</v>
      </c>
      <c r="K42" s="10"/>
      <c r="L42" s="7"/>
      <c r="M42" s="7"/>
      <c r="N42" s="7"/>
      <c r="O42" s="7"/>
      <c r="P42" s="7"/>
      <c r="Q42" s="7"/>
      <c r="R42" s="7"/>
      <c r="S42" s="7"/>
      <c r="T42" s="7"/>
      <c r="U42" s="17"/>
    </row>
    <row r="43" spans="1:21">
      <c r="A43" t="s">
        <v>37</v>
      </c>
      <c r="B43" s="10">
        <v>0</v>
      </c>
      <c r="C43" s="7">
        <v>0</v>
      </c>
      <c r="D43" s="7">
        <v>9575034.1643060017</v>
      </c>
      <c r="E43" s="7">
        <v>0</v>
      </c>
      <c r="F43" s="17">
        <f t="shared" si="1"/>
        <v>9575034.1643060017</v>
      </c>
      <c r="K43" s="10"/>
      <c r="L43" s="7"/>
      <c r="M43" s="7"/>
      <c r="N43" s="7"/>
      <c r="O43" s="7"/>
      <c r="P43" s="7"/>
      <c r="Q43" s="7"/>
      <c r="R43" s="7"/>
      <c r="S43" s="7"/>
      <c r="T43" s="7"/>
      <c r="U43" s="17"/>
    </row>
    <row r="44" spans="1:21">
      <c r="A44" t="s">
        <v>38</v>
      </c>
      <c r="B44" s="10">
        <v>0</v>
      </c>
      <c r="C44" s="7">
        <v>0</v>
      </c>
      <c r="D44" s="7">
        <v>257893236.14171451</v>
      </c>
      <c r="E44" s="7">
        <v>0</v>
      </c>
      <c r="F44" s="17">
        <f t="shared" si="1"/>
        <v>257893236.14171451</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1662540.2610696929</v>
      </c>
      <c r="E46" s="7">
        <v>0</v>
      </c>
      <c r="F46" s="17">
        <f t="shared" si="1"/>
        <v>1662540.2610696929</v>
      </c>
      <c r="K46" s="10"/>
      <c r="L46" s="7"/>
      <c r="M46" s="7"/>
      <c r="N46" s="7"/>
      <c r="O46" s="7"/>
      <c r="P46" s="7"/>
      <c r="Q46" s="7"/>
      <c r="R46" s="7"/>
      <c r="S46" s="7"/>
      <c r="T46" s="7"/>
      <c r="U46" s="17"/>
    </row>
    <row r="47" spans="1:21">
      <c r="A47" t="s">
        <v>41</v>
      </c>
      <c r="B47" s="10">
        <v>0</v>
      </c>
      <c r="C47" s="7">
        <v>0</v>
      </c>
      <c r="D47" s="7">
        <v>13692763.086820856</v>
      </c>
      <c r="E47" s="7">
        <v>0</v>
      </c>
      <c r="F47" s="17">
        <f t="shared" si="1"/>
        <v>13692763.086820856</v>
      </c>
      <c r="K47" s="10"/>
      <c r="L47" s="7"/>
      <c r="M47" s="7"/>
      <c r="N47" s="7"/>
      <c r="O47" s="7"/>
      <c r="P47" s="7"/>
      <c r="Q47" s="7"/>
      <c r="R47" s="7"/>
      <c r="S47" s="7"/>
      <c r="T47" s="7"/>
      <c r="U47" s="17"/>
    </row>
    <row r="48" spans="1:21">
      <c r="A48" t="s">
        <v>42</v>
      </c>
      <c r="B48" s="10">
        <v>0</v>
      </c>
      <c r="C48" s="7">
        <v>0</v>
      </c>
      <c r="D48" s="7">
        <v>34919672.874137163</v>
      </c>
      <c r="E48" s="7">
        <v>0</v>
      </c>
      <c r="F48" s="17">
        <f t="shared" si="1"/>
        <v>34919672.874137163</v>
      </c>
      <c r="K48" s="10"/>
      <c r="L48" s="7"/>
      <c r="M48" s="7"/>
      <c r="N48" s="7"/>
      <c r="O48" s="7"/>
      <c r="P48" s="7"/>
      <c r="Q48" s="7"/>
      <c r="R48" s="7"/>
      <c r="S48" s="7"/>
      <c r="T48" s="7"/>
      <c r="U48" s="17"/>
    </row>
    <row r="49" spans="1:21">
      <c r="A49" t="s">
        <v>43</v>
      </c>
      <c r="B49" s="10">
        <v>0</v>
      </c>
      <c r="C49" s="7">
        <v>0</v>
      </c>
      <c r="D49" s="7">
        <v>39176474.376757443</v>
      </c>
      <c r="E49" s="7">
        <v>0</v>
      </c>
      <c r="F49" s="17">
        <f t="shared" si="1"/>
        <v>39176474.376757443</v>
      </c>
      <c r="K49" s="10"/>
      <c r="L49" s="7"/>
      <c r="M49" s="7"/>
      <c r="N49" s="7"/>
      <c r="O49" s="7"/>
      <c r="P49" s="7"/>
      <c r="Q49" s="7"/>
      <c r="R49" s="7"/>
      <c r="S49" s="7"/>
      <c r="T49" s="7"/>
      <c r="U49" s="17"/>
    </row>
    <row r="50" spans="1:21">
      <c r="A50" t="s">
        <v>44</v>
      </c>
      <c r="B50" s="10">
        <v>0</v>
      </c>
      <c r="C50" s="7">
        <v>0</v>
      </c>
      <c r="D50" s="7">
        <v>109945708.6481794</v>
      </c>
      <c r="E50" s="7">
        <v>0</v>
      </c>
      <c r="F50" s="17">
        <f t="shared" si="1"/>
        <v>109945708.6481794</v>
      </c>
      <c r="K50" s="10"/>
      <c r="L50" s="7"/>
      <c r="M50" s="7"/>
      <c r="N50" s="7"/>
      <c r="O50" s="7"/>
      <c r="P50" s="7"/>
      <c r="Q50" s="7"/>
      <c r="R50" s="7"/>
      <c r="S50" s="7"/>
      <c r="T50" s="7"/>
      <c r="U50" s="17"/>
    </row>
    <row r="51" spans="1:21">
      <c r="A51" t="s">
        <v>45</v>
      </c>
      <c r="B51" s="10">
        <v>0</v>
      </c>
      <c r="C51" s="7">
        <v>0</v>
      </c>
      <c r="D51" s="7">
        <v>10736446.433737686</v>
      </c>
      <c r="E51" s="7">
        <v>0</v>
      </c>
      <c r="F51" s="17">
        <f t="shared" si="1"/>
        <v>10736446.433737686</v>
      </c>
      <c r="K51" s="10"/>
      <c r="L51" s="7"/>
      <c r="M51" s="7"/>
      <c r="N51" s="7"/>
      <c r="O51" s="7"/>
      <c r="P51" s="7"/>
      <c r="Q51" s="7"/>
      <c r="R51" s="7"/>
      <c r="S51" s="7"/>
      <c r="T51" s="7"/>
      <c r="U51" s="17"/>
    </row>
    <row r="52" spans="1:21">
      <c r="A52" t="s">
        <v>46</v>
      </c>
      <c r="B52" s="10">
        <v>0</v>
      </c>
      <c r="C52" s="7">
        <v>0</v>
      </c>
      <c r="D52" s="7">
        <v>9434962.8098514676</v>
      </c>
      <c r="E52" s="7">
        <v>0</v>
      </c>
      <c r="F52" s="17">
        <f t="shared" si="1"/>
        <v>9434962.8098514676</v>
      </c>
      <c r="K52" s="10"/>
      <c r="L52" s="7"/>
      <c r="M52" s="7"/>
      <c r="N52" s="7"/>
      <c r="O52" s="7"/>
      <c r="P52" s="7"/>
      <c r="Q52" s="7"/>
      <c r="R52" s="7"/>
      <c r="S52" s="7"/>
      <c r="T52" s="7"/>
      <c r="U52" s="17"/>
    </row>
    <row r="53" spans="1:21">
      <c r="A53" t="s">
        <v>47</v>
      </c>
      <c r="B53" s="10">
        <v>0</v>
      </c>
      <c r="C53" s="7">
        <v>0</v>
      </c>
      <c r="D53" s="7">
        <v>131403362.43071009</v>
      </c>
      <c r="E53" s="7">
        <v>0</v>
      </c>
      <c r="F53" s="17">
        <f t="shared" si="1"/>
        <v>131403362.43071009</v>
      </c>
      <c r="K53" s="10"/>
      <c r="L53" s="7"/>
      <c r="M53" s="7"/>
      <c r="N53" s="7"/>
      <c r="O53" s="7"/>
      <c r="P53" s="7"/>
      <c r="Q53" s="7"/>
      <c r="R53" s="7"/>
      <c r="S53" s="7"/>
      <c r="T53" s="7"/>
      <c r="U53" s="17"/>
    </row>
    <row r="54" spans="1:21">
      <c r="A54" t="s">
        <v>48</v>
      </c>
      <c r="B54" s="10">
        <v>0</v>
      </c>
      <c r="C54" s="7">
        <v>0</v>
      </c>
      <c r="D54" s="7">
        <v>109499439.27064261</v>
      </c>
      <c r="E54" s="7">
        <v>0</v>
      </c>
      <c r="F54" s="17">
        <f t="shared" si="1"/>
        <v>109499439.27064261</v>
      </c>
      <c r="K54" s="10"/>
      <c r="L54" s="7"/>
      <c r="M54" s="7"/>
      <c r="N54" s="7"/>
      <c r="O54" s="7"/>
      <c r="P54" s="7"/>
      <c r="Q54" s="7"/>
      <c r="R54" s="7"/>
      <c r="S54" s="7"/>
      <c r="T54" s="7"/>
      <c r="U54" s="17"/>
    </row>
    <row r="55" spans="1:21">
      <c r="A55" t="s">
        <v>49</v>
      </c>
      <c r="B55" s="10">
        <v>0</v>
      </c>
      <c r="C55" s="7">
        <v>0</v>
      </c>
      <c r="D55" s="7">
        <v>14426.810176787743</v>
      </c>
      <c r="E55" s="7">
        <v>0</v>
      </c>
      <c r="F55" s="17">
        <f t="shared" si="1"/>
        <v>14426.810176787743</v>
      </c>
      <c r="K55" s="10"/>
      <c r="L55" s="7"/>
      <c r="M55" s="7"/>
      <c r="N55" s="7"/>
      <c r="O55" s="7"/>
      <c r="P55" s="7"/>
      <c r="Q55" s="7"/>
      <c r="R55" s="7"/>
      <c r="S55" s="7"/>
      <c r="T55" s="7"/>
      <c r="U55" s="17"/>
    </row>
    <row r="56" spans="1:21">
      <c r="A56" t="s">
        <v>50</v>
      </c>
      <c r="B56" s="10">
        <v>0</v>
      </c>
      <c r="C56" s="7">
        <v>0</v>
      </c>
      <c r="D56" s="7">
        <v>15055288.904088017</v>
      </c>
      <c r="E56" s="7">
        <v>0</v>
      </c>
      <c r="F56" s="17">
        <f t="shared" si="1"/>
        <v>15055288.904088017</v>
      </c>
      <c r="K56" s="10"/>
      <c r="L56" s="7"/>
      <c r="M56" s="7"/>
      <c r="N56" s="7"/>
      <c r="O56" s="7"/>
      <c r="P56" s="7"/>
      <c r="Q56" s="7"/>
      <c r="R56" s="7"/>
      <c r="S56" s="7"/>
      <c r="T56" s="7"/>
      <c r="U56" s="17"/>
    </row>
    <row r="57" spans="1:21">
      <c r="A57" t="s">
        <v>51</v>
      </c>
      <c r="B57" s="10">
        <v>0</v>
      </c>
      <c r="C57" s="7">
        <v>0</v>
      </c>
      <c r="D57" s="7">
        <v>2739722.5544821317</v>
      </c>
      <c r="E57" s="7">
        <v>0</v>
      </c>
      <c r="F57" s="17">
        <f t="shared" si="1"/>
        <v>2739722.5544821317</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2126584897.4925439</v>
      </c>
      <c r="E60" s="7">
        <f>SUM(E6:E58)</f>
        <v>0</v>
      </c>
      <c r="F60" s="17">
        <f>SUM(F6:F58)</f>
        <v>2126584897.4925439</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Italic"Penn Treaty Network America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448471.69273533998</v>
      </c>
      <c r="E6" s="7">
        <v>0</v>
      </c>
      <c r="F6" s="17">
        <f t="shared" ref="F6:F37" si="0">SUM(B6:E6)</f>
        <v>448471.69273533998</v>
      </c>
      <c r="K6" s="10"/>
      <c r="L6" s="7"/>
      <c r="M6" s="7"/>
      <c r="N6" s="7"/>
      <c r="O6" s="7"/>
      <c r="P6" s="7"/>
      <c r="Q6" s="7"/>
      <c r="R6" s="7"/>
      <c r="S6" s="7"/>
      <c r="T6" s="7"/>
      <c r="U6" s="17"/>
    </row>
    <row r="7" spans="1:21">
      <c r="A7" t="s">
        <v>1</v>
      </c>
      <c r="B7" s="10">
        <v>0</v>
      </c>
      <c r="C7" s="7">
        <v>0</v>
      </c>
      <c r="D7" s="7">
        <v>-2119.5600000000004</v>
      </c>
      <c r="E7" s="7">
        <v>0</v>
      </c>
      <c r="F7" s="17">
        <f t="shared" si="0"/>
        <v>-2119.5600000000004</v>
      </c>
      <c r="H7" s="22"/>
      <c r="I7" s="24"/>
      <c r="K7" s="10">
        <v>0</v>
      </c>
      <c r="L7" s="7">
        <v>0</v>
      </c>
      <c r="M7" s="7"/>
      <c r="N7" s="7">
        <v>0</v>
      </c>
      <c r="O7" s="7">
        <v>0</v>
      </c>
      <c r="P7" s="7"/>
      <c r="Q7" s="7">
        <v>20000</v>
      </c>
      <c r="R7" s="7">
        <v>0</v>
      </c>
      <c r="S7" s="7"/>
      <c r="T7" s="7">
        <v>0</v>
      </c>
      <c r="U7" s="17">
        <v>0</v>
      </c>
    </row>
    <row r="8" spans="1:21">
      <c r="A8" t="s">
        <v>2</v>
      </c>
      <c r="B8" s="10">
        <v>0</v>
      </c>
      <c r="C8" s="7">
        <v>0</v>
      </c>
      <c r="D8" s="7">
        <v>264295.3814039618</v>
      </c>
      <c r="E8" s="7">
        <v>0</v>
      </c>
      <c r="F8" s="17">
        <f t="shared" si="0"/>
        <v>264295.3814039618</v>
      </c>
      <c r="H8" s="4" t="s">
        <v>64</v>
      </c>
      <c r="I8" s="13"/>
      <c r="K8" s="10"/>
      <c r="L8" s="7"/>
      <c r="M8" s="7"/>
      <c r="N8" s="7"/>
      <c r="O8" s="7"/>
      <c r="P8" s="7"/>
      <c r="Q8" s="7"/>
      <c r="R8" s="7"/>
      <c r="S8" s="7"/>
      <c r="T8" s="7"/>
      <c r="U8" s="17"/>
    </row>
    <row r="9" spans="1:21">
      <c r="A9" t="s">
        <v>3</v>
      </c>
      <c r="B9" s="10">
        <v>0</v>
      </c>
      <c r="C9" s="7">
        <v>0</v>
      </c>
      <c r="D9" s="7">
        <v>39606.131553956744</v>
      </c>
      <c r="E9" s="7">
        <v>0</v>
      </c>
      <c r="F9" s="17">
        <f t="shared" si="0"/>
        <v>39606.131553956744</v>
      </c>
      <c r="H9" s="4"/>
      <c r="I9" s="13"/>
      <c r="K9" s="10">
        <v>0</v>
      </c>
      <c r="L9" s="7">
        <v>0</v>
      </c>
      <c r="M9" s="7"/>
      <c r="N9" s="7">
        <v>0</v>
      </c>
      <c r="O9" s="7">
        <v>0</v>
      </c>
      <c r="P9" s="7"/>
      <c r="Q9" s="7">
        <v>40793</v>
      </c>
      <c r="R9" s="7">
        <v>0</v>
      </c>
      <c r="S9" s="7"/>
      <c r="T9" s="7">
        <v>0</v>
      </c>
      <c r="U9" s="17">
        <v>0</v>
      </c>
    </row>
    <row r="10" spans="1:21">
      <c r="A10" t="s">
        <v>4</v>
      </c>
      <c r="B10" s="10">
        <v>0</v>
      </c>
      <c r="C10" s="7">
        <v>0</v>
      </c>
      <c r="D10" s="7">
        <v>1192851.3551027179</v>
      </c>
      <c r="E10" s="7">
        <v>0</v>
      </c>
      <c r="F10" s="17">
        <f t="shared" si="0"/>
        <v>1192851.3551027179</v>
      </c>
      <c r="H10" s="4" t="s">
        <v>65</v>
      </c>
      <c r="I10" s="14">
        <v>30141108.32</v>
      </c>
      <c r="K10" s="10">
        <v>0</v>
      </c>
      <c r="L10" s="7">
        <v>0</v>
      </c>
      <c r="M10" s="7"/>
      <c r="N10" s="7">
        <v>0</v>
      </c>
      <c r="O10" s="7">
        <v>0</v>
      </c>
      <c r="P10" s="7"/>
      <c r="Q10" s="7">
        <v>750000</v>
      </c>
      <c r="R10" s="7">
        <v>0</v>
      </c>
      <c r="S10" s="7"/>
      <c r="T10" s="7">
        <v>0</v>
      </c>
      <c r="U10" s="17">
        <v>0</v>
      </c>
    </row>
    <row r="11" spans="1:21">
      <c r="A11" t="s">
        <v>5</v>
      </c>
      <c r="B11" s="10">
        <v>0</v>
      </c>
      <c r="C11" s="7">
        <v>0</v>
      </c>
      <c r="D11" s="7">
        <v>154851.33644176612</v>
      </c>
      <c r="E11" s="7">
        <v>0</v>
      </c>
      <c r="F11" s="17">
        <f t="shared" si="0"/>
        <v>154851.33644176612</v>
      </c>
      <c r="H11" s="4"/>
      <c r="I11" s="14"/>
      <c r="K11" s="10">
        <v>151260</v>
      </c>
      <c r="L11" s="7">
        <v>0</v>
      </c>
      <c r="M11" s="7"/>
      <c r="N11" s="7">
        <v>0</v>
      </c>
      <c r="O11" s="7">
        <v>0</v>
      </c>
      <c r="P11" s="7"/>
      <c r="Q11" s="7">
        <v>0</v>
      </c>
      <c r="R11" s="7">
        <v>0</v>
      </c>
      <c r="S11" s="7"/>
      <c r="T11" s="7">
        <v>0</v>
      </c>
      <c r="U11" s="17">
        <v>0</v>
      </c>
    </row>
    <row r="12" spans="1:21">
      <c r="A12" t="s">
        <v>6</v>
      </c>
      <c r="B12" s="10">
        <v>0</v>
      </c>
      <c r="C12" s="7">
        <v>0</v>
      </c>
      <c r="D12" s="7">
        <v>68162.364165696694</v>
      </c>
      <c r="E12" s="7">
        <v>0</v>
      </c>
      <c r="F12" s="17">
        <f t="shared" si="0"/>
        <v>68162.364165696694</v>
      </c>
      <c r="H12" s="4" t="s">
        <v>66</v>
      </c>
      <c r="I12" s="14"/>
      <c r="K12" s="10"/>
      <c r="L12" s="7"/>
      <c r="M12" s="7"/>
      <c r="N12" s="7"/>
      <c r="O12" s="7"/>
      <c r="P12" s="7"/>
      <c r="Q12" s="7"/>
      <c r="R12" s="7"/>
      <c r="S12" s="7"/>
      <c r="T12" s="7"/>
      <c r="U12" s="17"/>
    </row>
    <row r="13" spans="1:21">
      <c r="A13" t="s">
        <v>7</v>
      </c>
      <c r="B13" s="10">
        <v>0</v>
      </c>
      <c r="C13" s="7">
        <v>0</v>
      </c>
      <c r="D13" s="7">
        <v>3540.6753633933622</v>
      </c>
      <c r="E13" s="7">
        <v>0</v>
      </c>
      <c r="F13" s="17">
        <f t="shared" si="0"/>
        <v>3540.6753633933622</v>
      </c>
      <c r="H13" s="4" t="s">
        <v>67</v>
      </c>
      <c r="I13" s="14">
        <v>28454285.32</v>
      </c>
      <c r="K13" s="10"/>
      <c r="L13" s="7"/>
      <c r="M13" s="7"/>
      <c r="N13" s="7"/>
      <c r="O13" s="7"/>
      <c r="P13" s="7"/>
      <c r="Q13" s="7"/>
      <c r="R13" s="7"/>
      <c r="S13" s="7"/>
      <c r="T13" s="7"/>
      <c r="U13" s="17"/>
    </row>
    <row r="14" spans="1:21">
      <c r="A14" t="s">
        <v>8</v>
      </c>
      <c r="B14" s="10">
        <v>0</v>
      </c>
      <c r="C14" s="7">
        <v>0</v>
      </c>
      <c r="D14" s="7">
        <v>16191.907487329838</v>
      </c>
      <c r="E14" s="7">
        <v>0</v>
      </c>
      <c r="F14" s="17">
        <f t="shared" si="0"/>
        <v>16191.907487329838</v>
      </c>
      <c r="H14" s="4" t="s">
        <v>68</v>
      </c>
      <c r="I14" s="14">
        <v>4563686.6100000003</v>
      </c>
      <c r="K14" s="10"/>
      <c r="L14" s="7"/>
      <c r="M14" s="7"/>
      <c r="N14" s="7"/>
      <c r="O14" s="7"/>
      <c r="P14" s="7"/>
      <c r="Q14" s="7"/>
      <c r="R14" s="7"/>
      <c r="S14" s="7"/>
      <c r="T14" s="7"/>
      <c r="U14" s="17"/>
    </row>
    <row r="15" spans="1:21">
      <c r="A15" t="s">
        <v>9</v>
      </c>
      <c r="B15" s="10">
        <v>0</v>
      </c>
      <c r="C15" s="7">
        <v>0</v>
      </c>
      <c r="D15" s="7">
        <v>3295680.5014625695</v>
      </c>
      <c r="E15" s="7">
        <v>0</v>
      </c>
      <c r="F15" s="17">
        <f t="shared" si="0"/>
        <v>3295680.5014625695</v>
      </c>
      <c r="H15" s="4" t="s">
        <v>69</v>
      </c>
      <c r="I15" s="14">
        <v>2849724.2350000003</v>
      </c>
      <c r="K15" s="10"/>
      <c r="L15" s="7"/>
      <c r="M15" s="7"/>
      <c r="N15" s="7"/>
      <c r="O15" s="7"/>
      <c r="P15" s="7"/>
      <c r="Q15" s="7"/>
      <c r="R15" s="7"/>
      <c r="S15" s="7"/>
      <c r="T15" s="7"/>
      <c r="U15" s="17"/>
    </row>
    <row r="16" spans="1:21">
      <c r="A16" t="s">
        <v>10</v>
      </c>
      <c r="B16" s="10">
        <v>0</v>
      </c>
      <c r="C16" s="7">
        <v>0</v>
      </c>
      <c r="D16" s="7">
        <v>1640341.4026352866</v>
      </c>
      <c r="E16" s="7">
        <v>0</v>
      </c>
      <c r="F16" s="17">
        <f t="shared" si="0"/>
        <v>1640341.4026352866</v>
      </c>
      <c r="H16" s="4" t="s">
        <v>70</v>
      </c>
      <c r="I16" s="14">
        <v>0</v>
      </c>
      <c r="K16" s="10"/>
      <c r="L16" s="7"/>
      <c r="M16" s="7"/>
      <c r="N16" s="7"/>
      <c r="O16" s="7"/>
      <c r="P16" s="7"/>
      <c r="Q16" s="7"/>
      <c r="R16" s="7"/>
      <c r="S16" s="7"/>
      <c r="T16" s="7"/>
      <c r="U16" s="17"/>
    </row>
    <row r="17" spans="1:21">
      <c r="A17" t="s">
        <v>11</v>
      </c>
      <c r="B17" s="10">
        <v>0</v>
      </c>
      <c r="C17" s="7">
        <v>0</v>
      </c>
      <c r="D17" s="7">
        <v>1261.8399999999965</v>
      </c>
      <c r="E17" s="7">
        <v>0</v>
      </c>
      <c r="F17" s="17">
        <f t="shared" si="0"/>
        <v>1261.8399999999965</v>
      </c>
      <c r="H17" s="4"/>
      <c r="I17" s="14"/>
      <c r="K17" s="10"/>
      <c r="L17" s="7"/>
      <c r="M17" s="7"/>
      <c r="N17" s="7"/>
      <c r="O17" s="7"/>
      <c r="P17" s="7"/>
      <c r="Q17" s="7"/>
      <c r="R17" s="7"/>
      <c r="S17" s="7"/>
      <c r="T17" s="7"/>
      <c r="U17" s="17"/>
    </row>
    <row r="18" spans="1:21">
      <c r="A18" t="s">
        <v>12</v>
      </c>
      <c r="B18" s="10">
        <v>0</v>
      </c>
      <c r="C18" s="7">
        <v>0</v>
      </c>
      <c r="D18" s="7">
        <v>16454.393873161316</v>
      </c>
      <c r="E18" s="7">
        <v>0</v>
      </c>
      <c r="F18" s="17">
        <f t="shared" si="0"/>
        <v>16454.393873161316</v>
      </c>
      <c r="H18" s="4" t="s">
        <v>71</v>
      </c>
      <c r="I18" s="14"/>
      <c r="K18" s="10">
        <v>0</v>
      </c>
      <c r="L18" s="7">
        <v>0</v>
      </c>
      <c r="M18" s="7"/>
      <c r="N18" s="7">
        <v>0</v>
      </c>
      <c r="O18" s="7">
        <v>0</v>
      </c>
      <c r="P18" s="7"/>
      <c r="Q18" s="7">
        <v>50000</v>
      </c>
      <c r="R18" s="7">
        <v>0</v>
      </c>
      <c r="S18" s="7"/>
      <c r="T18" s="7">
        <v>0</v>
      </c>
      <c r="U18" s="17">
        <v>0</v>
      </c>
    </row>
    <row r="19" spans="1:21">
      <c r="A19" t="s">
        <v>13</v>
      </c>
      <c r="B19" s="10">
        <v>0</v>
      </c>
      <c r="C19" s="7">
        <v>0</v>
      </c>
      <c r="D19" s="7">
        <v>268273.31286795228</v>
      </c>
      <c r="E19" s="7">
        <v>0</v>
      </c>
      <c r="F19" s="17">
        <f t="shared" si="0"/>
        <v>268273.31286795228</v>
      </c>
      <c r="H19" s="4" t="s">
        <v>72</v>
      </c>
      <c r="I19" s="14">
        <v>0</v>
      </c>
      <c r="K19" s="10">
        <v>0</v>
      </c>
      <c r="L19" s="7">
        <v>0</v>
      </c>
      <c r="M19" s="7"/>
      <c r="N19" s="7">
        <v>0</v>
      </c>
      <c r="O19" s="7">
        <v>0</v>
      </c>
      <c r="P19" s="7"/>
      <c r="Q19" s="7">
        <v>370000</v>
      </c>
      <c r="R19" s="7">
        <v>0</v>
      </c>
      <c r="S19" s="7"/>
      <c r="T19" s="7">
        <v>0</v>
      </c>
      <c r="U19" s="17">
        <v>0</v>
      </c>
    </row>
    <row r="20" spans="1:21">
      <c r="A20" t="s">
        <v>14</v>
      </c>
      <c r="B20" s="10">
        <v>0</v>
      </c>
      <c r="C20" s="7">
        <v>0</v>
      </c>
      <c r="D20" s="7">
        <v>165774.7278402294</v>
      </c>
      <c r="E20" s="7">
        <v>0</v>
      </c>
      <c r="F20" s="17">
        <f t="shared" si="0"/>
        <v>165774.7278402294</v>
      </c>
      <c r="H20" s="4" t="s">
        <v>73</v>
      </c>
      <c r="I20" s="14">
        <v>28454285.32</v>
      </c>
      <c r="K20" s="10"/>
      <c r="L20" s="7"/>
      <c r="M20" s="7"/>
      <c r="N20" s="7"/>
      <c r="O20" s="7"/>
      <c r="P20" s="7"/>
      <c r="Q20" s="7"/>
      <c r="R20" s="7"/>
      <c r="S20" s="7"/>
      <c r="T20" s="7"/>
      <c r="U20" s="17"/>
    </row>
    <row r="21" spans="1:21">
      <c r="A21" t="s">
        <v>15</v>
      </c>
      <c r="B21" s="10">
        <v>0</v>
      </c>
      <c r="C21" s="7">
        <v>0</v>
      </c>
      <c r="D21" s="7">
        <v>5652.6814306923625</v>
      </c>
      <c r="E21" s="7">
        <v>0</v>
      </c>
      <c r="F21" s="17">
        <f t="shared" si="0"/>
        <v>5652.6814306923625</v>
      </c>
      <c r="H21" s="4" t="s">
        <v>74</v>
      </c>
      <c r="I21" s="14"/>
      <c r="K21" s="10"/>
      <c r="L21" s="7"/>
      <c r="M21" s="7"/>
      <c r="N21" s="7"/>
      <c r="O21" s="7"/>
      <c r="P21" s="7"/>
      <c r="Q21" s="7"/>
      <c r="R21" s="7"/>
      <c r="S21" s="7"/>
      <c r="T21" s="7"/>
      <c r="U21" s="17"/>
    </row>
    <row r="22" spans="1:21">
      <c r="A22" t="s">
        <v>16</v>
      </c>
      <c r="B22" s="10">
        <v>0</v>
      </c>
      <c r="C22" s="7">
        <v>0</v>
      </c>
      <c r="D22" s="7">
        <v>128518.45715321734</v>
      </c>
      <c r="E22" s="7">
        <v>0</v>
      </c>
      <c r="F22" s="17">
        <f t="shared" si="0"/>
        <v>128518.45715321734</v>
      </c>
      <c r="H22" s="4" t="s">
        <v>75</v>
      </c>
      <c r="I22" s="14">
        <v>0</v>
      </c>
      <c r="K22" s="10"/>
      <c r="L22" s="7"/>
      <c r="M22" s="7"/>
      <c r="N22" s="7"/>
      <c r="O22" s="7"/>
      <c r="P22" s="7"/>
      <c r="Q22" s="7"/>
      <c r="R22" s="7"/>
      <c r="S22" s="7"/>
      <c r="T22" s="7"/>
      <c r="U22" s="17"/>
    </row>
    <row r="23" spans="1:21">
      <c r="A23" t="s">
        <v>17</v>
      </c>
      <c r="B23" s="10">
        <v>0</v>
      </c>
      <c r="C23" s="7">
        <v>0</v>
      </c>
      <c r="D23" s="7">
        <v>52182.169999999984</v>
      </c>
      <c r="E23" s="7">
        <v>0</v>
      </c>
      <c r="F23" s="17">
        <f t="shared" si="0"/>
        <v>52182.169999999984</v>
      </c>
      <c r="H23" s="4" t="s">
        <v>76</v>
      </c>
      <c r="I23" s="14"/>
      <c r="K23" s="10"/>
      <c r="L23" s="7"/>
      <c r="M23" s="7"/>
      <c r="N23" s="7"/>
      <c r="O23" s="7"/>
      <c r="P23" s="7"/>
      <c r="Q23" s="7"/>
      <c r="R23" s="7"/>
      <c r="S23" s="7"/>
      <c r="T23" s="7"/>
      <c r="U23" s="17"/>
    </row>
    <row r="24" spans="1:21">
      <c r="A24" t="s">
        <v>18</v>
      </c>
      <c r="B24" s="10">
        <v>0</v>
      </c>
      <c r="C24" s="7">
        <v>0</v>
      </c>
      <c r="D24" s="7">
        <v>329860.08100276405</v>
      </c>
      <c r="E24" s="7">
        <v>0</v>
      </c>
      <c r="F24" s="17">
        <f t="shared" si="0"/>
        <v>329860.08100276405</v>
      </c>
      <c r="H24" s="4" t="s">
        <v>77</v>
      </c>
      <c r="I24" s="14">
        <v>23631848</v>
      </c>
      <c r="K24" s="10">
        <v>0</v>
      </c>
      <c r="L24" s="7">
        <v>0</v>
      </c>
      <c r="M24" s="7"/>
      <c r="N24" s="7">
        <v>0</v>
      </c>
      <c r="O24" s="7">
        <v>0</v>
      </c>
      <c r="P24" s="7"/>
      <c r="Q24" s="7">
        <v>180000</v>
      </c>
      <c r="R24" s="7">
        <v>0</v>
      </c>
      <c r="S24" s="7"/>
      <c r="T24" s="7">
        <v>0</v>
      </c>
      <c r="U24" s="17">
        <v>0</v>
      </c>
    </row>
    <row r="25" spans="1:21">
      <c r="A25" t="s">
        <v>19</v>
      </c>
      <c r="B25" s="10">
        <v>0</v>
      </c>
      <c r="C25" s="7">
        <v>0</v>
      </c>
      <c r="D25" s="7">
        <v>-615.97333385266757</v>
      </c>
      <c r="E25" s="7">
        <v>0</v>
      </c>
      <c r="F25" s="17">
        <f t="shared" si="0"/>
        <v>-615.97333385266757</v>
      </c>
      <c r="H25" s="4"/>
      <c r="I25" s="14"/>
      <c r="K25" s="10"/>
      <c r="L25" s="7"/>
      <c r="M25" s="7"/>
      <c r="N25" s="7"/>
      <c r="O25" s="7"/>
      <c r="P25" s="7"/>
      <c r="Q25" s="7"/>
      <c r="R25" s="7"/>
      <c r="S25" s="7"/>
      <c r="T25" s="7"/>
      <c r="U25" s="17"/>
    </row>
    <row r="26" spans="1:21">
      <c r="A26" t="s">
        <v>20</v>
      </c>
      <c r="B26" s="10">
        <v>0</v>
      </c>
      <c r="C26" s="7">
        <v>0</v>
      </c>
      <c r="D26" s="7">
        <v>94462.822258442378</v>
      </c>
      <c r="E26" s="7">
        <v>0</v>
      </c>
      <c r="F26" s="17">
        <f t="shared" si="0"/>
        <v>94462.822258442378</v>
      </c>
      <c r="H26" s="4" t="s">
        <v>78</v>
      </c>
      <c r="I26" s="14">
        <f>SUM(I10:I16)-SUM(I19:I24)</f>
        <v>13922671.164999999</v>
      </c>
      <c r="K26" s="10"/>
      <c r="L26" s="7"/>
      <c r="M26" s="7"/>
      <c r="N26" s="7"/>
      <c r="O26" s="7"/>
      <c r="P26" s="7"/>
      <c r="Q26" s="7"/>
      <c r="R26" s="7"/>
      <c r="S26" s="7"/>
      <c r="T26" s="7"/>
      <c r="U26" s="17"/>
    </row>
    <row r="27" spans="1:21">
      <c r="A27" t="s">
        <v>21</v>
      </c>
      <c r="B27" s="10">
        <v>0</v>
      </c>
      <c r="C27" s="7">
        <v>0</v>
      </c>
      <c r="D27" s="7">
        <v>92441.26539357545</v>
      </c>
      <c r="E27" s="7">
        <v>0</v>
      </c>
      <c r="F27" s="17">
        <f t="shared" si="0"/>
        <v>92441.26539357545</v>
      </c>
      <c r="H27" s="4" t="s">
        <v>79</v>
      </c>
      <c r="I27" s="14">
        <f>+F60</f>
        <v>13922671.165000003</v>
      </c>
      <c r="K27" s="10"/>
      <c r="L27" s="7"/>
      <c r="M27" s="7"/>
      <c r="N27" s="7"/>
      <c r="O27" s="7"/>
      <c r="P27" s="7"/>
      <c r="Q27" s="7"/>
      <c r="R27" s="7"/>
      <c r="S27" s="7"/>
      <c r="T27" s="7"/>
      <c r="U27" s="17"/>
    </row>
    <row r="28" spans="1:21">
      <c r="A28" t="s">
        <v>22</v>
      </c>
      <c r="B28" s="10">
        <v>0</v>
      </c>
      <c r="C28" s="7">
        <v>0</v>
      </c>
      <c r="D28" s="7">
        <v>348845.34026852297</v>
      </c>
      <c r="E28" s="7">
        <v>0</v>
      </c>
      <c r="F28" s="17">
        <f t="shared" si="0"/>
        <v>348845.34026852297</v>
      </c>
      <c r="H28" s="23"/>
      <c r="I28" s="25"/>
      <c r="K28" s="10"/>
      <c r="L28" s="7"/>
      <c r="M28" s="7"/>
      <c r="N28" s="7"/>
      <c r="O28" s="7"/>
      <c r="P28" s="7"/>
      <c r="Q28" s="7"/>
      <c r="R28" s="7"/>
      <c r="S28" s="7"/>
      <c r="T28" s="7"/>
      <c r="U28" s="17"/>
    </row>
    <row r="29" spans="1:21">
      <c r="A29" t="s">
        <v>23</v>
      </c>
      <c r="B29" s="10">
        <v>0</v>
      </c>
      <c r="C29" s="7">
        <v>0</v>
      </c>
      <c r="D29" s="7">
        <v>119826.29812210327</v>
      </c>
      <c r="E29" s="7">
        <v>0</v>
      </c>
      <c r="F29" s="17">
        <f t="shared" si="0"/>
        <v>119826.29812210327</v>
      </c>
      <c r="K29" s="10"/>
      <c r="L29" s="7"/>
      <c r="M29" s="7"/>
      <c r="N29" s="7"/>
      <c r="O29" s="7"/>
      <c r="P29" s="7"/>
      <c r="Q29" s="7"/>
      <c r="R29" s="7"/>
      <c r="S29" s="7"/>
      <c r="T29" s="7"/>
      <c r="U29" s="17"/>
    </row>
    <row r="30" spans="1:21">
      <c r="A30" t="s">
        <v>24</v>
      </c>
      <c r="B30" s="10">
        <v>0</v>
      </c>
      <c r="C30" s="7">
        <v>0</v>
      </c>
      <c r="D30" s="7">
        <v>54105.853758755955</v>
      </c>
      <c r="E30" s="7">
        <v>0</v>
      </c>
      <c r="F30" s="17">
        <f t="shared" si="0"/>
        <v>54105.853758755955</v>
      </c>
      <c r="K30" s="10"/>
      <c r="L30" s="7"/>
      <c r="M30" s="7"/>
      <c r="N30" s="7"/>
      <c r="O30" s="7"/>
      <c r="P30" s="7"/>
      <c r="Q30" s="7"/>
      <c r="R30" s="7"/>
      <c r="S30" s="7"/>
      <c r="T30" s="7"/>
      <c r="U30" s="17"/>
    </row>
    <row r="31" spans="1:21">
      <c r="A31" t="s">
        <v>25</v>
      </c>
      <c r="B31" s="10">
        <v>0</v>
      </c>
      <c r="C31" s="7">
        <v>0</v>
      </c>
      <c r="D31" s="7">
        <v>64511.27302549273</v>
      </c>
      <c r="E31" s="7">
        <v>0</v>
      </c>
      <c r="F31" s="17">
        <f t="shared" si="0"/>
        <v>64511.27302549273</v>
      </c>
      <c r="K31" s="10"/>
      <c r="L31" s="7"/>
      <c r="M31" s="7"/>
      <c r="N31" s="7"/>
      <c r="O31" s="7"/>
      <c r="P31" s="7"/>
      <c r="Q31" s="7"/>
      <c r="R31" s="7"/>
      <c r="S31" s="7"/>
      <c r="T31" s="7"/>
      <c r="U31" s="17"/>
    </row>
    <row r="32" spans="1:21">
      <c r="A32" t="s">
        <v>26</v>
      </c>
      <c r="B32" s="10">
        <v>0</v>
      </c>
      <c r="C32" s="7">
        <v>0</v>
      </c>
      <c r="D32" s="7">
        <v>7771.1588160808897</v>
      </c>
      <c r="E32" s="7">
        <v>0</v>
      </c>
      <c r="F32" s="17">
        <f t="shared" si="0"/>
        <v>7771.1588160808897</v>
      </c>
      <c r="K32" s="10"/>
      <c r="L32" s="7"/>
      <c r="M32" s="7"/>
      <c r="N32" s="7"/>
      <c r="O32" s="7"/>
      <c r="P32" s="7"/>
      <c r="Q32" s="7"/>
      <c r="R32" s="7"/>
      <c r="S32" s="7"/>
      <c r="T32" s="7"/>
      <c r="U32" s="17"/>
    </row>
    <row r="33" spans="1:21">
      <c r="A33" t="s">
        <v>27</v>
      </c>
      <c r="B33" s="10">
        <v>0</v>
      </c>
      <c r="C33" s="7">
        <v>0</v>
      </c>
      <c r="D33" s="7">
        <v>8530.6484244756939</v>
      </c>
      <c r="E33" s="7">
        <v>0</v>
      </c>
      <c r="F33" s="17">
        <f t="shared" si="0"/>
        <v>8530.6484244756939</v>
      </c>
      <c r="K33" s="10"/>
      <c r="L33" s="7"/>
      <c r="M33" s="7"/>
      <c r="N33" s="7"/>
      <c r="O33" s="7"/>
      <c r="P33" s="7"/>
      <c r="Q33" s="7"/>
      <c r="R33" s="7"/>
      <c r="S33" s="7"/>
      <c r="T33" s="7"/>
      <c r="U33" s="17"/>
    </row>
    <row r="34" spans="1:21">
      <c r="A34" t="s">
        <v>28</v>
      </c>
      <c r="B34" s="10">
        <v>0</v>
      </c>
      <c r="C34" s="7">
        <v>0</v>
      </c>
      <c r="D34" s="7">
        <v>74785.390967083455</v>
      </c>
      <c r="E34" s="7">
        <v>0</v>
      </c>
      <c r="F34" s="17">
        <f t="shared" si="0"/>
        <v>74785.390967083455</v>
      </c>
      <c r="K34" s="10"/>
      <c r="L34" s="7"/>
      <c r="M34" s="7"/>
      <c r="N34" s="7"/>
      <c r="O34" s="7"/>
      <c r="P34" s="7"/>
      <c r="Q34" s="7"/>
      <c r="R34" s="7"/>
      <c r="S34" s="7"/>
      <c r="T34" s="7"/>
      <c r="U34" s="17"/>
    </row>
    <row r="35" spans="1:21">
      <c r="A35" t="s">
        <v>29</v>
      </c>
      <c r="B35" s="10">
        <v>0</v>
      </c>
      <c r="C35" s="7">
        <v>0</v>
      </c>
      <c r="D35" s="7">
        <v>49919.880000000005</v>
      </c>
      <c r="E35" s="7">
        <v>0</v>
      </c>
      <c r="F35" s="17">
        <f t="shared" si="0"/>
        <v>49919.880000000005</v>
      </c>
      <c r="K35" s="10"/>
      <c r="L35" s="7"/>
      <c r="M35" s="7"/>
      <c r="N35" s="7"/>
      <c r="O35" s="7"/>
      <c r="P35" s="7"/>
      <c r="Q35" s="7"/>
      <c r="R35" s="7"/>
      <c r="S35" s="7"/>
      <c r="T35" s="7"/>
      <c r="U35" s="17"/>
    </row>
    <row r="36" spans="1:21">
      <c r="A36" t="s">
        <v>30</v>
      </c>
      <c r="B36" s="10">
        <v>0</v>
      </c>
      <c r="C36" s="7">
        <v>0</v>
      </c>
      <c r="D36" s="7">
        <v>18037.615989552272</v>
      </c>
      <c r="E36" s="7">
        <v>0</v>
      </c>
      <c r="F36" s="17">
        <f t="shared" si="0"/>
        <v>18037.615989552272</v>
      </c>
      <c r="K36" s="10"/>
      <c r="L36" s="7"/>
      <c r="M36" s="7"/>
      <c r="N36" s="7"/>
      <c r="O36" s="7"/>
      <c r="P36" s="7"/>
      <c r="Q36" s="7"/>
      <c r="R36" s="7"/>
      <c r="S36" s="7"/>
      <c r="T36" s="7"/>
      <c r="U36" s="17"/>
    </row>
    <row r="37" spans="1:21">
      <c r="A37" t="s">
        <v>31</v>
      </c>
      <c r="B37" s="10">
        <v>0</v>
      </c>
      <c r="C37" s="7">
        <v>0</v>
      </c>
      <c r="D37" s="7">
        <v>49087.491188104133</v>
      </c>
      <c r="E37" s="7">
        <v>0</v>
      </c>
      <c r="F37" s="17">
        <f t="shared" si="0"/>
        <v>49087.491188104133</v>
      </c>
      <c r="K37" s="10">
        <v>0</v>
      </c>
      <c r="L37" s="7">
        <v>0</v>
      </c>
      <c r="M37" s="7"/>
      <c r="N37" s="7">
        <v>0</v>
      </c>
      <c r="O37" s="7">
        <v>0</v>
      </c>
      <c r="P37" s="7"/>
      <c r="Q37" s="7">
        <v>99809</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470289.8978445339</v>
      </c>
      <c r="E39" s="7">
        <v>0</v>
      </c>
      <c r="F39" s="17">
        <f t="shared" si="1"/>
        <v>470289.8978445339</v>
      </c>
      <c r="K39" s="10">
        <v>0</v>
      </c>
      <c r="L39" s="7">
        <v>0</v>
      </c>
      <c r="M39" s="7"/>
      <c r="N39" s="7">
        <v>0</v>
      </c>
      <c r="O39" s="7">
        <v>0</v>
      </c>
      <c r="P39" s="7"/>
      <c r="Q39" s="7">
        <v>1200000</v>
      </c>
      <c r="R39" s="7">
        <v>0</v>
      </c>
      <c r="S39" s="7"/>
      <c r="T39" s="7">
        <v>0</v>
      </c>
      <c r="U39" s="17">
        <v>0</v>
      </c>
    </row>
    <row r="40" spans="1:21">
      <c r="A40" t="s">
        <v>34</v>
      </c>
      <c r="B40" s="10">
        <v>0</v>
      </c>
      <c r="C40" s="7">
        <v>0</v>
      </c>
      <c r="D40" s="7">
        <v>783.60000000000036</v>
      </c>
      <c r="E40" s="7">
        <v>0</v>
      </c>
      <c r="F40" s="17">
        <f t="shared" si="1"/>
        <v>783.60000000000036</v>
      </c>
      <c r="K40" s="10"/>
      <c r="L40" s="7"/>
      <c r="M40" s="7"/>
      <c r="N40" s="7"/>
      <c r="O40" s="7"/>
      <c r="P40" s="7"/>
      <c r="Q40" s="7"/>
      <c r="R40" s="7"/>
      <c r="S40" s="7"/>
      <c r="T40" s="7"/>
      <c r="U40" s="17"/>
    </row>
    <row r="41" spans="1:21">
      <c r="A41" t="s">
        <v>35</v>
      </c>
      <c r="B41" s="10">
        <v>0</v>
      </c>
      <c r="C41" s="7">
        <v>0</v>
      </c>
      <c r="D41" s="7">
        <v>711433.48229781911</v>
      </c>
      <c r="E41" s="7">
        <v>0</v>
      </c>
      <c r="F41" s="17">
        <f t="shared" si="1"/>
        <v>711433.48229781911</v>
      </c>
      <c r="K41" s="10"/>
      <c r="L41" s="7"/>
      <c r="M41" s="7"/>
      <c r="N41" s="7"/>
      <c r="O41" s="7"/>
      <c r="P41" s="7"/>
      <c r="Q41" s="7"/>
      <c r="R41" s="7"/>
      <c r="S41" s="7"/>
      <c r="T41" s="7"/>
      <c r="U41" s="17"/>
    </row>
    <row r="42" spans="1:21">
      <c r="A42" t="s">
        <v>36</v>
      </c>
      <c r="B42" s="10">
        <v>0</v>
      </c>
      <c r="C42" s="7">
        <v>0</v>
      </c>
      <c r="D42" s="7">
        <v>238089.45075443294</v>
      </c>
      <c r="E42" s="7">
        <v>0</v>
      </c>
      <c r="F42" s="17">
        <f t="shared" si="1"/>
        <v>238089.45075443294</v>
      </c>
      <c r="K42" s="10">
        <v>0</v>
      </c>
      <c r="L42" s="7">
        <v>0</v>
      </c>
      <c r="M42" s="7"/>
      <c r="N42" s="7">
        <v>0</v>
      </c>
      <c r="O42" s="7">
        <v>0</v>
      </c>
      <c r="P42" s="7"/>
      <c r="Q42" s="7">
        <v>200000</v>
      </c>
      <c r="R42" s="7">
        <v>0</v>
      </c>
      <c r="S42" s="7"/>
      <c r="T42" s="7">
        <v>0</v>
      </c>
      <c r="U42" s="17">
        <v>0</v>
      </c>
    </row>
    <row r="43" spans="1:21">
      <c r="A43" t="s">
        <v>37</v>
      </c>
      <c r="B43" s="10">
        <v>0</v>
      </c>
      <c r="C43" s="7">
        <v>0</v>
      </c>
      <c r="D43" s="7">
        <v>41715.287962424787</v>
      </c>
      <c r="E43" s="7">
        <v>0</v>
      </c>
      <c r="F43" s="17">
        <f t="shared" si="1"/>
        <v>41715.287962424787</v>
      </c>
      <c r="K43" s="10"/>
      <c r="L43" s="7"/>
      <c r="M43" s="7"/>
      <c r="N43" s="7"/>
      <c r="O43" s="7"/>
      <c r="P43" s="7"/>
      <c r="Q43" s="7"/>
      <c r="R43" s="7"/>
      <c r="S43" s="7"/>
      <c r="T43" s="7"/>
      <c r="U43" s="17"/>
    </row>
    <row r="44" spans="1:21">
      <c r="A44" t="s">
        <v>38</v>
      </c>
      <c r="B44" s="10">
        <v>0</v>
      </c>
      <c r="C44" s="7">
        <v>0</v>
      </c>
      <c r="D44" s="7">
        <v>162320.35108157992</v>
      </c>
      <c r="E44" s="7">
        <v>0</v>
      </c>
      <c r="F44" s="17">
        <f t="shared" si="1"/>
        <v>162320.35108157992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163303.51151066815</v>
      </c>
      <c r="E46" s="7">
        <v>0</v>
      </c>
      <c r="F46" s="17">
        <f t="shared" si="1"/>
        <v>163303.51151066815</v>
      </c>
      <c r="K46" s="10">
        <v>0</v>
      </c>
      <c r="L46" s="7">
        <v>0</v>
      </c>
      <c r="M46" s="7"/>
      <c r="N46" s="7">
        <v>0</v>
      </c>
      <c r="O46" s="7">
        <v>0</v>
      </c>
      <c r="P46" s="7"/>
      <c r="Q46" s="7">
        <v>410000</v>
      </c>
      <c r="R46" s="7">
        <v>0</v>
      </c>
      <c r="S46" s="7"/>
      <c r="T46" s="7">
        <v>0</v>
      </c>
      <c r="U46" s="17">
        <v>0</v>
      </c>
    </row>
    <row r="47" spans="1:21">
      <c r="A47" t="s">
        <v>41</v>
      </c>
      <c r="B47" s="10">
        <v>0</v>
      </c>
      <c r="C47" s="7">
        <v>0</v>
      </c>
      <c r="D47" s="7">
        <v>845255.79297444271</v>
      </c>
      <c r="E47" s="7">
        <v>0</v>
      </c>
      <c r="F47" s="17">
        <f t="shared" si="1"/>
        <v>845255.79297444271</v>
      </c>
      <c r="K47" s="10">
        <v>0</v>
      </c>
      <c r="L47" s="7">
        <v>0</v>
      </c>
      <c r="M47" s="7"/>
      <c r="N47" s="7">
        <v>0</v>
      </c>
      <c r="O47" s="7">
        <v>0</v>
      </c>
      <c r="P47" s="7"/>
      <c r="Q47" s="7">
        <v>900000</v>
      </c>
      <c r="R47" s="7">
        <v>0</v>
      </c>
      <c r="S47" s="7"/>
      <c r="T47" s="7">
        <v>0</v>
      </c>
      <c r="U47" s="17">
        <v>0</v>
      </c>
    </row>
    <row r="48" spans="1:21">
      <c r="A48" t="s">
        <v>42</v>
      </c>
      <c r="B48" s="10">
        <v>0</v>
      </c>
      <c r="C48" s="7">
        <v>0</v>
      </c>
      <c r="D48" s="7">
        <v>10814.218023766973</v>
      </c>
      <c r="E48" s="7">
        <v>0</v>
      </c>
      <c r="F48" s="17">
        <f t="shared" si="1"/>
        <v>10814.218023766973</v>
      </c>
      <c r="K48" s="10"/>
      <c r="L48" s="7"/>
      <c r="M48" s="7"/>
      <c r="N48" s="7"/>
      <c r="O48" s="7"/>
      <c r="P48" s="7"/>
      <c r="Q48" s="7"/>
      <c r="R48" s="7"/>
      <c r="S48" s="7"/>
      <c r="T48" s="7"/>
      <c r="U48" s="17"/>
    </row>
    <row r="49" spans="1:21">
      <c r="A49" t="s">
        <v>43</v>
      </c>
      <c r="B49" s="10">
        <v>0</v>
      </c>
      <c r="C49" s="7">
        <v>0</v>
      </c>
      <c r="D49" s="7">
        <v>233725.36411895655</v>
      </c>
      <c r="E49" s="7">
        <v>0</v>
      </c>
      <c r="F49" s="17">
        <f t="shared" si="1"/>
        <v>233725.36411895655</v>
      </c>
      <c r="K49" s="10">
        <v>0</v>
      </c>
      <c r="L49" s="7">
        <v>0</v>
      </c>
      <c r="M49" s="7"/>
      <c r="N49" s="7">
        <v>0</v>
      </c>
      <c r="O49" s="7">
        <v>0</v>
      </c>
      <c r="P49" s="7"/>
      <c r="Q49" s="7">
        <v>250000</v>
      </c>
      <c r="R49" s="7">
        <v>0</v>
      </c>
      <c r="S49" s="7"/>
      <c r="T49" s="7">
        <v>0</v>
      </c>
      <c r="U49" s="17">
        <v>0</v>
      </c>
    </row>
    <row r="50" spans="1:21">
      <c r="A50" t="s">
        <v>44</v>
      </c>
      <c r="B50" s="10">
        <v>0</v>
      </c>
      <c r="C50" s="7">
        <v>0</v>
      </c>
      <c r="D50" s="7">
        <v>1329690.2479316285</v>
      </c>
      <c r="E50" s="7">
        <v>0</v>
      </c>
      <c r="F50" s="17">
        <f t="shared" si="1"/>
        <v>1329690.2479316285</v>
      </c>
      <c r="K50" s="10">
        <v>0</v>
      </c>
      <c r="L50" s="7">
        <v>0</v>
      </c>
      <c r="M50" s="7"/>
      <c r="N50" s="7">
        <v>0</v>
      </c>
      <c r="O50" s="7">
        <v>0</v>
      </c>
      <c r="P50" s="7"/>
      <c r="Q50" s="7">
        <v>2000085</v>
      </c>
      <c r="R50" s="7">
        <v>0</v>
      </c>
      <c r="S50" s="7"/>
      <c r="T50" s="7">
        <v>0</v>
      </c>
      <c r="U50" s="17">
        <v>0</v>
      </c>
    </row>
    <row r="51" spans="1:21">
      <c r="A51" t="s">
        <v>45</v>
      </c>
      <c r="B51" s="10">
        <v>0</v>
      </c>
      <c r="C51" s="7">
        <v>0</v>
      </c>
      <c r="D51" s="7">
        <v>12701.278627044812</v>
      </c>
      <c r="E51" s="7">
        <v>0</v>
      </c>
      <c r="F51" s="17">
        <f t="shared" si="1"/>
        <v>12701.278627044812</v>
      </c>
      <c r="K51" s="10"/>
      <c r="L51" s="7"/>
      <c r="M51" s="7"/>
      <c r="N51" s="7"/>
      <c r="O51" s="7"/>
      <c r="P51" s="7"/>
      <c r="Q51" s="7"/>
      <c r="R51" s="7"/>
      <c r="S51" s="7"/>
      <c r="T51" s="7"/>
      <c r="U51" s="17"/>
    </row>
    <row r="52" spans="1:21">
      <c r="A52" t="s">
        <v>46</v>
      </c>
      <c r="B52" s="10">
        <v>0</v>
      </c>
      <c r="C52" s="7">
        <v>0</v>
      </c>
      <c r="D52" s="7">
        <v>24980.812640364049</v>
      </c>
      <c r="E52" s="7">
        <v>0</v>
      </c>
      <c r="F52" s="17">
        <f t="shared" si="1"/>
        <v>24980.812640364049</v>
      </c>
      <c r="K52" s="10"/>
      <c r="L52" s="7"/>
      <c r="M52" s="7"/>
      <c r="N52" s="7"/>
      <c r="O52" s="7"/>
      <c r="P52" s="7"/>
      <c r="Q52" s="7"/>
      <c r="R52" s="7"/>
      <c r="S52" s="7"/>
      <c r="T52" s="7"/>
      <c r="U52" s="17"/>
    </row>
    <row r="53" spans="1:21">
      <c r="A53" t="s">
        <v>47</v>
      </c>
      <c r="B53" s="10">
        <v>0</v>
      </c>
      <c r="C53" s="7">
        <v>0</v>
      </c>
      <c r="D53" s="7">
        <v>-6252.5299687489169</v>
      </c>
      <c r="E53" s="7">
        <v>0</v>
      </c>
      <c r="F53" s="17">
        <f t="shared" si="1"/>
        <v>-6252.5299687489169</v>
      </c>
      <c r="K53" s="10"/>
      <c r="L53" s="7"/>
      <c r="M53" s="7"/>
      <c r="N53" s="7"/>
      <c r="O53" s="7"/>
      <c r="P53" s="7"/>
      <c r="Q53" s="7"/>
      <c r="R53" s="7"/>
      <c r="S53" s="7"/>
      <c r="T53" s="7"/>
      <c r="U53" s="17"/>
    </row>
    <row r="54" spans="1:21">
      <c r="A54" t="s">
        <v>48</v>
      </c>
      <c r="B54" s="10">
        <v>0</v>
      </c>
      <c r="C54" s="7">
        <v>0</v>
      </c>
      <c r="D54" s="7">
        <v>533721.97426543757</v>
      </c>
      <c r="E54" s="7">
        <v>0</v>
      </c>
      <c r="F54" s="17">
        <f t="shared" si="1"/>
        <v>533721.97426543757</v>
      </c>
      <c r="K54" s="10"/>
      <c r="L54" s="7"/>
      <c r="M54" s="7"/>
      <c r="N54" s="7"/>
      <c r="O54" s="7"/>
      <c r="P54" s="7"/>
      <c r="Q54" s="7"/>
      <c r="R54" s="7"/>
      <c r="S54" s="7"/>
      <c r="T54" s="7"/>
      <c r="U54" s="17"/>
    </row>
    <row r="55" spans="1:21">
      <c r="A55" t="s">
        <v>49</v>
      </c>
      <c r="B55" s="10">
        <v>0</v>
      </c>
      <c r="C55" s="7">
        <v>0</v>
      </c>
      <c r="D55" s="7">
        <v>2487.040656585501</v>
      </c>
      <c r="E55" s="7">
        <v>0</v>
      </c>
      <c r="F55" s="17">
        <f t="shared" si="1"/>
        <v>2487.040656585501</v>
      </c>
      <c r="K55" s="10"/>
      <c r="L55" s="7"/>
      <c r="M55" s="7"/>
      <c r="N55" s="7"/>
      <c r="O55" s="7"/>
      <c r="P55" s="7"/>
      <c r="Q55" s="7"/>
      <c r="R55" s="7"/>
      <c r="S55" s="7"/>
      <c r="T55" s="7"/>
      <c r="U55" s="17"/>
    </row>
    <row r="56" spans="1:21">
      <c r="A56" t="s">
        <v>50</v>
      </c>
      <c r="B56" s="10">
        <v>0</v>
      </c>
      <c r="C56" s="7">
        <v>0</v>
      </c>
      <c r="D56" s="7">
        <v>76044.719638576906</v>
      </c>
      <c r="E56" s="7">
        <v>0</v>
      </c>
      <c r="F56" s="17">
        <f t="shared" si="1"/>
        <v>76044.719638576906</v>
      </c>
      <c r="K56" s="10"/>
      <c r="L56" s="7"/>
      <c r="M56" s="7"/>
      <c r="N56" s="7"/>
      <c r="O56" s="7"/>
      <c r="P56" s="7"/>
      <c r="Q56" s="7"/>
      <c r="R56" s="7"/>
      <c r="S56" s="7"/>
      <c r="T56" s="7"/>
      <c r="U56" s="17"/>
    </row>
    <row r="57" spans="1:21">
      <c r="A57" t="s">
        <v>51</v>
      </c>
      <c r="B57" s="10">
        <v>0</v>
      </c>
      <c r="C57" s="7">
        <v>0</v>
      </c>
      <c r="D57" s="7">
        <v>6.7472421145885164</v>
      </c>
      <c r="E57" s="7">
        <v>0</v>
      </c>
      <c r="F57" s="17">
        <f t="shared" si="1"/>
        <v>6.7472421145885164</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13922671.165000003</v>
      </c>
      <c r="E60" s="7">
        <f>SUM(E6:E58)</f>
        <v>0</v>
      </c>
      <c r="F60" s="17">
        <f>SUM(F6:F58)</f>
        <v>13922671.165000003</v>
      </c>
      <c r="K60" s="10">
        <f>SUM(K6:K58)</f>
        <v>151260</v>
      </c>
      <c r="L60" s="7">
        <f>SUM(L6:L58)</f>
        <v>0</v>
      </c>
      <c r="M60" s="7"/>
      <c r="N60" s="7">
        <f>SUM(N6:N58)</f>
        <v>0</v>
      </c>
      <c r="O60" s="7">
        <f>SUM(O6:O58)</f>
        <v>0</v>
      </c>
      <c r="P60" s="7"/>
      <c r="Q60" s="7">
        <f>SUM(Q6:Q58)</f>
        <v>6470687</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Italic"Reliance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16306.45</v>
      </c>
      <c r="E8" s="7">
        <v>0</v>
      </c>
      <c r="F8" s="17">
        <f t="shared" si="0"/>
        <v>16306.45</v>
      </c>
      <c r="H8" s="4" t="s">
        <v>64</v>
      </c>
      <c r="I8" s="13"/>
      <c r="K8" s="10"/>
      <c r="L8" s="7"/>
      <c r="M8" s="7"/>
      <c r="N8" s="7"/>
      <c r="O8" s="7"/>
      <c r="P8" s="7"/>
      <c r="Q8" s="7"/>
      <c r="R8" s="7"/>
      <c r="S8" s="7"/>
      <c r="T8" s="7"/>
      <c r="U8" s="17"/>
    </row>
    <row r="9" spans="1:21">
      <c r="A9" t="s">
        <v>3</v>
      </c>
      <c r="B9" s="10">
        <v>0</v>
      </c>
      <c r="C9" s="7">
        <v>0</v>
      </c>
      <c r="D9" s="7">
        <v>-100000</v>
      </c>
      <c r="E9" s="7">
        <v>0</v>
      </c>
      <c r="F9" s="17">
        <f t="shared" si="0"/>
        <v>-100000</v>
      </c>
      <c r="H9" s="4"/>
      <c r="I9" s="13"/>
      <c r="K9" s="10"/>
      <c r="L9" s="7"/>
      <c r="M9" s="7"/>
      <c r="N9" s="7"/>
      <c r="O9" s="7"/>
      <c r="P9" s="7"/>
      <c r="Q9" s="7"/>
      <c r="R9" s="7"/>
      <c r="S9" s="7"/>
      <c r="T9" s="7"/>
      <c r="U9" s="17"/>
    </row>
    <row r="10" spans="1:21">
      <c r="A10" t="s">
        <v>4</v>
      </c>
      <c r="B10" s="10">
        <v>0</v>
      </c>
      <c r="C10" s="7">
        <v>0</v>
      </c>
      <c r="D10" s="7">
        <v>14897076.370000001</v>
      </c>
      <c r="E10" s="7">
        <v>0</v>
      </c>
      <c r="F10" s="17">
        <f t="shared" si="0"/>
        <v>14897076.370000001</v>
      </c>
      <c r="H10" s="4" t="s">
        <v>65</v>
      </c>
      <c r="I10" s="14">
        <v>19001228.140000008</v>
      </c>
      <c r="K10" s="10"/>
      <c r="L10" s="7"/>
      <c r="M10" s="7"/>
      <c r="N10" s="7"/>
      <c r="O10" s="7"/>
      <c r="P10" s="7"/>
      <c r="Q10" s="7"/>
      <c r="R10" s="7"/>
      <c r="S10" s="7"/>
      <c r="T10" s="7"/>
      <c r="U10" s="17"/>
    </row>
    <row r="11" spans="1:21">
      <c r="A11" t="s">
        <v>5</v>
      </c>
      <c r="B11" s="10">
        <v>0</v>
      </c>
      <c r="C11" s="7">
        <v>0</v>
      </c>
      <c r="D11" s="7">
        <v>1912189.67</v>
      </c>
      <c r="E11" s="7">
        <v>0</v>
      </c>
      <c r="F11" s="17">
        <f t="shared" si="0"/>
        <v>1912189.67</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18632268.190000005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-356708.18</v>
      </c>
      <c r="E15" s="7">
        <v>0</v>
      </c>
      <c r="F15" s="17">
        <f t="shared" si="0"/>
        <v>-356708.18</v>
      </c>
      <c r="H15" s="4" t="s">
        <v>69</v>
      </c>
      <c r="I15" s="14">
        <v>0</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368959.9499999999</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2364.04</v>
      </c>
      <c r="E18" s="7">
        <v>0</v>
      </c>
      <c r="F18" s="17">
        <f t="shared" si="0"/>
        <v>2364.04</v>
      </c>
      <c r="H18" s="4" t="s">
        <v>71</v>
      </c>
      <c r="I18" s="14"/>
      <c r="K18" s="10"/>
      <c r="L18" s="7"/>
      <c r="M18" s="7"/>
      <c r="N18" s="7"/>
      <c r="O18" s="7"/>
      <c r="P18" s="7"/>
      <c r="Q18" s="7"/>
      <c r="R18" s="7"/>
      <c r="S18" s="7"/>
      <c r="T18" s="7"/>
      <c r="U18" s="17"/>
    </row>
    <row r="19" spans="1:21">
      <c r="A19" t="s">
        <v>13</v>
      </c>
      <c r="B19" s="10">
        <v>0</v>
      </c>
      <c r="C19" s="7">
        <v>0</v>
      </c>
      <c r="D19" s="7">
        <v>18921.8</v>
      </c>
      <c r="E19" s="7">
        <v>0</v>
      </c>
      <c r="F19" s="17">
        <f t="shared" si="0"/>
        <v>18921.8</v>
      </c>
      <c r="H19" s="4" t="s">
        <v>72</v>
      </c>
      <c r="I19" s="14">
        <v>0</v>
      </c>
      <c r="K19" s="10"/>
      <c r="L19" s="7"/>
      <c r="M19" s="7"/>
      <c r="N19" s="7"/>
      <c r="O19" s="7"/>
      <c r="P19" s="7"/>
      <c r="Q19" s="7"/>
      <c r="R19" s="7"/>
      <c r="S19" s="7"/>
      <c r="T19" s="7"/>
      <c r="U19" s="17"/>
    </row>
    <row r="20" spans="1:21">
      <c r="A20" t="s">
        <v>14</v>
      </c>
      <c r="B20" s="10">
        <v>0</v>
      </c>
      <c r="C20" s="7">
        <v>0</v>
      </c>
      <c r="D20" s="7">
        <v>30560.300000000003</v>
      </c>
      <c r="E20" s="7">
        <v>0</v>
      </c>
      <c r="F20" s="17">
        <f t="shared" si="0"/>
        <v>30560.300000000003</v>
      </c>
      <c r="H20" s="4" t="s">
        <v>73</v>
      </c>
      <c r="I20" s="14">
        <v>19001228.140000008</v>
      </c>
      <c r="K20" s="10"/>
      <c r="L20" s="7"/>
      <c r="M20" s="7"/>
      <c r="N20" s="7"/>
      <c r="O20" s="7"/>
      <c r="P20" s="7"/>
      <c r="Q20" s="7"/>
      <c r="R20" s="7"/>
      <c r="S20" s="7"/>
      <c r="T20" s="7"/>
      <c r="U20" s="17"/>
    </row>
    <row r="21" spans="1:21">
      <c r="A21" t="s">
        <v>15</v>
      </c>
      <c r="B21" s="10">
        <v>0</v>
      </c>
      <c r="C21" s="7">
        <v>0</v>
      </c>
      <c r="D21" s="7">
        <v>479.18</v>
      </c>
      <c r="E21" s="7">
        <v>0</v>
      </c>
      <c r="F21" s="17">
        <f t="shared" si="0"/>
        <v>479.18</v>
      </c>
      <c r="H21" s="4" t="s">
        <v>74</v>
      </c>
      <c r="I21" s="14"/>
      <c r="K21" s="10"/>
      <c r="L21" s="7"/>
      <c r="M21" s="7"/>
      <c r="N21" s="7"/>
      <c r="O21" s="7"/>
      <c r="P21" s="7"/>
      <c r="Q21" s="7"/>
      <c r="R21" s="7"/>
      <c r="S21" s="7"/>
      <c r="T21" s="7"/>
      <c r="U21" s="17"/>
    </row>
    <row r="22" spans="1:21">
      <c r="A22" t="s">
        <v>16</v>
      </c>
      <c r="B22" s="10">
        <v>0</v>
      </c>
      <c r="C22" s="7">
        <v>0</v>
      </c>
      <c r="D22" s="7">
        <v>3229.35</v>
      </c>
      <c r="E22" s="7">
        <v>0</v>
      </c>
      <c r="F22" s="17">
        <f t="shared" si="0"/>
        <v>3229.35</v>
      </c>
      <c r="H22" s="4" t="s">
        <v>75</v>
      </c>
      <c r="I22" s="14">
        <v>0</v>
      </c>
      <c r="K22" s="10"/>
      <c r="L22" s="7"/>
      <c r="M22" s="7"/>
      <c r="N22" s="7"/>
      <c r="O22" s="7"/>
      <c r="P22" s="7"/>
      <c r="Q22" s="7"/>
      <c r="R22" s="7"/>
      <c r="S22" s="7"/>
      <c r="T22" s="7"/>
      <c r="U22" s="17"/>
    </row>
    <row r="23" spans="1:21">
      <c r="A23" t="s">
        <v>17</v>
      </c>
      <c r="B23" s="10">
        <v>0</v>
      </c>
      <c r="C23" s="7">
        <v>0</v>
      </c>
      <c r="D23" s="7">
        <v>185.3</v>
      </c>
      <c r="E23" s="7">
        <v>0</v>
      </c>
      <c r="F23" s="17">
        <f t="shared" si="0"/>
        <v>185.3</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2899710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3520.6200000000008</v>
      </c>
      <c r="E26" s="7">
        <v>0</v>
      </c>
      <c r="F26" s="17">
        <f t="shared" si="0"/>
        <v>3520.6200000000008</v>
      </c>
      <c r="H26" s="4" t="s">
        <v>78</v>
      </c>
      <c r="I26" s="14">
        <f>SUM(I10:I16)-SUM(I19:I24)</f>
        <v>16101518.140000008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16101518.139999999</v>
      </c>
      <c r="K27" s="10"/>
      <c r="L27" s="7"/>
      <c r="M27" s="7"/>
      <c r="N27" s="7"/>
      <c r="O27" s="7"/>
      <c r="P27" s="7"/>
      <c r="Q27" s="7"/>
      <c r="R27" s="7"/>
      <c r="S27" s="7"/>
      <c r="T27" s="7"/>
      <c r="U27" s="17"/>
    </row>
    <row r="28" spans="1:21">
      <c r="A28" t="s">
        <v>22</v>
      </c>
      <c r="B28" s="10">
        <v>0</v>
      </c>
      <c r="C28" s="7">
        <v>0</v>
      </c>
      <c r="D28" s="7">
        <v>4230.9700000000012</v>
      </c>
      <c r="E28" s="7">
        <v>0</v>
      </c>
      <c r="F28" s="17">
        <f t="shared" si="0"/>
        <v>4230.9700000000012</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119.46</v>
      </c>
      <c r="E31" s="7">
        <v>0</v>
      </c>
      <c r="F31" s="17">
        <f t="shared" si="0"/>
        <v>119.46</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960.6</v>
      </c>
      <c r="E33" s="7">
        <v>0</v>
      </c>
      <c r="F33" s="17">
        <f t="shared" si="0"/>
        <v>960.6</v>
      </c>
      <c r="K33" s="10"/>
      <c r="L33" s="7"/>
      <c r="M33" s="7"/>
      <c r="N33" s="7"/>
      <c r="O33" s="7"/>
      <c r="P33" s="7"/>
      <c r="Q33" s="7"/>
      <c r="R33" s="7"/>
      <c r="S33" s="7"/>
      <c r="T33" s="7"/>
      <c r="U33" s="17"/>
    </row>
    <row r="34" spans="1:21">
      <c r="A34" t="s">
        <v>28</v>
      </c>
      <c r="B34" s="10">
        <v>0</v>
      </c>
      <c r="C34" s="7">
        <v>0</v>
      </c>
      <c r="D34" s="7">
        <v>10176.280000000001</v>
      </c>
      <c r="E34" s="7">
        <v>0</v>
      </c>
      <c r="F34" s="17">
        <f t="shared" si="0"/>
        <v>10176.280000000001</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213.34</v>
      </c>
      <c r="E40" s="7">
        <v>0</v>
      </c>
      <c r="F40" s="17">
        <f t="shared" si="1"/>
        <v>213.34</v>
      </c>
      <c r="K40" s="10"/>
      <c r="L40" s="7"/>
      <c r="M40" s="7"/>
      <c r="N40" s="7"/>
      <c r="O40" s="7"/>
      <c r="P40" s="7"/>
      <c r="Q40" s="7"/>
      <c r="R40" s="7"/>
      <c r="S40" s="7"/>
      <c r="T40" s="7"/>
      <c r="U40" s="17"/>
    </row>
    <row r="41" spans="1:21">
      <c r="A41" t="s">
        <v>35</v>
      </c>
      <c r="B41" s="10">
        <v>0</v>
      </c>
      <c r="C41" s="7">
        <v>0</v>
      </c>
      <c r="D41" s="7">
        <v>-237997.4</v>
      </c>
      <c r="E41" s="7">
        <v>0</v>
      </c>
      <c r="F41" s="17">
        <f t="shared" si="1"/>
        <v>-237997.4</v>
      </c>
      <c r="K41" s="10"/>
      <c r="L41" s="7"/>
      <c r="M41" s="7"/>
      <c r="N41" s="7"/>
      <c r="O41" s="7"/>
      <c r="P41" s="7"/>
      <c r="Q41" s="7"/>
      <c r="R41" s="7"/>
      <c r="S41" s="7"/>
      <c r="T41" s="7"/>
      <c r="U41" s="17"/>
    </row>
    <row r="42" spans="1:21">
      <c r="A42" t="s">
        <v>36</v>
      </c>
      <c r="B42" s="10">
        <v>0</v>
      </c>
      <c r="C42" s="7">
        <v>0</v>
      </c>
      <c r="D42" s="7">
        <v>8395.6099999999988</v>
      </c>
      <c r="E42" s="7">
        <v>0</v>
      </c>
      <c r="F42" s="17">
        <f t="shared" si="1"/>
        <v>8395.6099999999988</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1116.45</v>
      </c>
      <c r="E49" s="7">
        <v>0</v>
      </c>
      <c r="F49" s="17">
        <f t="shared" si="1"/>
        <v>1116.45</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-205948.73</v>
      </c>
      <c r="E53" s="7">
        <v>0</v>
      </c>
      <c r="F53" s="17">
        <f t="shared" si="1"/>
        <v>-205948.73</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92126.66</v>
      </c>
      <c r="E56" s="7">
        <v>0</v>
      </c>
      <c r="F56" s="17">
        <f t="shared" si="1"/>
        <v>92126.66</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16101518.139999999</v>
      </c>
      <c r="E60" s="7">
        <f>SUM(E6:E58)</f>
        <v>0</v>
      </c>
      <c r="F60" s="17">
        <f>SUM(F6:F58)</f>
        <v>16101518.139999999</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Italic"SeeChange Health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15.051881993896236</v>
      </c>
      <c r="C9" s="7">
        <v>0</v>
      </c>
      <c r="D9" s="7">
        <v>2.9481180061037642</v>
      </c>
      <c r="E9" s="7">
        <v>0</v>
      </c>
      <c r="F9" s="17">
        <f t="shared" si="0"/>
        <v>18</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26.309859154929576</v>
      </c>
      <c r="C13" s="7">
        <v>0</v>
      </c>
      <c r="D13" s="7">
        <v>1.6901408450704225</v>
      </c>
      <c r="E13" s="7">
        <v>0</v>
      </c>
      <c r="F13" s="17">
        <f t="shared" si="0"/>
        <v>28</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127564.99999999999</v>
      </c>
      <c r="K15" s="10"/>
      <c r="L15" s="7"/>
      <c r="M15" s="7"/>
      <c r="N15" s="7"/>
      <c r="O15" s="7"/>
      <c r="P15" s="7"/>
      <c r="Q15" s="7"/>
      <c r="R15" s="7"/>
      <c r="S15" s="7"/>
      <c r="T15" s="7"/>
      <c r="U15" s="17"/>
    </row>
    <row r="16" spans="1:21">
      <c r="A16" t="s">
        <v>10</v>
      </c>
      <c r="B16" s="10">
        <v>196.81253852249714</v>
      </c>
      <c r="C16" s="7">
        <v>0</v>
      </c>
      <c r="D16" s="7">
        <v>23.187461477502861</v>
      </c>
      <c r="E16" s="7">
        <v>0</v>
      </c>
      <c r="F16" s="17">
        <f t="shared" si="0"/>
        <v>220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49</v>
      </c>
      <c r="C19" s="7">
        <v>0</v>
      </c>
      <c r="D19" s="7">
        <v>0</v>
      </c>
      <c r="E19" s="7">
        <v>0</v>
      </c>
      <c r="F19" s="17">
        <f t="shared" si="0"/>
        <v>49</v>
      </c>
      <c r="H19" s="4" t="s">
        <v>72</v>
      </c>
      <c r="I19" s="14">
        <v>0</v>
      </c>
      <c r="K19" s="10"/>
      <c r="L19" s="7"/>
      <c r="M19" s="7"/>
      <c r="N19" s="7"/>
      <c r="O19" s="7"/>
      <c r="P19" s="7"/>
      <c r="Q19" s="7"/>
      <c r="R19" s="7"/>
      <c r="S19" s="7"/>
      <c r="T19" s="7"/>
      <c r="U19" s="17"/>
    </row>
    <row r="20" spans="1:21">
      <c r="A20" t="s">
        <v>14</v>
      </c>
      <c r="B20" s="10">
        <v>100.17907769603445</v>
      </c>
      <c r="C20" s="7">
        <v>0</v>
      </c>
      <c r="D20" s="7">
        <v>8.8209223039655473</v>
      </c>
      <c r="E20" s="7">
        <v>0</v>
      </c>
      <c r="F20" s="17">
        <f t="shared" si="0"/>
        <v>109</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1134.2397198353419</v>
      </c>
      <c r="C23" s="7">
        <v>0</v>
      </c>
      <c r="D23" s="7">
        <v>1083.7602801646581</v>
      </c>
      <c r="E23" s="7">
        <v>0</v>
      </c>
      <c r="F23" s="17">
        <f t="shared" si="0"/>
        <v>2218</v>
      </c>
      <c r="H23" s="4" t="s">
        <v>76</v>
      </c>
      <c r="I23" s="14"/>
      <c r="K23" s="10"/>
      <c r="L23" s="7"/>
      <c r="M23" s="7"/>
      <c r="N23" s="7"/>
      <c r="O23" s="7"/>
      <c r="P23" s="7"/>
      <c r="Q23" s="7"/>
      <c r="R23" s="7"/>
      <c r="S23" s="7"/>
      <c r="T23" s="7"/>
      <c r="U23" s="17"/>
    </row>
    <row r="24" spans="1:21">
      <c r="A24" t="s">
        <v>18</v>
      </c>
      <c r="B24" s="10">
        <v>407.84463862242825</v>
      </c>
      <c r="C24" s="7">
        <v>0</v>
      </c>
      <c r="D24" s="7">
        <v>504.15536137757175</v>
      </c>
      <c r="E24" s="7">
        <v>0</v>
      </c>
      <c r="F24" s="17">
        <f t="shared" si="0"/>
        <v>912</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308.51986317810849</v>
      </c>
      <c r="C26" s="7">
        <v>0</v>
      </c>
      <c r="D26" s="7">
        <v>16.480136821891502</v>
      </c>
      <c r="E26" s="7">
        <v>0</v>
      </c>
      <c r="F26" s="17">
        <f t="shared" si="0"/>
        <v>325</v>
      </c>
      <c r="H26" s="4" t="s">
        <v>78</v>
      </c>
      <c r="I26" s="14">
        <f>SUM(I10:I16)-SUM(I19:I24)</f>
        <v>127564.99999999999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127565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16.142095914742452</v>
      </c>
      <c r="C30" s="7">
        <v>0</v>
      </c>
      <c r="D30" s="7">
        <v>15.857904085257548</v>
      </c>
      <c r="E30" s="7">
        <v>0</v>
      </c>
      <c r="F30" s="17">
        <f t="shared" si="0"/>
        <v>32</v>
      </c>
      <c r="K30" s="10"/>
      <c r="L30" s="7"/>
      <c r="M30" s="7"/>
      <c r="N30" s="7"/>
      <c r="O30" s="7"/>
      <c r="P30" s="7"/>
      <c r="Q30" s="7"/>
      <c r="R30" s="7"/>
      <c r="S30" s="7"/>
      <c r="T30" s="7"/>
      <c r="U30" s="17"/>
    </row>
    <row r="31" spans="1:21">
      <c r="A31" t="s">
        <v>25</v>
      </c>
      <c r="B31" s="10">
        <v>104.94237260228863</v>
      </c>
      <c r="C31" s="7">
        <v>0</v>
      </c>
      <c r="D31" s="7">
        <v>368.05762739771137</v>
      </c>
      <c r="E31" s="7">
        <v>0</v>
      </c>
      <c r="F31" s="17">
        <f t="shared" si="0"/>
        <v>473</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3</v>
      </c>
      <c r="C33" s="7">
        <v>0</v>
      </c>
      <c r="D33" s="7">
        <v>0</v>
      </c>
      <c r="E33" s="7">
        <v>0</v>
      </c>
      <c r="F33" s="17">
        <f t="shared" si="0"/>
        <v>3</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8658.2419994976844</v>
      </c>
      <c r="C39" s="7">
        <v>0</v>
      </c>
      <c r="D39" s="7">
        <v>5067.7580005023146</v>
      </c>
      <c r="E39" s="7">
        <v>0</v>
      </c>
      <c r="F39" s="17">
        <f t="shared" si="1"/>
        <v>13726</v>
      </c>
      <c r="K39" s="10"/>
      <c r="L39" s="7"/>
      <c r="M39" s="7"/>
      <c r="N39" s="7"/>
      <c r="O39" s="7"/>
      <c r="P39" s="7"/>
      <c r="Q39" s="7"/>
      <c r="R39" s="7"/>
      <c r="S39" s="7"/>
      <c r="T39" s="7"/>
      <c r="U39" s="17"/>
    </row>
    <row r="40" spans="1:21">
      <c r="A40" t="s">
        <v>34</v>
      </c>
      <c r="B40" s="10">
        <v>1</v>
      </c>
      <c r="C40" s="7">
        <v>0</v>
      </c>
      <c r="D40" s="7">
        <v>0</v>
      </c>
      <c r="E40" s="7">
        <v>0</v>
      </c>
      <c r="F40" s="17">
        <f t="shared" si="1"/>
        <v>1</v>
      </c>
      <c r="K40" s="10"/>
      <c r="L40" s="7"/>
      <c r="M40" s="7"/>
      <c r="N40" s="7"/>
      <c r="O40" s="7"/>
      <c r="P40" s="7"/>
      <c r="Q40" s="7"/>
      <c r="R40" s="7"/>
      <c r="S40" s="7"/>
      <c r="T40" s="7"/>
      <c r="U40" s="17"/>
    </row>
    <row r="41" spans="1:21">
      <c r="A41" t="s">
        <v>35</v>
      </c>
      <c r="B41" s="10">
        <v>352.31982337170791</v>
      </c>
      <c r="C41" s="7">
        <v>0</v>
      </c>
      <c r="D41" s="7">
        <v>17.680176628292067</v>
      </c>
      <c r="E41" s="7">
        <v>0</v>
      </c>
      <c r="F41" s="17">
        <f t="shared" si="1"/>
        <v>370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176.99325626204239</v>
      </c>
      <c r="C47" s="7">
        <v>0</v>
      </c>
      <c r="D47" s="7">
        <v>25.00674373795761</v>
      </c>
      <c r="E47" s="7">
        <v>0</v>
      </c>
      <c r="F47" s="17">
        <f t="shared" si="1"/>
        <v>202</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5025.0389482047012</v>
      </c>
      <c r="C49" s="7">
        <v>0</v>
      </c>
      <c r="D49" s="7">
        <v>2009.961051795299</v>
      </c>
      <c r="E49" s="7">
        <v>0</v>
      </c>
      <c r="F49" s="17">
        <f t="shared" si="1"/>
        <v>7035</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83720.84661547649</v>
      </c>
      <c r="C53" s="7">
        <v>0</v>
      </c>
      <c r="D53" s="7">
        <v>17015.153384523506</v>
      </c>
      <c r="E53" s="7">
        <v>0</v>
      </c>
      <c r="F53" s="17">
        <f t="shared" si="1"/>
        <v>100736</v>
      </c>
      <c r="K53" s="10">
        <v>97500</v>
      </c>
      <c r="L53" s="7">
        <v>0</v>
      </c>
      <c r="M53" s="7"/>
      <c r="N53" s="7">
        <v>0</v>
      </c>
      <c r="O53" s="7">
        <v>0</v>
      </c>
      <c r="P53" s="7"/>
      <c r="Q53" s="7">
        <v>15000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947.76453636507404</v>
      </c>
      <c r="C55" s="7">
        <v>0</v>
      </c>
      <c r="D55" s="7">
        <v>160.23546363492594</v>
      </c>
      <c r="E55" s="7">
        <v>0</v>
      </c>
      <c r="F55" s="17">
        <f t="shared" si="1"/>
        <v>1108</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101244.24722669797</v>
      </c>
      <c r="C60" s="7">
        <f>SUM(C6:C58)</f>
        <v>0</v>
      </c>
      <c r="D60" s="7">
        <f>SUM(D6:D58)</f>
        <v>26320.752773302029</v>
      </c>
      <c r="E60" s="7">
        <f>SUM(E6:E58)</f>
        <v>0</v>
      </c>
      <c r="F60" s="17">
        <f>SUM(F6:F58)</f>
        <v>127565</v>
      </c>
      <c r="K60" s="10">
        <f>SUM(K6:K58)</f>
        <v>97500</v>
      </c>
      <c r="L60" s="7">
        <f>SUM(L6:L58)</f>
        <v>0</v>
      </c>
      <c r="M60" s="7"/>
      <c r="N60" s="7">
        <f>SUM(N6:N58)</f>
        <v>0</v>
      </c>
      <c r="O60" s="7">
        <f>SUM(O6:O58)</f>
        <v>0</v>
      </c>
      <c r="P60" s="7"/>
      <c r="Q60" s="7">
        <f>SUM(Q6:Q58)</f>
        <v>15000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Italic"Settlers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90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1940.4177241253078</v>
      </c>
      <c r="C6" s="7">
        <v>1581.5409701788938</v>
      </c>
      <c r="D6" s="7">
        <v>1287.0300145919098</v>
      </c>
      <c r="E6" s="7">
        <v>0</v>
      </c>
      <c r="F6" s="17">
        <f t="shared" ref="F6:F37" si="0">SUM(B6:E6)</f>
        <v>4808.9887088961113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1259.3145595747735</v>
      </c>
      <c r="C8" s="7">
        <v>1026.4066059322786</v>
      </c>
      <c r="D8" s="7">
        <v>835.27150666278862</v>
      </c>
      <c r="E8" s="7">
        <v>0</v>
      </c>
      <c r="F8" s="17">
        <f t="shared" si="0"/>
        <v>3120.9926721698412</v>
      </c>
      <c r="H8" s="4" t="s">
        <v>64</v>
      </c>
      <c r="I8" s="13"/>
      <c r="K8" s="10"/>
      <c r="L8" s="7"/>
      <c r="M8" s="7"/>
      <c r="N8" s="7"/>
      <c r="O8" s="7"/>
      <c r="P8" s="7"/>
      <c r="Q8" s="7"/>
      <c r="R8" s="7"/>
      <c r="S8" s="7"/>
      <c r="T8" s="7"/>
      <c r="U8" s="17"/>
    </row>
    <row r="9" spans="1:21">
      <c r="A9" t="s">
        <v>3</v>
      </c>
      <c r="B9" s="10">
        <v>1276.6649363968547</v>
      </c>
      <c r="C9" s="7">
        <v>1040.5480618935371</v>
      </c>
      <c r="D9" s="7">
        <v>846.77957291927692</v>
      </c>
      <c r="E9" s="7">
        <v>0</v>
      </c>
      <c r="F9" s="17">
        <f t="shared" si="0"/>
        <v>3163.9925712096683</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430.12794633345356</v>
      </c>
      <c r="C11" s="7">
        <v>350.57655941166576</v>
      </c>
      <c r="D11" s="7">
        <v>285.29299138177913</v>
      </c>
      <c r="E11" s="7">
        <v>0</v>
      </c>
      <c r="F11" s="17">
        <f t="shared" si="0"/>
        <v>1065.9974971268985</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323.20120545318605</v>
      </c>
      <c r="C13" s="7">
        <v>263.42572616204905</v>
      </c>
      <c r="D13" s="7">
        <v>214.37118770807228</v>
      </c>
      <c r="E13" s="7">
        <v>0</v>
      </c>
      <c r="F13" s="17">
        <f t="shared" si="0"/>
        <v>800.99811932330738</v>
      </c>
      <c r="H13" s="4" t="s">
        <v>67</v>
      </c>
      <c r="I13" s="14">
        <v>0</v>
      </c>
      <c r="K13" s="10"/>
      <c r="L13" s="7"/>
      <c r="M13" s="7"/>
      <c r="N13" s="7"/>
      <c r="O13" s="7"/>
      <c r="P13" s="7"/>
      <c r="Q13" s="7"/>
      <c r="R13" s="7"/>
      <c r="S13" s="7"/>
      <c r="T13" s="7"/>
      <c r="U13" s="17"/>
    </row>
    <row r="14" spans="1:21">
      <c r="A14" t="s">
        <v>8</v>
      </c>
      <c r="B14" s="10">
        <v>518.49381898544823</v>
      </c>
      <c r="C14" s="7">
        <v>422.59932349342455</v>
      </c>
      <c r="D14" s="7">
        <v>343.90384045552173</v>
      </c>
      <c r="E14" s="7">
        <v>0</v>
      </c>
      <c r="F14" s="17">
        <f t="shared" si="0"/>
        <v>1284.9969829343945</v>
      </c>
      <c r="H14" s="4" t="s">
        <v>68</v>
      </c>
      <c r="I14" s="14">
        <v>0</v>
      </c>
      <c r="K14" s="10"/>
      <c r="L14" s="7"/>
      <c r="M14" s="7"/>
      <c r="N14" s="7"/>
      <c r="O14" s="7"/>
      <c r="P14" s="7"/>
      <c r="Q14" s="7"/>
      <c r="R14" s="7"/>
      <c r="S14" s="7"/>
      <c r="T14" s="7"/>
      <c r="U14" s="17"/>
    </row>
    <row r="15" spans="1:21">
      <c r="A15" t="s">
        <v>9</v>
      </c>
      <c r="B15" s="10">
        <v>28858.115123610314</v>
      </c>
      <c r="C15" s="7">
        <v>23520.85884533052</v>
      </c>
      <c r="D15" s="7">
        <v>19140.858108466076</v>
      </c>
      <c r="E15" s="7">
        <v>0</v>
      </c>
      <c r="F15" s="17">
        <f t="shared" si="0"/>
        <v>71519.8320774069</v>
      </c>
      <c r="H15" s="4" t="s">
        <v>69</v>
      </c>
      <c r="I15" s="14">
        <v>566459.66999999993</v>
      </c>
      <c r="K15" s="10"/>
      <c r="L15" s="7"/>
      <c r="M15" s="7"/>
      <c r="N15" s="7"/>
      <c r="O15" s="7"/>
      <c r="P15" s="7"/>
      <c r="Q15" s="7"/>
      <c r="R15" s="7"/>
      <c r="S15" s="7"/>
      <c r="T15" s="7"/>
      <c r="U15" s="17"/>
    </row>
    <row r="16" spans="1:21">
      <c r="A16" t="s">
        <v>10</v>
      </c>
      <c r="B16" s="10">
        <v>14736.92587611325</v>
      </c>
      <c r="C16" s="7">
        <v>12011.358048210384</v>
      </c>
      <c r="D16" s="7">
        <v>9774.6303229237474</v>
      </c>
      <c r="E16" s="7">
        <v>0</v>
      </c>
      <c r="F16" s="17">
        <f t="shared" si="0"/>
        <v>36522.914247247383</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2021.1171512047551</v>
      </c>
      <c r="C19" s="7">
        <v>1647.3151839521895</v>
      </c>
      <c r="D19" s="7">
        <v>1340.5559041569716</v>
      </c>
      <c r="E19" s="7">
        <v>0</v>
      </c>
      <c r="F19" s="17">
        <f t="shared" si="0"/>
        <v>5008.988239313916</v>
      </c>
      <c r="H19" s="4" t="s">
        <v>72</v>
      </c>
      <c r="I19" s="14">
        <v>0</v>
      </c>
      <c r="K19" s="10"/>
      <c r="L19" s="7"/>
      <c r="M19" s="7"/>
      <c r="N19" s="7"/>
      <c r="O19" s="7"/>
      <c r="P19" s="7"/>
      <c r="Q19" s="7"/>
      <c r="R19" s="7"/>
      <c r="S19" s="7"/>
      <c r="T19" s="7"/>
      <c r="U19" s="17"/>
    </row>
    <row r="20" spans="1:21">
      <c r="A20" t="s">
        <v>14</v>
      </c>
      <c r="B20" s="10">
        <v>4762.8801862289738</v>
      </c>
      <c r="C20" s="7">
        <v>3881.994096899909</v>
      </c>
      <c r="D20" s="7">
        <v>3159.0980021299447</v>
      </c>
      <c r="E20" s="7">
        <v>0</v>
      </c>
      <c r="F20" s="17">
        <f t="shared" si="0"/>
        <v>11803.972285258827</v>
      </c>
      <c r="H20" s="4" t="s">
        <v>73</v>
      </c>
      <c r="I20" s="14">
        <v>0</v>
      </c>
      <c r="K20" s="10"/>
      <c r="L20" s="7"/>
      <c r="M20" s="7"/>
      <c r="N20" s="7"/>
      <c r="O20" s="7"/>
      <c r="P20" s="7"/>
      <c r="Q20" s="7"/>
      <c r="R20" s="7"/>
      <c r="S20" s="7"/>
      <c r="T20" s="7"/>
      <c r="U20" s="17"/>
    </row>
    <row r="21" spans="1:21">
      <c r="A21" t="s">
        <v>15</v>
      </c>
      <c r="B21" s="10">
        <v>532.2127215889542</v>
      </c>
      <c r="C21" s="7">
        <v>433.78093983488475</v>
      </c>
      <c r="D21" s="7">
        <v>353.00324168158215</v>
      </c>
      <c r="E21" s="7">
        <v>0</v>
      </c>
      <c r="F21" s="17">
        <f t="shared" si="0"/>
        <v>1318.9969031054211</v>
      </c>
      <c r="H21" s="4" t="s">
        <v>74</v>
      </c>
      <c r="I21" s="14"/>
      <c r="K21" s="10"/>
      <c r="L21" s="7"/>
      <c r="M21" s="7"/>
      <c r="N21" s="7"/>
      <c r="O21" s="7"/>
      <c r="P21" s="7"/>
      <c r="Q21" s="7"/>
      <c r="R21" s="7"/>
      <c r="S21" s="7"/>
      <c r="T21" s="7"/>
      <c r="U21" s="17"/>
    </row>
    <row r="22" spans="1:21">
      <c r="A22" t="s">
        <v>16</v>
      </c>
      <c r="B22" s="10">
        <v>358.3054562327456</v>
      </c>
      <c r="C22" s="7">
        <v>292.03750915343267</v>
      </c>
      <c r="D22" s="7">
        <v>237.65494966887422</v>
      </c>
      <c r="E22" s="7">
        <v>0</v>
      </c>
      <c r="F22" s="17">
        <f t="shared" si="0"/>
        <v>887.99791505505254</v>
      </c>
      <c r="H22" s="4" t="s">
        <v>75</v>
      </c>
      <c r="I22" s="14">
        <v>0</v>
      </c>
      <c r="K22" s="10"/>
      <c r="L22" s="7"/>
      <c r="M22" s="7"/>
      <c r="N22" s="7"/>
      <c r="O22" s="7"/>
      <c r="P22" s="7"/>
      <c r="Q22" s="7"/>
      <c r="R22" s="7"/>
      <c r="S22" s="7"/>
      <c r="T22" s="7"/>
      <c r="U22" s="17"/>
    </row>
    <row r="23" spans="1:21">
      <c r="A23" t="s">
        <v>17</v>
      </c>
      <c r="B23" s="10">
        <v>3179.5574269302197</v>
      </c>
      <c r="C23" s="7">
        <v>2591.5040226678484</v>
      </c>
      <c r="D23" s="7">
        <v>2108.9200488634333</v>
      </c>
      <c r="E23" s="7">
        <v>0</v>
      </c>
      <c r="F23" s="17">
        <f t="shared" si="0"/>
        <v>7879.9814984615014</v>
      </c>
      <c r="H23" s="4" t="s">
        <v>76</v>
      </c>
      <c r="I23" s="14"/>
      <c r="K23" s="10"/>
      <c r="L23" s="7"/>
      <c r="M23" s="7"/>
      <c r="N23" s="7"/>
      <c r="O23" s="7"/>
      <c r="P23" s="7"/>
      <c r="Q23" s="7"/>
      <c r="R23" s="7"/>
      <c r="S23" s="7"/>
      <c r="T23" s="7"/>
      <c r="U23" s="17"/>
    </row>
    <row r="24" spans="1:21">
      <c r="A24" t="s">
        <v>18</v>
      </c>
      <c r="B24" s="10">
        <v>8782.1151519208415</v>
      </c>
      <c r="C24" s="7">
        <v>7157.8788138788987</v>
      </c>
      <c r="D24" s="7">
        <v>5824.9549319178459</v>
      </c>
      <c r="E24" s="7">
        <v>0</v>
      </c>
      <c r="F24" s="17">
        <f t="shared" si="0"/>
        <v>21764.948897717586</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4628.1121430062967</v>
      </c>
      <c r="C26" s="7">
        <v>3772.1511598985053</v>
      </c>
      <c r="D26" s="7">
        <v>3069.7097665562915</v>
      </c>
      <c r="E26" s="7">
        <v>0</v>
      </c>
      <c r="F26" s="17">
        <f t="shared" si="0"/>
        <v>11469.973069461092</v>
      </c>
      <c r="H26" s="4" t="s">
        <v>78</v>
      </c>
      <c r="I26" s="14">
        <f>SUM(I10:I16)-SUM(I19:I24)</f>
        <v>566459.66999999993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566459.66999999993</v>
      </c>
      <c r="K27" s="10"/>
      <c r="L27" s="7"/>
      <c r="M27" s="7"/>
      <c r="N27" s="7"/>
      <c r="O27" s="7"/>
      <c r="P27" s="7"/>
      <c r="Q27" s="7"/>
      <c r="R27" s="7"/>
      <c r="S27" s="7"/>
      <c r="T27" s="7"/>
      <c r="U27" s="17"/>
    </row>
    <row r="28" spans="1:21">
      <c r="A28" t="s">
        <v>22</v>
      </c>
      <c r="B28" s="10">
        <v>6101.2801843416055</v>
      </c>
      <c r="C28" s="7">
        <v>4972.8594323300167</v>
      </c>
      <c r="D28" s="7">
        <v>4046.8248805664934</v>
      </c>
      <c r="E28" s="7">
        <v>0</v>
      </c>
      <c r="F28" s="17">
        <f t="shared" si="0"/>
        <v>15120.964497238116</v>
      </c>
      <c r="H28" s="23"/>
      <c r="I28" s="25"/>
      <c r="K28" s="10"/>
      <c r="L28" s="7"/>
      <c r="M28" s="7"/>
      <c r="N28" s="7"/>
      <c r="O28" s="7"/>
      <c r="P28" s="7"/>
      <c r="Q28" s="7"/>
      <c r="R28" s="7"/>
      <c r="S28" s="7"/>
      <c r="T28" s="7"/>
      <c r="U28" s="17"/>
    </row>
    <row r="29" spans="1:21">
      <c r="A29" t="s">
        <v>23</v>
      </c>
      <c r="B29" s="10">
        <v>76.260958590077607</v>
      </c>
      <c r="C29" s="7">
        <v>62.156632015764387</v>
      </c>
      <c r="D29" s="7">
        <v>50.581965638983363</v>
      </c>
      <c r="E29" s="7">
        <v>0</v>
      </c>
      <c r="F29" s="17">
        <f t="shared" si="0"/>
        <v>188.99955624482538</v>
      </c>
      <c r="K29" s="10"/>
      <c r="L29" s="7"/>
      <c r="M29" s="7"/>
      <c r="N29" s="7"/>
      <c r="O29" s="7"/>
      <c r="P29" s="7"/>
      <c r="Q29" s="7"/>
      <c r="R29" s="7"/>
      <c r="S29" s="7"/>
      <c r="T29" s="7"/>
      <c r="U29" s="17"/>
    </row>
    <row r="30" spans="1:21">
      <c r="A30" t="s">
        <v>24</v>
      </c>
      <c r="B30" s="10">
        <v>2863.2156727787865</v>
      </c>
      <c r="C30" s="7">
        <v>2333.6691046765295</v>
      </c>
      <c r="D30" s="7">
        <v>1899.0985617683914</v>
      </c>
      <c r="E30" s="7">
        <v>0</v>
      </c>
      <c r="F30" s="17">
        <f t="shared" si="0"/>
        <v>7095.9833392237069</v>
      </c>
      <c r="K30" s="10"/>
      <c r="L30" s="7"/>
      <c r="M30" s="7"/>
      <c r="N30" s="7"/>
      <c r="O30" s="7"/>
      <c r="P30" s="7"/>
      <c r="Q30" s="7"/>
      <c r="R30" s="7"/>
      <c r="S30" s="7"/>
      <c r="T30" s="7"/>
      <c r="U30" s="17"/>
    </row>
    <row r="31" spans="1:21">
      <c r="A31" t="s">
        <v>25</v>
      </c>
      <c r="B31" s="10">
        <v>1798.7902296008779</v>
      </c>
      <c r="C31" s="7">
        <v>1466.1072250067598</v>
      </c>
      <c r="D31" s="7">
        <v>1193.0920784052262</v>
      </c>
      <c r="E31" s="7">
        <v>0</v>
      </c>
      <c r="F31" s="17">
        <f t="shared" si="0"/>
        <v>4457.9895330128638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345.79704503543127</v>
      </c>
      <c r="C33" s="7">
        <v>281.84250601857184</v>
      </c>
      <c r="D33" s="7">
        <v>229.35843678628959</v>
      </c>
      <c r="E33" s="7">
        <v>0</v>
      </c>
      <c r="F33" s="17">
        <f t="shared" si="0"/>
        <v>856.99798784029258</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466.84618565460204</v>
      </c>
      <c r="C36" s="7">
        <v>380.50382667851528</v>
      </c>
      <c r="D36" s="7">
        <v>309.64727113388216</v>
      </c>
      <c r="E36" s="7">
        <v>0</v>
      </c>
      <c r="F36" s="17">
        <f t="shared" si="0"/>
        <v>1156.9972834669995</v>
      </c>
      <c r="K36" s="10"/>
      <c r="L36" s="7"/>
      <c r="M36" s="7"/>
      <c r="N36" s="7"/>
      <c r="O36" s="7"/>
      <c r="P36" s="7"/>
      <c r="Q36" s="7"/>
      <c r="R36" s="7"/>
      <c r="S36" s="7"/>
      <c r="T36" s="7"/>
      <c r="U36" s="17"/>
    </row>
    <row r="37" spans="1:21">
      <c r="A37" t="s">
        <v>31</v>
      </c>
      <c r="B37" s="10">
        <v>369.19987888847095</v>
      </c>
      <c r="C37" s="7">
        <v>300.91702801282759</v>
      </c>
      <c r="D37" s="7">
        <v>244.88094476015749</v>
      </c>
      <c r="E37" s="7">
        <v>0</v>
      </c>
      <c r="F37" s="17">
        <f t="shared" si="0"/>
        <v>914.99785166145602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34066.456147317847</v>
      </c>
      <c r="C39" s="7">
        <v>27765.926602259027</v>
      </c>
      <c r="D39" s="7">
        <v>22595.419020995167</v>
      </c>
      <c r="E39" s="7">
        <v>0</v>
      </c>
      <c r="F39" s="17">
        <f t="shared" si="1"/>
        <v>84427.801770572041</v>
      </c>
      <c r="K39" s="10">
        <v>63000</v>
      </c>
      <c r="L39" s="7">
        <v>0</v>
      </c>
      <c r="M39" s="7"/>
      <c r="N39" s="7">
        <v>40500</v>
      </c>
      <c r="O39" s="7">
        <v>0</v>
      </c>
      <c r="P39" s="7"/>
      <c r="Q39" s="7">
        <v>46500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17996.779232987519</v>
      </c>
      <c r="C41" s="7">
        <v>14668.307413582661</v>
      </c>
      <c r="D41" s="7">
        <v>11936.80863190442</v>
      </c>
      <c r="E41" s="7">
        <v>0</v>
      </c>
      <c r="F41" s="17">
        <f t="shared" si="1"/>
        <v>44601.8952784746</v>
      </c>
      <c r="K41" s="10"/>
      <c r="L41" s="7"/>
      <c r="M41" s="7"/>
      <c r="N41" s="7"/>
      <c r="O41" s="7"/>
      <c r="P41" s="7"/>
      <c r="Q41" s="7"/>
      <c r="R41" s="7"/>
      <c r="S41" s="7"/>
      <c r="T41" s="7"/>
      <c r="U41" s="17"/>
    </row>
    <row r="42" spans="1:21">
      <c r="A42" t="s">
        <v>36</v>
      </c>
      <c r="B42" s="10">
        <v>3411.9717769190274</v>
      </c>
      <c r="C42" s="7">
        <v>2780.9337583349397</v>
      </c>
      <c r="D42" s="7">
        <v>2263.0746108108106</v>
      </c>
      <c r="E42" s="7">
        <v>0</v>
      </c>
      <c r="F42" s="17">
        <f t="shared" si="1"/>
        <v>8455.9801460647777</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17021.5266567324</v>
      </c>
      <c r="C44" s="7">
        <v>13873.426040132385</v>
      </c>
      <c r="D44" s="7">
        <v>11289.948256510652</v>
      </c>
      <c r="E44" s="7">
        <v>0</v>
      </c>
      <c r="F44" s="17">
        <f t="shared" si="1"/>
        <v>42184.900953375436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12017.758680671277</v>
      </c>
      <c r="C47" s="7">
        <v>9795.0959151191873</v>
      </c>
      <c r="D47" s="7">
        <v>7971.0754740289976</v>
      </c>
      <c r="E47" s="7">
        <v>0</v>
      </c>
      <c r="F47" s="17">
        <f t="shared" si="1"/>
        <v>29783.930069819464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9388.1678492874889</v>
      </c>
      <c r="C49" s="7">
        <v>7651.8431593163486</v>
      </c>
      <c r="D49" s="7">
        <v>6226.9343625514584</v>
      </c>
      <c r="E49" s="7">
        <v>0</v>
      </c>
      <c r="F49" s="17">
        <f t="shared" si="1"/>
        <v>23266.945371155296</v>
      </c>
      <c r="K49" s="10"/>
      <c r="L49" s="7"/>
      <c r="M49" s="7"/>
      <c r="N49" s="7"/>
      <c r="O49" s="7"/>
      <c r="P49" s="7"/>
      <c r="Q49" s="7"/>
      <c r="R49" s="7"/>
      <c r="S49" s="7"/>
      <c r="T49" s="7"/>
      <c r="U49" s="17"/>
    </row>
    <row r="50" spans="1:21">
      <c r="A50" t="s">
        <v>44</v>
      </c>
      <c r="B50" s="10">
        <v>16852.864854136358</v>
      </c>
      <c r="C50" s="7">
        <v>13735.957933346197</v>
      </c>
      <c r="D50" s="7">
        <v>11178.079147319671</v>
      </c>
      <c r="E50" s="7">
        <v>0</v>
      </c>
      <c r="F50" s="17">
        <f t="shared" si="1"/>
        <v>41766.901934802227</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26782.525859126934</v>
      </c>
      <c r="C53" s="7">
        <v>21829.146067081358</v>
      </c>
      <c r="D53" s="7">
        <v>17764.172228852691</v>
      </c>
      <c r="E53" s="7">
        <v>0</v>
      </c>
      <c r="F53" s="17">
        <f t="shared" si="1"/>
        <v>66375.844155060986</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1667.2501634613793</v>
      </c>
      <c r="C55" s="7">
        <v>1358.8952565562881</v>
      </c>
      <c r="D55" s="7">
        <v>1105.844878414176</v>
      </c>
      <c r="E55" s="7">
        <v>0</v>
      </c>
      <c r="F55" s="17">
        <f t="shared" si="1"/>
        <v>4131.9902984318433</v>
      </c>
      <c r="K55" s="10"/>
      <c r="L55" s="7"/>
      <c r="M55" s="7"/>
      <c r="N55" s="7"/>
      <c r="O55" s="7"/>
      <c r="P55" s="7"/>
      <c r="Q55" s="7"/>
      <c r="R55" s="7"/>
      <c r="S55" s="7"/>
      <c r="T55" s="7"/>
      <c r="U55" s="17"/>
    </row>
    <row r="56" spans="1:21">
      <c r="A56" t="s">
        <v>50</v>
      </c>
      <c r="B56" s="10">
        <v>3731.1380110182408</v>
      </c>
      <c r="C56" s="7">
        <v>3041.0707738083238</v>
      </c>
      <c r="D56" s="7">
        <v>2474.7695040406297</v>
      </c>
      <c r="E56" s="7">
        <v>0</v>
      </c>
      <c r="F56" s="17">
        <f t="shared" si="1"/>
        <v>9246.9782888671944</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228565.39081425371</v>
      </c>
      <c r="C60" s="7">
        <f>SUM(C6:C58)</f>
        <v>186292.63454117411</v>
      </c>
      <c r="D60" s="7">
        <f>SUM(D6:D58)</f>
        <v>151601.64464457222</v>
      </c>
      <c r="E60" s="7">
        <f>SUM(E6:E58)</f>
        <v>0</v>
      </c>
      <c r="F60" s="17">
        <f>SUM(F6:F58)</f>
        <v>566459.66999999993</v>
      </c>
      <c r="K60" s="10">
        <f>SUM(K6:K58)</f>
        <v>63000</v>
      </c>
      <c r="L60" s="7">
        <f>SUM(L6:L58)</f>
        <v>0</v>
      </c>
      <c r="M60" s="7"/>
      <c r="N60" s="7">
        <f>SUM(N6:N58)</f>
        <v>40500</v>
      </c>
      <c r="O60" s="7">
        <f>SUM(O6:O58)</f>
        <v>0</v>
      </c>
      <c r="P60" s="7"/>
      <c r="Q60" s="7">
        <f>SUM(Q6:Q58)</f>
        <v>46500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Italic"Shenandoah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123706.59733364545</v>
      </c>
      <c r="E6" s="7">
        <v>0</v>
      </c>
      <c r="F6" s="17">
        <f t="shared" ref="F6:F37" si="0">SUM(B6:E6)</f>
        <v>123706.59733364545</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1326053.4808616855</v>
      </c>
      <c r="E8" s="7">
        <v>0</v>
      </c>
      <c r="F8" s="17">
        <f t="shared" si="0"/>
        <v>1326053.4808616855</v>
      </c>
      <c r="H8" s="4" t="s">
        <v>64</v>
      </c>
      <c r="I8" s="13"/>
      <c r="K8" s="10"/>
      <c r="L8" s="7"/>
      <c r="M8" s="7"/>
      <c r="N8" s="7"/>
      <c r="O8" s="7"/>
      <c r="P8" s="7"/>
      <c r="Q8" s="7"/>
      <c r="R8" s="7"/>
      <c r="S8" s="7"/>
      <c r="T8" s="7"/>
      <c r="U8" s="17"/>
    </row>
    <row r="9" spans="1:21">
      <c r="A9" t="s">
        <v>3</v>
      </c>
      <c r="B9" s="10">
        <v>0</v>
      </c>
      <c r="C9" s="7">
        <v>0</v>
      </c>
      <c r="D9" s="7">
        <v>103001.74055868572</v>
      </c>
      <c r="E9" s="7">
        <v>0</v>
      </c>
      <c r="F9" s="17">
        <f t="shared" si="0"/>
        <v>103001.74055868572</v>
      </c>
      <c r="H9" s="4"/>
      <c r="I9" s="13"/>
      <c r="K9" s="10"/>
      <c r="L9" s="7"/>
      <c r="M9" s="7"/>
      <c r="N9" s="7"/>
      <c r="O9" s="7"/>
      <c r="P9" s="7"/>
      <c r="Q9" s="7"/>
      <c r="R9" s="7"/>
      <c r="S9" s="7"/>
      <c r="T9" s="7"/>
      <c r="U9" s="17"/>
    </row>
    <row r="10" spans="1:21">
      <c r="A10" t="s">
        <v>4</v>
      </c>
      <c r="B10" s="10">
        <v>0</v>
      </c>
      <c r="C10" s="7">
        <v>0</v>
      </c>
      <c r="D10" s="7">
        <v>2380401.0702515203</v>
      </c>
      <c r="E10" s="7">
        <v>0</v>
      </c>
      <c r="F10" s="17">
        <f t="shared" si="0"/>
        <v>2380401.0702515203</v>
      </c>
      <c r="H10" s="4" t="s">
        <v>65</v>
      </c>
      <c r="I10" s="14">
        <v>406492683.91658473</v>
      </c>
      <c r="K10" s="10"/>
      <c r="L10" s="7"/>
      <c r="M10" s="7"/>
      <c r="N10" s="7"/>
      <c r="O10" s="7"/>
      <c r="P10" s="7"/>
      <c r="Q10" s="7"/>
      <c r="R10" s="7"/>
      <c r="S10" s="7"/>
      <c r="T10" s="7"/>
      <c r="U10" s="17"/>
    </row>
    <row r="11" spans="1:21">
      <c r="A11" t="s">
        <v>5</v>
      </c>
      <c r="B11" s="10">
        <v>0</v>
      </c>
      <c r="C11" s="7">
        <v>0</v>
      </c>
      <c r="D11" s="7">
        <v>14532661.717398103</v>
      </c>
      <c r="E11" s="7">
        <v>0</v>
      </c>
      <c r="F11" s="17">
        <f t="shared" si="0"/>
        <v>14532661.717398103</v>
      </c>
      <c r="H11" s="4"/>
      <c r="I11" s="14"/>
      <c r="K11" s="10"/>
      <c r="L11" s="7"/>
      <c r="M11" s="7"/>
      <c r="N11" s="7"/>
      <c r="O11" s="7"/>
      <c r="P11" s="7"/>
      <c r="Q11" s="7"/>
      <c r="R11" s="7"/>
      <c r="S11" s="7"/>
      <c r="T11" s="7"/>
      <c r="U11" s="17"/>
    </row>
    <row r="12" spans="1:21">
      <c r="A12" t="s">
        <v>6</v>
      </c>
      <c r="B12" s="10">
        <v>0</v>
      </c>
      <c r="C12" s="7">
        <v>0</v>
      </c>
      <c r="D12" s="7">
        <v>25853176.530792557</v>
      </c>
      <c r="E12" s="7">
        <v>0</v>
      </c>
      <c r="F12" s="17">
        <f t="shared" si="0"/>
        <v>25853176.530792557</v>
      </c>
      <c r="H12" s="4" t="s">
        <v>66</v>
      </c>
      <c r="I12" s="14"/>
      <c r="K12" s="10"/>
      <c r="L12" s="7"/>
      <c r="M12" s="7"/>
      <c r="N12" s="7"/>
      <c r="O12" s="7"/>
      <c r="P12" s="7"/>
      <c r="Q12" s="7"/>
      <c r="R12" s="7"/>
      <c r="S12" s="7"/>
      <c r="T12" s="7"/>
      <c r="U12" s="17"/>
    </row>
    <row r="13" spans="1:21">
      <c r="A13" t="s">
        <v>7</v>
      </c>
      <c r="B13" s="10">
        <v>0</v>
      </c>
      <c r="C13" s="7">
        <v>0</v>
      </c>
      <c r="D13" s="7">
        <v>392248.05998845847</v>
      </c>
      <c r="E13" s="7">
        <v>0</v>
      </c>
      <c r="F13" s="17">
        <f t="shared" si="0"/>
        <v>392248.05998845847</v>
      </c>
      <c r="H13" s="4" t="s">
        <v>67</v>
      </c>
      <c r="I13" s="14">
        <v>0</v>
      </c>
      <c r="K13" s="10"/>
      <c r="L13" s="7"/>
      <c r="M13" s="7"/>
      <c r="N13" s="7"/>
      <c r="O13" s="7"/>
      <c r="P13" s="7"/>
      <c r="Q13" s="7"/>
      <c r="R13" s="7"/>
      <c r="S13" s="7"/>
      <c r="T13" s="7"/>
      <c r="U13" s="17"/>
    </row>
    <row r="14" spans="1:21">
      <c r="A14" t="s">
        <v>8</v>
      </c>
      <c r="B14" s="10">
        <v>0</v>
      </c>
      <c r="C14" s="7">
        <v>0</v>
      </c>
      <c r="D14" s="7">
        <v>54750.306986120471</v>
      </c>
      <c r="E14" s="7">
        <v>0</v>
      </c>
      <c r="F14" s="17">
        <f t="shared" si="0"/>
        <v>54750.306986120471</v>
      </c>
      <c r="H14" s="4" t="s">
        <v>68</v>
      </c>
      <c r="I14" s="14">
        <v>0</v>
      </c>
      <c r="K14" s="10"/>
      <c r="L14" s="7"/>
      <c r="M14" s="7"/>
      <c r="N14" s="7"/>
      <c r="O14" s="7"/>
      <c r="P14" s="7"/>
      <c r="Q14" s="7"/>
      <c r="R14" s="7"/>
      <c r="S14" s="7"/>
      <c r="T14" s="7"/>
      <c r="U14" s="17"/>
    </row>
    <row r="15" spans="1:21">
      <c r="A15" t="s">
        <v>9</v>
      </c>
      <c r="B15" s="10">
        <v>0</v>
      </c>
      <c r="C15" s="7">
        <v>0</v>
      </c>
      <c r="D15" s="7">
        <v>11302107.366782295</v>
      </c>
      <c r="E15" s="7">
        <v>0</v>
      </c>
      <c r="F15" s="17">
        <f t="shared" si="0"/>
        <v>11302107.366782295</v>
      </c>
      <c r="H15" s="4" t="s">
        <v>69</v>
      </c>
      <c r="I15" s="14">
        <v>1531730.4522531168</v>
      </c>
      <c r="K15" s="10"/>
      <c r="L15" s="7"/>
      <c r="M15" s="7"/>
      <c r="N15" s="7"/>
      <c r="O15" s="7"/>
      <c r="P15" s="7"/>
      <c r="Q15" s="7"/>
      <c r="R15" s="7"/>
      <c r="S15" s="7"/>
      <c r="T15" s="7"/>
      <c r="U15" s="17"/>
    </row>
    <row r="16" spans="1:21">
      <c r="A16" t="s">
        <v>10</v>
      </c>
      <c r="B16" s="10">
        <v>0</v>
      </c>
      <c r="C16" s="7">
        <v>0</v>
      </c>
      <c r="D16" s="7">
        <v>1044301.2409266086</v>
      </c>
      <c r="E16" s="7">
        <v>0</v>
      </c>
      <c r="F16" s="17">
        <f t="shared" si="0"/>
        <v>1044301.2409266086</v>
      </c>
      <c r="H16" s="4" t="s">
        <v>70</v>
      </c>
      <c r="I16" s="14">
        <v>298924742.98945743</v>
      </c>
      <c r="K16" s="10"/>
      <c r="L16" s="7"/>
      <c r="M16" s="7"/>
      <c r="N16" s="7"/>
      <c r="O16" s="7"/>
      <c r="P16" s="7"/>
      <c r="Q16" s="7"/>
      <c r="R16" s="7"/>
      <c r="S16" s="7"/>
      <c r="T16" s="7"/>
      <c r="U16" s="17"/>
    </row>
    <row r="17" spans="1:21">
      <c r="A17" t="s">
        <v>11</v>
      </c>
      <c r="B17" s="10">
        <v>0</v>
      </c>
      <c r="C17" s="7">
        <v>0</v>
      </c>
      <c r="D17" s="7">
        <v>40384.855283635268</v>
      </c>
      <c r="E17" s="7">
        <v>0</v>
      </c>
      <c r="F17" s="17">
        <f t="shared" si="0"/>
        <v>40384.855283635268</v>
      </c>
      <c r="H17" s="4"/>
      <c r="I17" s="14"/>
      <c r="K17" s="10"/>
      <c r="L17" s="7"/>
      <c r="M17" s="7"/>
      <c r="N17" s="7"/>
      <c r="O17" s="7"/>
      <c r="P17" s="7"/>
      <c r="Q17" s="7"/>
      <c r="R17" s="7"/>
      <c r="S17" s="7"/>
      <c r="T17" s="7"/>
      <c r="U17" s="17"/>
    </row>
    <row r="18" spans="1:21">
      <c r="A18" t="s">
        <v>12</v>
      </c>
      <c r="B18" s="10">
        <v>0</v>
      </c>
      <c r="C18" s="7">
        <v>0</v>
      </c>
      <c r="D18" s="7">
        <v>88229.04436758862</v>
      </c>
      <c r="E18" s="7">
        <v>0</v>
      </c>
      <c r="F18" s="17">
        <f t="shared" si="0"/>
        <v>88229.04436758862</v>
      </c>
      <c r="H18" s="4" t="s">
        <v>71</v>
      </c>
      <c r="I18" s="14"/>
      <c r="K18" s="10"/>
      <c r="L18" s="7"/>
      <c r="M18" s="7"/>
      <c r="N18" s="7"/>
      <c r="O18" s="7"/>
      <c r="P18" s="7"/>
      <c r="Q18" s="7"/>
      <c r="R18" s="7"/>
      <c r="S18" s="7"/>
      <c r="T18" s="7"/>
      <c r="U18" s="17"/>
    </row>
    <row r="19" spans="1:21">
      <c r="A19" t="s">
        <v>13</v>
      </c>
      <c r="B19" s="10">
        <v>0</v>
      </c>
      <c r="C19" s="7">
        <v>0</v>
      </c>
      <c r="D19" s="7">
        <v>196394.3449840305</v>
      </c>
      <c r="E19" s="7">
        <v>0</v>
      </c>
      <c r="F19" s="17">
        <f t="shared" si="0"/>
        <v>196394.3449840305</v>
      </c>
      <c r="H19" s="4" t="s">
        <v>72</v>
      </c>
      <c r="I19" s="14">
        <v>107567940.92712732</v>
      </c>
      <c r="K19" s="10"/>
      <c r="L19" s="7"/>
      <c r="M19" s="7"/>
      <c r="N19" s="7"/>
      <c r="O19" s="7"/>
      <c r="P19" s="7"/>
      <c r="Q19" s="7"/>
      <c r="R19" s="7"/>
      <c r="S19" s="7"/>
      <c r="T19" s="7"/>
      <c r="U19" s="17"/>
    </row>
    <row r="20" spans="1:21">
      <c r="A20" t="s">
        <v>14</v>
      </c>
      <c r="B20" s="10">
        <v>0</v>
      </c>
      <c r="C20" s="7">
        <v>0</v>
      </c>
      <c r="D20" s="7">
        <v>131779.92954623859</v>
      </c>
      <c r="E20" s="7">
        <v>0</v>
      </c>
      <c r="F20" s="17">
        <f t="shared" si="0"/>
        <v>131779.92954623859</v>
      </c>
      <c r="H20" s="4" t="s">
        <v>73</v>
      </c>
      <c r="I20" s="14">
        <v>298924742.98945743</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10592798.032089274</v>
      </c>
      <c r="E22" s="7">
        <v>0</v>
      </c>
      <c r="F22" s="17">
        <f t="shared" si="0"/>
        <v>10592798.032089274</v>
      </c>
      <c r="H22" s="4" t="s">
        <v>75</v>
      </c>
      <c r="I22" s="14">
        <v>0</v>
      </c>
      <c r="K22" s="10"/>
      <c r="L22" s="7"/>
      <c r="M22" s="7"/>
      <c r="N22" s="7"/>
      <c r="O22" s="7"/>
      <c r="P22" s="7"/>
      <c r="Q22" s="7"/>
      <c r="R22" s="7"/>
      <c r="S22" s="7"/>
      <c r="T22" s="7"/>
      <c r="U22" s="17"/>
    </row>
    <row r="23" spans="1:21">
      <c r="A23" t="s">
        <v>17</v>
      </c>
      <c r="B23" s="10">
        <v>0</v>
      </c>
      <c r="C23" s="7">
        <v>0</v>
      </c>
      <c r="D23" s="7">
        <v>40785.003634187713</v>
      </c>
      <c r="E23" s="7">
        <v>0</v>
      </c>
      <c r="F23" s="17">
        <f t="shared" si="0"/>
        <v>40785.003634187713</v>
      </c>
      <c r="H23" s="4" t="s">
        <v>76</v>
      </c>
      <c r="I23" s="14"/>
      <c r="K23" s="10"/>
      <c r="L23" s="7"/>
      <c r="M23" s="7"/>
      <c r="N23" s="7"/>
      <c r="O23" s="7"/>
      <c r="P23" s="7"/>
      <c r="Q23" s="7"/>
      <c r="R23" s="7"/>
      <c r="S23" s="7"/>
      <c r="T23" s="7"/>
      <c r="U23" s="17"/>
    </row>
    <row r="24" spans="1:21">
      <c r="A24" t="s">
        <v>18</v>
      </c>
      <c r="B24" s="10">
        <v>0</v>
      </c>
      <c r="C24" s="7">
        <v>0</v>
      </c>
      <c r="D24" s="7">
        <v>135741.78574992894</v>
      </c>
      <c r="E24" s="7">
        <v>0</v>
      </c>
      <c r="F24" s="17">
        <f t="shared" si="0"/>
        <v>135741.78574992894</v>
      </c>
      <c r="H24" s="4" t="s">
        <v>77</v>
      </c>
      <c r="I24" s="14">
        <v>0</v>
      </c>
      <c r="K24" s="10"/>
      <c r="L24" s="7"/>
      <c r="M24" s="7"/>
      <c r="N24" s="7"/>
      <c r="O24" s="7"/>
      <c r="P24" s="7"/>
      <c r="Q24" s="7"/>
      <c r="R24" s="7"/>
      <c r="S24" s="7"/>
      <c r="T24" s="7"/>
      <c r="U24" s="17"/>
    </row>
    <row r="25" spans="1:21">
      <c r="A25" t="s">
        <v>19</v>
      </c>
      <c r="B25" s="10">
        <v>0</v>
      </c>
      <c r="C25" s="7">
        <v>0</v>
      </c>
      <c r="D25" s="7">
        <v>694630.62683094048</v>
      </c>
      <c r="E25" s="7">
        <v>0</v>
      </c>
      <c r="F25" s="17">
        <f t="shared" si="0"/>
        <v>694630.62683094048</v>
      </c>
      <c r="H25" s="4"/>
      <c r="I25" s="14"/>
      <c r="K25" s="10"/>
      <c r="L25" s="7"/>
      <c r="M25" s="7"/>
      <c r="N25" s="7"/>
      <c r="O25" s="7"/>
      <c r="P25" s="7"/>
      <c r="Q25" s="7"/>
      <c r="R25" s="7"/>
      <c r="S25" s="7"/>
      <c r="T25" s="7"/>
      <c r="U25" s="17"/>
    </row>
    <row r="26" spans="1:21">
      <c r="A26" t="s">
        <v>20</v>
      </c>
      <c r="B26" s="10">
        <v>0</v>
      </c>
      <c r="C26" s="7">
        <v>0</v>
      </c>
      <c r="D26" s="7">
        <v>1518918.5370603304</v>
      </c>
      <c r="E26" s="7">
        <v>0</v>
      </c>
      <c r="F26" s="17">
        <f t="shared" si="0"/>
        <v>1518918.5370603304</v>
      </c>
      <c r="H26" s="4" t="s">
        <v>78</v>
      </c>
      <c r="I26" s="14">
        <f>SUM(I10:I16)-SUM(I19:I24)</f>
        <v>300456473.44171047</v>
      </c>
      <c r="K26" s="10"/>
      <c r="L26" s="7"/>
      <c r="M26" s="7"/>
      <c r="N26" s="7"/>
      <c r="O26" s="7"/>
      <c r="P26" s="7"/>
      <c r="Q26" s="7"/>
      <c r="R26" s="7"/>
      <c r="S26" s="7"/>
      <c r="T26" s="7"/>
      <c r="U26" s="17"/>
    </row>
    <row r="27" spans="1:21">
      <c r="A27" t="s">
        <v>21</v>
      </c>
      <c r="B27" s="10">
        <v>0</v>
      </c>
      <c r="C27" s="7">
        <v>0</v>
      </c>
      <c r="D27" s="7">
        <v>1521382.0231406675</v>
      </c>
      <c r="E27" s="7">
        <v>0</v>
      </c>
      <c r="F27" s="17">
        <f t="shared" si="0"/>
        <v>1521382.0231406675</v>
      </c>
      <c r="H27" s="4" t="s">
        <v>79</v>
      </c>
      <c r="I27" s="14">
        <f>+F60</f>
        <v>300456473.44171059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109691.83357917746</v>
      </c>
      <c r="E29" s="7">
        <v>0</v>
      </c>
      <c r="F29" s="17">
        <f t="shared" si="0"/>
        <v>109691.83357917746</v>
      </c>
      <c r="K29" s="10"/>
      <c r="L29" s="7"/>
      <c r="M29" s="7"/>
      <c r="N29" s="7"/>
      <c r="O29" s="7"/>
      <c r="P29" s="7"/>
      <c r="Q29" s="7"/>
      <c r="R29" s="7"/>
      <c r="S29" s="7"/>
      <c r="T29" s="7"/>
      <c r="U29" s="17"/>
    </row>
    <row r="30" spans="1:21">
      <c r="A30" t="s">
        <v>24</v>
      </c>
      <c r="B30" s="10">
        <v>0</v>
      </c>
      <c r="C30" s="7">
        <v>0</v>
      </c>
      <c r="D30" s="7">
        <v>113616.00386965369</v>
      </c>
      <c r="E30" s="7">
        <v>0</v>
      </c>
      <c r="F30" s="17">
        <f t="shared" si="0"/>
        <v>113616.00386965369</v>
      </c>
      <c r="K30" s="10"/>
      <c r="L30" s="7"/>
      <c r="M30" s="7"/>
      <c r="N30" s="7"/>
      <c r="O30" s="7"/>
      <c r="P30" s="7"/>
      <c r="Q30" s="7"/>
      <c r="R30" s="7"/>
      <c r="S30" s="7"/>
      <c r="T30" s="7"/>
      <c r="U30" s="17"/>
    </row>
    <row r="31" spans="1:21">
      <c r="A31" t="s">
        <v>25</v>
      </c>
      <c r="B31" s="10">
        <v>0</v>
      </c>
      <c r="C31" s="7">
        <v>0</v>
      </c>
      <c r="D31" s="7">
        <v>231278.42379488074</v>
      </c>
      <c r="E31" s="7">
        <v>0</v>
      </c>
      <c r="F31" s="17">
        <f t="shared" si="0"/>
        <v>231278.42379488074</v>
      </c>
      <c r="K31" s="10"/>
      <c r="L31" s="7"/>
      <c r="M31" s="7"/>
      <c r="N31" s="7"/>
      <c r="O31" s="7"/>
      <c r="P31" s="7"/>
      <c r="Q31" s="7"/>
      <c r="R31" s="7"/>
      <c r="S31" s="7"/>
      <c r="T31" s="7"/>
      <c r="U31" s="17"/>
    </row>
    <row r="32" spans="1:21">
      <c r="A32" t="s">
        <v>26</v>
      </c>
      <c r="B32" s="10">
        <v>0</v>
      </c>
      <c r="C32" s="7">
        <v>0</v>
      </c>
      <c r="D32" s="7">
        <v>21204.801582729713</v>
      </c>
      <c r="E32" s="7">
        <v>0</v>
      </c>
      <c r="F32" s="17">
        <f t="shared" si="0"/>
        <v>21204.801582729713</v>
      </c>
      <c r="K32" s="10"/>
      <c r="L32" s="7"/>
      <c r="M32" s="7"/>
      <c r="N32" s="7"/>
      <c r="O32" s="7"/>
      <c r="P32" s="7"/>
      <c r="Q32" s="7"/>
      <c r="R32" s="7"/>
      <c r="S32" s="7"/>
      <c r="T32" s="7"/>
      <c r="U32" s="17"/>
    </row>
    <row r="33" spans="1:21">
      <c r="A33" t="s">
        <v>27</v>
      </c>
      <c r="B33" s="10">
        <v>0</v>
      </c>
      <c r="C33" s="7">
        <v>0</v>
      </c>
      <c r="D33" s="7">
        <v>60408.047614867755</v>
      </c>
      <c r="E33" s="7">
        <v>0</v>
      </c>
      <c r="F33" s="17">
        <f t="shared" si="0"/>
        <v>60408.047614867755</v>
      </c>
      <c r="K33" s="10"/>
      <c r="L33" s="7"/>
      <c r="M33" s="7"/>
      <c r="N33" s="7"/>
      <c r="O33" s="7"/>
      <c r="P33" s="7"/>
      <c r="Q33" s="7"/>
      <c r="R33" s="7"/>
      <c r="S33" s="7"/>
      <c r="T33" s="7"/>
      <c r="U33" s="17"/>
    </row>
    <row r="34" spans="1:21">
      <c r="A34" t="s">
        <v>28</v>
      </c>
      <c r="B34" s="10">
        <v>0</v>
      </c>
      <c r="C34" s="7">
        <v>0</v>
      </c>
      <c r="D34" s="7">
        <v>220214.66924074528</v>
      </c>
      <c r="E34" s="7">
        <v>0</v>
      </c>
      <c r="F34" s="17">
        <f t="shared" si="0"/>
        <v>220214.66924074528</v>
      </c>
      <c r="K34" s="10"/>
      <c r="L34" s="7"/>
      <c r="M34" s="7"/>
      <c r="N34" s="7"/>
      <c r="O34" s="7"/>
      <c r="P34" s="7"/>
      <c r="Q34" s="7"/>
      <c r="R34" s="7"/>
      <c r="S34" s="7"/>
      <c r="T34" s="7"/>
      <c r="U34" s="17"/>
    </row>
    <row r="35" spans="1:21">
      <c r="A35" t="s">
        <v>29</v>
      </c>
      <c r="B35" s="10">
        <v>0</v>
      </c>
      <c r="C35" s="7">
        <v>0</v>
      </c>
      <c r="D35" s="7">
        <v>345271.77399205143</v>
      </c>
      <c r="E35" s="7">
        <v>0</v>
      </c>
      <c r="F35" s="17">
        <f t="shared" si="0"/>
        <v>345271.77399205143</v>
      </c>
      <c r="K35" s="10"/>
      <c r="L35" s="7"/>
      <c r="M35" s="7"/>
      <c r="N35" s="7"/>
      <c r="O35" s="7"/>
      <c r="P35" s="7"/>
      <c r="Q35" s="7"/>
      <c r="R35" s="7"/>
      <c r="S35" s="7"/>
      <c r="T35" s="7"/>
      <c r="U35" s="17"/>
    </row>
    <row r="36" spans="1:21">
      <c r="A36" t="s">
        <v>30</v>
      </c>
      <c r="B36" s="10">
        <v>0</v>
      </c>
      <c r="C36" s="7">
        <v>0</v>
      </c>
      <c r="D36" s="7">
        <v>156144461.9103809</v>
      </c>
      <c r="E36" s="7">
        <v>0</v>
      </c>
      <c r="F36" s="17">
        <f t="shared" si="0"/>
        <v>156144461.9103809</v>
      </c>
      <c r="K36" s="10"/>
      <c r="L36" s="7"/>
      <c r="M36" s="7"/>
      <c r="N36" s="7"/>
      <c r="O36" s="7"/>
      <c r="P36" s="7"/>
      <c r="Q36" s="7"/>
      <c r="R36" s="7"/>
      <c r="S36" s="7"/>
      <c r="T36" s="7"/>
      <c r="U36" s="17"/>
    </row>
    <row r="37" spans="1:21">
      <c r="A37" t="s">
        <v>31</v>
      </c>
      <c r="B37" s="10">
        <v>0</v>
      </c>
      <c r="C37" s="7">
        <v>0</v>
      </c>
      <c r="D37" s="7">
        <v>186047.25391009956</v>
      </c>
      <c r="E37" s="7">
        <v>0</v>
      </c>
      <c r="F37" s="17">
        <f t="shared" si="0"/>
        <v>186047.25391009956</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2930115.6170759192</v>
      </c>
      <c r="E39" s="7">
        <v>0</v>
      </c>
      <c r="F39" s="17">
        <f t="shared" si="1"/>
        <v>2930115.6170759192</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171534.0413391472</v>
      </c>
      <c r="E41" s="7">
        <v>0</v>
      </c>
      <c r="F41" s="17">
        <f t="shared" si="1"/>
        <v>171534.0413391472</v>
      </c>
      <c r="K41" s="10"/>
      <c r="L41" s="7"/>
      <c r="M41" s="7"/>
      <c r="N41" s="7"/>
      <c r="O41" s="7"/>
      <c r="P41" s="7"/>
      <c r="Q41" s="7"/>
      <c r="R41" s="7"/>
      <c r="S41" s="7"/>
      <c r="T41" s="7"/>
      <c r="U41" s="17"/>
    </row>
    <row r="42" spans="1:21">
      <c r="A42" t="s">
        <v>36</v>
      </c>
      <c r="B42" s="10">
        <v>0</v>
      </c>
      <c r="C42" s="7">
        <v>0</v>
      </c>
      <c r="D42" s="7">
        <v>179873.88372826675</v>
      </c>
      <c r="E42" s="7">
        <v>0</v>
      </c>
      <c r="F42" s="17">
        <f t="shared" si="1"/>
        <v>179873.88372826675</v>
      </c>
      <c r="K42" s="10"/>
      <c r="L42" s="7"/>
      <c r="M42" s="7"/>
      <c r="N42" s="7"/>
      <c r="O42" s="7"/>
      <c r="P42" s="7"/>
      <c r="Q42" s="7"/>
      <c r="R42" s="7"/>
      <c r="S42" s="7"/>
      <c r="T42" s="7"/>
      <c r="U42" s="17"/>
    </row>
    <row r="43" spans="1:21">
      <c r="A43" t="s">
        <v>37</v>
      </c>
      <c r="B43" s="10">
        <v>0</v>
      </c>
      <c r="C43" s="7">
        <v>0</v>
      </c>
      <c r="D43" s="7">
        <v>80908.866507218831</v>
      </c>
      <c r="E43" s="7">
        <v>0</v>
      </c>
      <c r="F43" s="17">
        <f t="shared" si="1"/>
        <v>80908.866507218831</v>
      </c>
      <c r="K43" s="10"/>
      <c r="L43" s="7"/>
      <c r="M43" s="7"/>
      <c r="N43" s="7"/>
      <c r="O43" s="7"/>
      <c r="P43" s="7"/>
      <c r="Q43" s="7"/>
      <c r="R43" s="7"/>
      <c r="S43" s="7"/>
      <c r="T43" s="7"/>
      <c r="U43" s="17"/>
    </row>
    <row r="44" spans="1:21">
      <c r="A44" t="s">
        <v>38</v>
      </c>
      <c r="B44" s="10">
        <v>0</v>
      </c>
      <c r="C44" s="7">
        <v>0</v>
      </c>
      <c r="D44" s="7">
        <v>9208821.7517411839</v>
      </c>
      <c r="E44" s="7">
        <v>0</v>
      </c>
      <c r="F44" s="17">
        <f t="shared" si="1"/>
        <v>9208821.7517411839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356943.15560945554</v>
      </c>
      <c r="E46" s="7">
        <v>0</v>
      </c>
      <c r="F46" s="17">
        <f t="shared" si="1"/>
        <v>356943.15560945554</v>
      </c>
      <c r="K46" s="10"/>
      <c r="L46" s="7"/>
      <c r="M46" s="7"/>
      <c r="N46" s="7"/>
      <c r="O46" s="7"/>
      <c r="P46" s="7"/>
      <c r="Q46" s="7"/>
      <c r="R46" s="7"/>
      <c r="S46" s="7"/>
      <c r="T46" s="7"/>
      <c r="U46" s="17"/>
    </row>
    <row r="47" spans="1:21">
      <c r="A47" t="s">
        <v>41</v>
      </c>
      <c r="B47" s="10">
        <v>0</v>
      </c>
      <c r="C47" s="7">
        <v>0</v>
      </c>
      <c r="D47" s="7">
        <v>1827902.9608418499</v>
      </c>
      <c r="E47" s="7">
        <v>0</v>
      </c>
      <c r="F47" s="17">
        <f t="shared" si="1"/>
        <v>1827902.9608418499</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1195191.2471465785</v>
      </c>
      <c r="E49" s="7">
        <v>0</v>
      </c>
      <c r="F49" s="17">
        <f t="shared" si="1"/>
        <v>1195191.2471465785</v>
      </c>
      <c r="K49" s="10"/>
      <c r="L49" s="7"/>
      <c r="M49" s="7"/>
      <c r="N49" s="7"/>
      <c r="O49" s="7"/>
      <c r="P49" s="7"/>
      <c r="Q49" s="7"/>
      <c r="R49" s="7"/>
      <c r="S49" s="7"/>
      <c r="T49" s="7"/>
      <c r="U49" s="17"/>
    </row>
    <row r="50" spans="1:21">
      <c r="A50" t="s">
        <v>44</v>
      </c>
      <c r="B50" s="10">
        <v>0</v>
      </c>
      <c r="C50" s="7">
        <v>0</v>
      </c>
      <c r="D50" s="7">
        <v>493289.36993464193</v>
      </c>
      <c r="E50" s="7">
        <v>0</v>
      </c>
      <c r="F50" s="17">
        <f t="shared" si="1"/>
        <v>493289.36993464193</v>
      </c>
      <c r="K50" s="10"/>
      <c r="L50" s="7"/>
      <c r="M50" s="7"/>
      <c r="N50" s="7"/>
      <c r="O50" s="7"/>
      <c r="P50" s="7"/>
      <c r="Q50" s="7"/>
      <c r="R50" s="7"/>
      <c r="S50" s="7"/>
      <c r="T50" s="7"/>
      <c r="U50" s="17"/>
    </row>
    <row r="51" spans="1:21">
      <c r="A51" t="s">
        <v>45</v>
      </c>
      <c r="B51" s="10">
        <v>0</v>
      </c>
      <c r="C51" s="7">
        <v>0</v>
      </c>
      <c r="D51" s="7">
        <v>27199.23510758227</v>
      </c>
      <c r="E51" s="7">
        <v>0</v>
      </c>
      <c r="F51" s="17">
        <f t="shared" si="1"/>
        <v>27199.23510758227</v>
      </c>
      <c r="K51" s="10"/>
      <c r="L51" s="7"/>
      <c r="M51" s="7"/>
      <c r="N51" s="7"/>
      <c r="O51" s="7"/>
      <c r="P51" s="7"/>
      <c r="Q51" s="7"/>
      <c r="R51" s="7"/>
      <c r="S51" s="7"/>
      <c r="T51" s="7"/>
      <c r="U51" s="17"/>
    </row>
    <row r="52" spans="1:21">
      <c r="A52" t="s">
        <v>46</v>
      </c>
      <c r="B52" s="10">
        <v>0</v>
      </c>
      <c r="C52" s="7">
        <v>0</v>
      </c>
      <c r="D52" s="7">
        <v>293130.51936687034</v>
      </c>
      <c r="E52" s="7">
        <v>0</v>
      </c>
      <c r="F52" s="17">
        <f t="shared" si="1"/>
        <v>293130.51936687034</v>
      </c>
      <c r="K52" s="10"/>
      <c r="L52" s="7"/>
      <c r="M52" s="7"/>
      <c r="N52" s="7"/>
      <c r="O52" s="7"/>
      <c r="P52" s="7"/>
      <c r="Q52" s="7"/>
      <c r="R52" s="7"/>
      <c r="S52" s="7"/>
      <c r="T52" s="7"/>
      <c r="U52" s="17"/>
    </row>
    <row r="53" spans="1:21">
      <c r="A53" t="s">
        <v>47</v>
      </c>
      <c r="B53" s="10">
        <v>0</v>
      </c>
      <c r="C53" s="7">
        <v>0</v>
      </c>
      <c r="D53" s="7">
        <v>50649263.79699681</v>
      </c>
      <c r="E53" s="7">
        <v>0</v>
      </c>
      <c r="F53" s="17">
        <f t="shared" si="1"/>
        <v>50649263.79699681</v>
      </c>
      <c r="K53" s="10"/>
      <c r="L53" s="7"/>
      <c r="M53" s="7"/>
      <c r="N53" s="7"/>
      <c r="O53" s="7"/>
      <c r="P53" s="7"/>
      <c r="Q53" s="7"/>
      <c r="R53" s="7"/>
      <c r="S53" s="7"/>
      <c r="T53" s="7"/>
      <c r="U53" s="17"/>
    </row>
    <row r="54" spans="1:21">
      <c r="A54" t="s">
        <v>48</v>
      </c>
      <c r="B54" s="10">
        <v>0</v>
      </c>
      <c r="C54" s="7">
        <v>0</v>
      </c>
      <c r="D54" s="7">
        <v>151613.60717965307</v>
      </c>
      <c r="E54" s="7">
        <v>0</v>
      </c>
      <c r="F54" s="17">
        <f t="shared" si="1"/>
        <v>151613.60717965307</v>
      </c>
      <c r="K54" s="10"/>
      <c r="L54" s="7"/>
      <c r="M54" s="7"/>
      <c r="N54" s="7"/>
      <c r="O54" s="7"/>
      <c r="P54" s="7"/>
      <c r="Q54" s="7"/>
      <c r="R54" s="7"/>
      <c r="S54" s="7"/>
      <c r="T54" s="7"/>
      <c r="U54" s="17"/>
    </row>
    <row r="55" spans="1:21">
      <c r="A55" t="s">
        <v>49</v>
      </c>
      <c r="B55" s="10">
        <v>0</v>
      </c>
      <c r="C55" s="7">
        <v>0</v>
      </c>
      <c r="D55" s="7">
        <v>3385021.2502156785</v>
      </c>
      <c r="E55" s="7">
        <v>0</v>
      </c>
      <c r="F55" s="17">
        <f t="shared" si="1"/>
        <v>3385021.2502156785</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17.126388144399211</v>
      </c>
      <c r="E58" s="7">
        <v>0</v>
      </c>
      <c r="F58" s="17">
        <f t="shared" si="1"/>
        <v>17.126388144399211</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300456473.44171059</v>
      </c>
      <c r="E60" s="7">
        <f>SUM(E6:E58)</f>
        <v>0</v>
      </c>
      <c r="F60" s="17">
        <f>SUM(F6:F58)</f>
        <v>300456473.44171059</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Network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20165.279327675307</v>
      </c>
      <c r="D6" s="7">
        <v>0</v>
      </c>
      <c r="E6" s="7">
        <v>0</v>
      </c>
      <c r="F6" s="17">
        <f t="shared" ref="F6:F37" si="0">SUM(B6:E6)</f>
        <v>20165.279327675307</v>
      </c>
      <c r="K6" s="10"/>
      <c r="L6" s="7"/>
      <c r="M6" s="7"/>
      <c r="N6" s="7"/>
      <c r="O6" s="7"/>
      <c r="P6" s="7"/>
      <c r="Q6" s="7"/>
      <c r="R6" s="7"/>
      <c r="S6" s="7"/>
      <c r="T6" s="7"/>
      <c r="U6" s="17"/>
    </row>
    <row r="7" spans="1:21">
      <c r="A7" t="s">
        <v>1</v>
      </c>
      <c r="B7" s="10">
        <v>0</v>
      </c>
      <c r="C7" s="7">
        <v>97.198971118291837</v>
      </c>
      <c r="D7" s="7">
        <v>0</v>
      </c>
      <c r="E7" s="7">
        <v>0</v>
      </c>
      <c r="F7" s="17">
        <f t="shared" si="0"/>
        <v>97.198971118291837</v>
      </c>
      <c r="H7" s="22"/>
      <c r="I7" s="24"/>
      <c r="K7" s="10"/>
      <c r="L7" s="7"/>
      <c r="M7" s="7"/>
      <c r="N7" s="7"/>
      <c r="O7" s="7"/>
      <c r="P7" s="7"/>
      <c r="Q7" s="7"/>
      <c r="R7" s="7"/>
      <c r="S7" s="7"/>
      <c r="T7" s="7"/>
      <c r="U7" s="17"/>
    </row>
    <row r="8" spans="1:21">
      <c r="A8" t="s">
        <v>2</v>
      </c>
      <c r="B8" s="10">
        <v>0</v>
      </c>
      <c r="C8" s="7">
        <v>70156.61407118522</v>
      </c>
      <c r="D8" s="7">
        <v>0</v>
      </c>
      <c r="E8" s="7">
        <v>0</v>
      </c>
      <c r="F8" s="17">
        <f t="shared" si="0"/>
        <v>70156.61407118522</v>
      </c>
      <c r="H8" s="4" t="s">
        <v>64</v>
      </c>
      <c r="I8" s="13"/>
      <c r="K8" s="10"/>
      <c r="L8" s="7"/>
      <c r="M8" s="7"/>
      <c r="N8" s="7"/>
      <c r="O8" s="7"/>
      <c r="P8" s="7"/>
      <c r="Q8" s="7"/>
      <c r="R8" s="7"/>
      <c r="S8" s="7"/>
      <c r="T8" s="7"/>
      <c r="U8" s="17"/>
    </row>
    <row r="9" spans="1:21">
      <c r="A9" t="s">
        <v>3</v>
      </c>
      <c r="B9" s="10">
        <v>0</v>
      </c>
      <c r="C9" s="7">
        <v>7564.4848759998458</v>
      </c>
      <c r="D9" s="7">
        <v>0</v>
      </c>
      <c r="E9" s="7">
        <v>0</v>
      </c>
      <c r="F9" s="17">
        <f t="shared" si="0"/>
        <v>7564.4848759998458</v>
      </c>
      <c r="H9" s="4"/>
      <c r="I9" s="13"/>
      <c r="K9" s="10"/>
      <c r="L9" s="7"/>
      <c r="M9" s="7"/>
      <c r="N9" s="7"/>
      <c r="O9" s="7"/>
      <c r="P9" s="7"/>
      <c r="Q9" s="7"/>
      <c r="R9" s="7"/>
      <c r="S9" s="7"/>
      <c r="T9" s="7"/>
      <c r="U9" s="17"/>
    </row>
    <row r="10" spans="1:21">
      <c r="A10" t="s">
        <v>4</v>
      </c>
      <c r="B10" s="10">
        <v>0</v>
      </c>
      <c r="C10" s="7">
        <v>518872.15705940919</v>
      </c>
      <c r="D10" s="7">
        <v>0</v>
      </c>
      <c r="E10" s="7">
        <v>0</v>
      </c>
      <c r="F10" s="17">
        <f t="shared" si="0"/>
        <v>518872.15705940919</v>
      </c>
      <c r="H10" s="4" t="s">
        <v>65</v>
      </c>
      <c r="I10" s="14">
        <v>1173666777</v>
      </c>
      <c r="K10" s="10"/>
      <c r="L10" s="7"/>
      <c r="M10" s="7"/>
      <c r="N10" s="7"/>
      <c r="O10" s="7"/>
      <c r="P10" s="7"/>
      <c r="Q10" s="7"/>
      <c r="R10" s="7"/>
      <c r="S10" s="7"/>
      <c r="T10" s="7"/>
      <c r="U10" s="17"/>
    </row>
    <row r="11" spans="1:21">
      <c r="A11" t="s">
        <v>5</v>
      </c>
      <c r="B11" s="10">
        <v>0</v>
      </c>
      <c r="C11" s="7">
        <v>18232.322469044535</v>
      </c>
      <c r="D11" s="7">
        <v>0</v>
      </c>
      <c r="E11" s="7">
        <v>0</v>
      </c>
      <c r="F11" s="17">
        <f t="shared" si="0"/>
        <v>18232.322469044535</v>
      </c>
      <c r="H11" s="4"/>
      <c r="I11" s="14"/>
      <c r="K11" s="10">
        <v>0</v>
      </c>
      <c r="L11" s="7">
        <v>0</v>
      </c>
      <c r="M11" s="7"/>
      <c r="N11" s="7">
        <v>40000</v>
      </c>
      <c r="O11" s="7">
        <v>0</v>
      </c>
      <c r="P11" s="7"/>
      <c r="Q11" s="7">
        <v>0</v>
      </c>
      <c r="R11" s="7">
        <v>0</v>
      </c>
      <c r="S11" s="7"/>
      <c r="T11" s="7">
        <v>0</v>
      </c>
      <c r="U11" s="17">
        <v>0</v>
      </c>
    </row>
    <row r="12" spans="1:21">
      <c r="A12" t="s">
        <v>6</v>
      </c>
      <c r="B12" s="10">
        <v>0</v>
      </c>
      <c r="C12" s="7">
        <v>50743.875231240192</v>
      </c>
      <c r="D12" s="7">
        <v>0</v>
      </c>
      <c r="E12" s="7">
        <v>0</v>
      </c>
      <c r="F12" s="17">
        <f t="shared" si="0"/>
        <v>50743.875231240192</v>
      </c>
      <c r="H12" s="4" t="s">
        <v>66</v>
      </c>
      <c r="I12" s="14"/>
      <c r="K12" s="10"/>
      <c r="L12" s="7"/>
      <c r="M12" s="7"/>
      <c r="N12" s="7"/>
      <c r="O12" s="7"/>
      <c r="P12" s="7"/>
      <c r="Q12" s="7"/>
      <c r="R12" s="7"/>
      <c r="S12" s="7"/>
      <c r="T12" s="7"/>
      <c r="U12" s="17"/>
    </row>
    <row r="13" spans="1:21">
      <c r="A13" t="s">
        <v>7</v>
      </c>
      <c r="B13" s="10">
        <v>0</v>
      </c>
      <c r="C13" s="7">
        <v>280.57434961981147</v>
      </c>
      <c r="D13" s="7">
        <v>0</v>
      </c>
      <c r="E13" s="7">
        <v>0</v>
      </c>
      <c r="F13" s="17">
        <f t="shared" si="0"/>
        <v>280.57434961981147</v>
      </c>
      <c r="H13" s="4" t="s">
        <v>67</v>
      </c>
      <c r="I13" s="14">
        <v>0</v>
      </c>
      <c r="K13" s="10"/>
      <c r="L13" s="7"/>
      <c r="M13" s="7"/>
      <c r="N13" s="7"/>
      <c r="O13" s="7"/>
      <c r="P13" s="7"/>
      <c r="Q13" s="7"/>
      <c r="R13" s="7"/>
      <c r="S13" s="7"/>
      <c r="T13" s="7"/>
      <c r="U13" s="17"/>
    </row>
    <row r="14" spans="1:21">
      <c r="A14" t="s">
        <v>8</v>
      </c>
      <c r="B14" s="10">
        <v>0</v>
      </c>
      <c r="C14" s="7">
        <v>624.27792790408057</v>
      </c>
      <c r="D14" s="7">
        <v>0</v>
      </c>
      <c r="E14" s="7">
        <v>0</v>
      </c>
      <c r="F14" s="17">
        <f t="shared" si="0"/>
        <v>624.27792790408057</v>
      </c>
      <c r="H14" s="4" t="s">
        <v>68</v>
      </c>
      <c r="I14" s="14">
        <v>0</v>
      </c>
      <c r="K14" s="10"/>
      <c r="L14" s="7"/>
      <c r="M14" s="7"/>
      <c r="N14" s="7"/>
      <c r="O14" s="7"/>
      <c r="P14" s="7"/>
      <c r="Q14" s="7"/>
      <c r="R14" s="7"/>
      <c r="S14" s="7"/>
      <c r="T14" s="7"/>
      <c r="U14" s="17"/>
    </row>
    <row r="15" spans="1:21">
      <c r="A15" t="s">
        <v>9</v>
      </c>
      <c r="B15" s="10">
        <v>0</v>
      </c>
      <c r="C15" s="7">
        <v>264318.07221308933</v>
      </c>
      <c r="D15" s="7">
        <v>0</v>
      </c>
      <c r="E15" s="7">
        <v>0</v>
      </c>
      <c r="F15" s="17">
        <f t="shared" si="0"/>
        <v>264318.07221308933</v>
      </c>
      <c r="H15" s="4" t="s">
        <v>69</v>
      </c>
      <c r="I15" s="14">
        <v>2922430.36</v>
      </c>
      <c r="K15" s="10"/>
      <c r="L15" s="7"/>
      <c r="M15" s="7"/>
      <c r="N15" s="7"/>
      <c r="O15" s="7"/>
      <c r="P15" s="7"/>
      <c r="Q15" s="7"/>
      <c r="R15" s="7"/>
      <c r="S15" s="7"/>
      <c r="T15" s="7"/>
      <c r="U15" s="17"/>
    </row>
    <row r="16" spans="1:21">
      <c r="A16" t="s">
        <v>10</v>
      </c>
      <c r="B16" s="10">
        <v>0</v>
      </c>
      <c r="C16" s="7">
        <v>57028.740662723969</v>
      </c>
      <c r="D16" s="7">
        <v>0</v>
      </c>
      <c r="E16" s="7">
        <v>0</v>
      </c>
      <c r="F16" s="17">
        <f t="shared" si="0"/>
        <v>57028.740662723969</v>
      </c>
      <c r="H16" s="4" t="s">
        <v>70</v>
      </c>
      <c r="I16" s="14">
        <v>0</v>
      </c>
      <c r="K16" s="10"/>
      <c r="L16" s="7"/>
      <c r="M16" s="7"/>
      <c r="N16" s="7"/>
      <c r="O16" s="7"/>
      <c r="P16" s="7"/>
      <c r="Q16" s="7"/>
      <c r="R16" s="7"/>
      <c r="S16" s="7"/>
      <c r="T16" s="7"/>
      <c r="U16" s="17"/>
    </row>
    <row r="17" spans="1:21">
      <c r="A17" t="s">
        <v>11</v>
      </c>
      <c r="B17" s="10">
        <v>0</v>
      </c>
      <c r="C17" s="7">
        <v>55059.70995914207</v>
      </c>
      <c r="D17" s="7">
        <v>0</v>
      </c>
      <c r="E17" s="7">
        <v>0</v>
      </c>
      <c r="F17" s="17">
        <f t="shared" si="0"/>
        <v>55059.70995914207</v>
      </c>
      <c r="H17" s="4"/>
      <c r="I17" s="14"/>
      <c r="K17" s="10"/>
      <c r="L17" s="7"/>
      <c r="M17" s="7"/>
      <c r="N17" s="7"/>
      <c r="O17" s="7"/>
      <c r="P17" s="7"/>
      <c r="Q17" s="7"/>
      <c r="R17" s="7"/>
      <c r="S17" s="7"/>
      <c r="T17" s="7"/>
      <c r="U17" s="17"/>
    </row>
    <row r="18" spans="1:21">
      <c r="A18" t="s">
        <v>12</v>
      </c>
      <c r="B18" s="10">
        <v>0</v>
      </c>
      <c r="C18" s="7">
        <v>3769.7167973918954</v>
      </c>
      <c r="D18" s="7">
        <v>0</v>
      </c>
      <c r="E18" s="7">
        <v>0</v>
      </c>
      <c r="F18" s="17">
        <f t="shared" si="0"/>
        <v>3769.7167973918954</v>
      </c>
      <c r="H18" s="4" t="s">
        <v>71</v>
      </c>
      <c r="I18" s="14"/>
      <c r="K18" s="10"/>
      <c r="L18" s="7"/>
      <c r="M18" s="7"/>
      <c r="N18" s="7"/>
      <c r="O18" s="7"/>
      <c r="P18" s="7"/>
      <c r="Q18" s="7"/>
      <c r="R18" s="7"/>
      <c r="S18" s="7"/>
      <c r="T18" s="7"/>
      <c r="U18" s="17"/>
    </row>
    <row r="19" spans="1:21">
      <c r="A19" t="s">
        <v>13</v>
      </c>
      <c r="B19" s="10">
        <v>0</v>
      </c>
      <c r="C19" s="7">
        <v>106171.33799863394</v>
      </c>
      <c r="D19" s="7">
        <v>0</v>
      </c>
      <c r="E19" s="7">
        <v>0</v>
      </c>
      <c r="F19" s="17">
        <f t="shared" si="0"/>
        <v>106171.33799863394</v>
      </c>
      <c r="H19" s="4" t="s">
        <v>72</v>
      </c>
      <c r="I19" s="14">
        <v>0</v>
      </c>
      <c r="K19" s="10">
        <v>0</v>
      </c>
      <c r="L19" s="7">
        <v>0</v>
      </c>
      <c r="M19" s="7"/>
      <c r="N19" s="7">
        <v>120000</v>
      </c>
      <c r="O19" s="7">
        <v>0</v>
      </c>
      <c r="P19" s="7"/>
      <c r="Q19" s="7">
        <v>0</v>
      </c>
      <c r="R19" s="7">
        <v>0</v>
      </c>
      <c r="S19" s="7"/>
      <c r="T19" s="7">
        <v>0</v>
      </c>
      <c r="U19" s="17">
        <v>0</v>
      </c>
    </row>
    <row r="20" spans="1:21">
      <c r="A20" t="s">
        <v>14</v>
      </c>
      <c r="B20" s="10">
        <v>0</v>
      </c>
      <c r="C20" s="7">
        <v>270337.39406368294</v>
      </c>
      <c r="D20" s="7">
        <v>0</v>
      </c>
      <c r="E20" s="7">
        <v>0</v>
      </c>
      <c r="F20" s="17">
        <f t="shared" si="0"/>
        <v>270337.39406368294</v>
      </c>
      <c r="H20" s="4" t="s">
        <v>73</v>
      </c>
      <c r="I20" s="14">
        <v>1173666777</v>
      </c>
      <c r="K20" s="10"/>
      <c r="L20" s="7"/>
      <c r="M20" s="7"/>
      <c r="N20" s="7"/>
      <c r="O20" s="7"/>
      <c r="P20" s="7"/>
      <c r="Q20" s="7"/>
      <c r="R20" s="7"/>
      <c r="S20" s="7"/>
      <c r="T20" s="7"/>
      <c r="U20" s="17"/>
    </row>
    <row r="21" spans="1:21">
      <c r="A21" t="s">
        <v>15</v>
      </c>
      <c r="B21" s="10">
        <v>0</v>
      </c>
      <c r="C21" s="7">
        <v>14077.817992174043</v>
      </c>
      <c r="D21" s="7">
        <v>0</v>
      </c>
      <c r="E21" s="7">
        <v>0</v>
      </c>
      <c r="F21" s="17">
        <f t="shared" si="0"/>
        <v>14077.817992174043</v>
      </c>
      <c r="H21" s="4" t="s">
        <v>74</v>
      </c>
      <c r="I21" s="14"/>
      <c r="K21" s="10"/>
      <c r="L21" s="7"/>
      <c r="M21" s="7"/>
      <c r="N21" s="7"/>
      <c r="O21" s="7"/>
      <c r="P21" s="7"/>
      <c r="Q21" s="7"/>
      <c r="R21" s="7"/>
      <c r="S21" s="7"/>
      <c r="T21" s="7"/>
      <c r="U21" s="17"/>
    </row>
    <row r="22" spans="1:21">
      <c r="A22" t="s">
        <v>16</v>
      </c>
      <c r="B22" s="10">
        <v>0</v>
      </c>
      <c r="C22" s="7">
        <v>15794.331781098103</v>
      </c>
      <c r="D22" s="7">
        <v>0</v>
      </c>
      <c r="E22" s="7">
        <v>0</v>
      </c>
      <c r="F22" s="17">
        <f t="shared" si="0"/>
        <v>15794.331781098103</v>
      </c>
      <c r="H22" s="4" t="s">
        <v>75</v>
      </c>
      <c r="I22" s="14">
        <v>0</v>
      </c>
      <c r="K22" s="10"/>
      <c r="L22" s="7"/>
      <c r="M22" s="7"/>
      <c r="N22" s="7"/>
      <c r="O22" s="7"/>
      <c r="P22" s="7"/>
      <c r="Q22" s="7"/>
      <c r="R22" s="7"/>
      <c r="S22" s="7"/>
      <c r="T22" s="7"/>
      <c r="U22" s="17"/>
    </row>
    <row r="23" spans="1:21">
      <c r="A23" t="s">
        <v>17</v>
      </c>
      <c r="B23" s="10">
        <v>0</v>
      </c>
      <c r="C23" s="7">
        <v>15709.157424963518</v>
      </c>
      <c r="D23" s="7">
        <v>0</v>
      </c>
      <c r="E23" s="7">
        <v>0</v>
      </c>
      <c r="F23" s="17">
        <f t="shared" si="0"/>
        <v>15709.157424963518</v>
      </c>
      <c r="H23" s="4" t="s">
        <v>76</v>
      </c>
      <c r="I23" s="14"/>
      <c r="K23" s="10"/>
      <c r="L23" s="7"/>
      <c r="M23" s="7"/>
      <c r="N23" s="7"/>
      <c r="O23" s="7"/>
      <c r="P23" s="7"/>
      <c r="Q23" s="7"/>
      <c r="R23" s="7"/>
      <c r="S23" s="7"/>
      <c r="T23" s="7"/>
      <c r="U23" s="17"/>
    </row>
    <row r="24" spans="1:21">
      <c r="A24" t="s">
        <v>18</v>
      </c>
      <c r="B24" s="10">
        <v>0</v>
      </c>
      <c r="C24" s="7">
        <v>13255.133917038809</v>
      </c>
      <c r="D24" s="7">
        <v>0</v>
      </c>
      <c r="E24" s="7">
        <v>0</v>
      </c>
      <c r="F24" s="17">
        <f t="shared" si="0"/>
        <v>13255.133917038809</v>
      </c>
      <c r="H24" s="4" t="s">
        <v>77</v>
      </c>
      <c r="I24" s="14">
        <v>0</v>
      </c>
      <c r="K24" s="10"/>
      <c r="L24" s="7"/>
      <c r="M24" s="7"/>
      <c r="N24" s="7"/>
      <c r="O24" s="7"/>
      <c r="P24" s="7"/>
      <c r="Q24" s="7"/>
      <c r="R24" s="7"/>
      <c r="S24" s="7"/>
      <c r="T24" s="7"/>
      <c r="U24" s="17"/>
    </row>
    <row r="25" spans="1:21">
      <c r="A25" t="s">
        <v>19</v>
      </c>
      <c r="B25" s="10">
        <v>0</v>
      </c>
      <c r="C25" s="7">
        <v>5390.0336664463075</v>
      </c>
      <c r="D25" s="7">
        <v>0</v>
      </c>
      <c r="E25" s="7">
        <v>0</v>
      </c>
      <c r="F25" s="17">
        <f t="shared" si="0"/>
        <v>5390.0336664463075</v>
      </c>
      <c r="H25" s="4"/>
      <c r="I25" s="14"/>
      <c r="K25" s="10"/>
      <c r="L25" s="7"/>
      <c r="M25" s="7"/>
      <c r="N25" s="7"/>
      <c r="O25" s="7"/>
      <c r="P25" s="7"/>
      <c r="Q25" s="7"/>
      <c r="R25" s="7"/>
      <c r="S25" s="7"/>
      <c r="T25" s="7"/>
      <c r="U25" s="17"/>
    </row>
    <row r="26" spans="1:21">
      <c r="A26" t="s">
        <v>20</v>
      </c>
      <c r="B26" s="10">
        <v>0</v>
      </c>
      <c r="C26" s="7">
        <v>20908.801354167808</v>
      </c>
      <c r="D26" s="7">
        <v>0</v>
      </c>
      <c r="E26" s="7">
        <v>0</v>
      </c>
      <c r="F26" s="17">
        <f t="shared" si="0"/>
        <v>20908.801354167808</v>
      </c>
      <c r="H26" s="4" t="s">
        <v>78</v>
      </c>
      <c r="I26" s="14">
        <f>SUM(I10:I16)-SUM(I19:I24)</f>
        <v>2922430.3599998951</v>
      </c>
      <c r="K26" s="10"/>
      <c r="L26" s="7"/>
      <c r="M26" s="7"/>
      <c r="N26" s="7"/>
      <c r="O26" s="7"/>
      <c r="P26" s="7"/>
      <c r="Q26" s="7"/>
      <c r="R26" s="7"/>
      <c r="S26" s="7"/>
      <c r="T26" s="7"/>
      <c r="U26" s="17"/>
    </row>
    <row r="27" spans="1:21">
      <c r="A27" t="s">
        <v>21</v>
      </c>
      <c r="B27" s="10">
        <v>0</v>
      </c>
      <c r="C27" s="7">
        <v>29197.769282935955</v>
      </c>
      <c r="D27" s="7">
        <v>0</v>
      </c>
      <c r="E27" s="7">
        <v>0</v>
      </c>
      <c r="F27" s="17">
        <f t="shared" si="0"/>
        <v>29197.769282935955</v>
      </c>
      <c r="H27" s="4" t="s">
        <v>79</v>
      </c>
      <c r="I27" s="14">
        <f>+F60</f>
        <v>2922430.3600000003</v>
      </c>
      <c r="K27" s="10"/>
      <c r="L27" s="7"/>
      <c r="M27" s="7"/>
      <c r="N27" s="7"/>
      <c r="O27" s="7"/>
      <c r="P27" s="7"/>
      <c r="Q27" s="7"/>
      <c r="R27" s="7"/>
      <c r="S27" s="7"/>
      <c r="T27" s="7"/>
      <c r="U27" s="17"/>
    </row>
    <row r="28" spans="1:21">
      <c r="A28" t="s">
        <v>22</v>
      </c>
      <c r="B28" s="10">
        <v>0</v>
      </c>
      <c r="C28" s="7">
        <v>360934.85155592009</v>
      </c>
      <c r="D28" s="7">
        <v>0</v>
      </c>
      <c r="E28" s="7">
        <v>0</v>
      </c>
      <c r="F28" s="17">
        <f t="shared" si="0"/>
        <v>360934.85155592009</v>
      </c>
      <c r="H28" s="23"/>
      <c r="I28" s="25"/>
      <c r="K28" s="10"/>
      <c r="L28" s="7"/>
      <c r="M28" s="7"/>
      <c r="N28" s="7"/>
      <c r="O28" s="7"/>
      <c r="P28" s="7"/>
      <c r="Q28" s="7"/>
      <c r="R28" s="7"/>
      <c r="S28" s="7"/>
      <c r="T28" s="7"/>
      <c r="U28" s="17"/>
    </row>
    <row r="29" spans="1:21">
      <c r="A29" t="s">
        <v>23</v>
      </c>
      <c r="B29" s="10">
        <v>0</v>
      </c>
      <c r="C29" s="7">
        <v>33269.103506169144</v>
      </c>
      <c r="D29" s="7">
        <v>0</v>
      </c>
      <c r="E29" s="7">
        <v>0</v>
      </c>
      <c r="F29" s="17">
        <f t="shared" si="0"/>
        <v>33269.103506169144</v>
      </c>
      <c r="K29" s="10"/>
      <c r="L29" s="7"/>
      <c r="M29" s="7"/>
      <c r="N29" s="7"/>
      <c r="O29" s="7"/>
      <c r="P29" s="7"/>
      <c r="Q29" s="7"/>
      <c r="R29" s="7"/>
      <c r="S29" s="7"/>
      <c r="T29" s="7"/>
      <c r="U29" s="17"/>
    </row>
    <row r="30" spans="1:21">
      <c r="A30" t="s">
        <v>24</v>
      </c>
      <c r="B30" s="10">
        <v>0</v>
      </c>
      <c r="C30" s="7">
        <v>11814.184221491347</v>
      </c>
      <c r="D30" s="7">
        <v>0</v>
      </c>
      <c r="E30" s="7">
        <v>0</v>
      </c>
      <c r="F30" s="17">
        <f t="shared" si="0"/>
        <v>11814.184221491347</v>
      </c>
      <c r="K30" s="10"/>
      <c r="L30" s="7"/>
      <c r="M30" s="7"/>
      <c r="N30" s="7"/>
      <c r="O30" s="7"/>
      <c r="P30" s="7"/>
      <c r="Q30" s="7"/>
      <c r="R30" s="7"/>
      <c r="S30" s="7"/>
      <c r="T30" s="7"/>
      <c r="U30" s="17"/>
    </row>
    <row r="31" spans="1:21">
      <c r="A31" t="s">
        <v>25</v>
      </c>
      <c r="B31" s="10">
        <v>0</v>
      </c>
      <c r="C31" s="7">
        <v>22198.4413111703</v>
      </c>
      <c r="D31" s="7">
        <v>0</v>
      </c>
      <c r="E31" s="7">
        <v>0</v>
      </c>
      <c r="F31" s="17">
        <f t="shared" si="0"/>
        <v>22198.4413111703</v>
      </c>
      <c r="K31" s="10"/>
      <c r="L31" s="7"/>
      <c r="M31" s="7"/>
      <c r="N31" s="7"/>
      <c r="O31" s="7"/>
      <c r="P31" s="7"/>
      <c r="Q31" s="7"/>
      <c r="R31" s="7"/>
      <c r="S31" s="7"/>
      <c r="T31" s="7"/>
      <c r="U31" s="17"/>
    </row>
    <row r="32" spans="1:21">
      <c r="A32" t="s">
        <v>26</v>
      </c>
      <c r="B32" s="10">
        <v>0</v>
      </c>
      <c r="C32" s="7">
        <v>7221.7833489642198</v>
      </c>
      <c r="D32" s="7">
        <v>0</v>
      </c>
      <c r="E32" s="7">
        <v>0</v>
      </c>
      <c r="F32" s="17">
        <f t="shared" si="0"/>
        <v>7221.7833489642198</v>
      </c>
      <c r="K32" s="10"/>
      <c r="L32" s="7"/>
      <c r="M32" s="7"/>
      <c r="N32" s="7"/>
      <c r="O32" s="7"/>
      <c r="P32" s="7"/>
      <c r="Q32" s="7"/>
      <c r="R32" s="7"/>
      <c r="S32" s="7"/>
      <c r="T32" s="7"/>
      <c r="U32" s="17"/>
    </row>
    <row r="33" spans="1:21">
      <c r="A33" t="s">
        <v>27</v>
      </c>
      <c r="B33" s="10">
        <v>0</v>
      </c>
      <c r="C33" s="7">
        <v>4361.9290853394268</v>
      </c>
      <c r="D33" s="7">
        <v>0</v>
      </c>
      <c r="E33" s="7">
        <v>0</v>
      </c>
      <c r="F33" s="17">
        <f t="shared" si="0"/>
        <v>4361.9290853394268</v>
      </c>
      <c r="K33" s="10"/>
      <c r="L33" s="7"/>
      <c r="M33" s="7"/>
      <c r="N33" s="7"/>
      <c r="O33" s="7"/>
      <c r="P33" s="7"/>
      <c r="Q33" s="7"/>
      <c r="R33" s="7"/>
      <c r="S33" s="7"/>
      <c r="T33" s="7"/>
      <c r="U33" s="17"/>
    </row>
    <row r="34" spans="1:21">
      <c r="A34" t="s">
        <v>28</v>
      </c>
      <c r="B34" s="10">
        <v>0</v>
      </c>
      <c r="C34" s="7">
        <v>11058.637580015142</v>
      </c>
      <c r="D34" s="7">
        <v>0</v>
      </c>
      <c r="E34" s="7">
        <v>0</v>
      </c>
      <c r="F34" s="17">
        <f t="shared" si="0"/>
        <v>11058.637580015142</v>
      </c>
      <c r="K34" s="10"/>
      <c r="L34" s="7"/>
      <c r="M34" s="7"/>
      <c r="N34" s="7"/>
      <c r="O34" s="7"/>
      <c r="P34" s="7"/>
      <c r="Q34" s="7"/>
      <c r="R34" s="7"/>
      <c r="S34" s="7"/>
      <c r="T34" s="7"/>
      <c r="U34" s="17"/>
    </row>
    <row r="35" spans="1:21">
      <c r="A35" t="s">
        <v>29</v>
      </c>
      <c r="B35" s="10">
        <v>0</v>
      </c>
      <c r="C35" s="7">
        <v>249.51076091190376</v>
      </c>
      <c r="D35" s="7">
        <v>0</v>
      </c>
      <c r="E35" s="7">
        <v>0</v>
      </c>
      <c r="F35" s="17">
        <f t="shared" si="0"/>
        <v>249.51076091190376</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4819.8665059689047</v>
      </c>
      <c r="D37" s="7">
        <v>0</v>
      </c>
      <c r="E37" s="7">
        <v>0</v>
      </c>
      <c r="F37" s="17">
        <f t="shared" si="0"/>
        <v>4819.8665059689047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145366.57258927298</v>
      </c>
      <c r="D39" s="7">
        <v>0</v>
      </c>
      <c r="E39" s="7">
        <v>0</v>
      </c>
      <c r="F39" s="17">
        <f t="shared" si="1"/>
        <v>145366.57258927298</v>
      </c>
      <c r="K39" s="10">
        <v>0</v>
      </c>
      <c r="L39" s="7">
        <v>0</v>
      </c>
      <c r="M39" s="7"/>
      <c r="N39" s="7">
        <v>250000</v>
      </c>
      <c r="O39" s="7">
        <v>0</v>
      </c>
      <c r="P39" s="7"/>
      <c r="Q39" s="7">
        <v>0</v>
      </c>
      <c r="R39" s="7">
        <v>0</v>
      </c>
      <c r="S39" s="7"/>
      <c r="T39" s="7">
        <v>0</v>
      </c>
      <c r="U39" s="17">
        <v>0</v>
      </c>
    </row>
    <row r="40" spans="1:21">
      <c r="A40" t="s">
        <v>34</v>
      </c>
      <c r="B40" s="10">
        <v>0</v>
      </c>
      <c r="C40" s="7">
        <v>11055.631426269214</v>
      </c>
      <c r="D40" s="7">
        <v>0</v>
      </c>
      <c r="E40" s="7">
        <v>0</v>
      </c>
      <c r="F40" s="17">
        <f t="shared" si="1"/>
        <v>11055.631426269214</v>
      </c>
      <c r="K40" s="10"/>
      <c r="L40" s="7"/>
      <c r="M40" s="7"/>
      <c r="N40" s="7"/>
      <c r="O40" s="7"/>
      <c r="P40" s="7"/>
      <c r="Q40" s="7"/>
      <c r="R40" s="7"/>
      <c r="S40" s="7"/>
      <c r="T40" s="7"/>
      <c r="U40" s="17"/>
    </row>
    <row r="41" spans="1:21">
      <c r="A41" t="s">
        <v>35</v>
      </c>
      <c r="B41" s="10">
        <v>0</v>
      </c>
      <c r="C41" s="7">
        <v>245574.70360723729</v>
      </c>
      <c r="D41" s="7">
        <v>0</v>
      </c>
      <c r="E41" s="7">
        <v>0</v>
      </c>
      <c r="F41" s="17">
        <f t="shared" si="1"/>
        <v>245574.70360723729</v>
      </c>
      <c r="K41" s="10"/>
      <c r="L41" s="7"/>
      <c r="M41" s="7"/>
      <c r="N41" s="7"/>
      <c r="O41" s="7"/>
      <c r="P41" s="7"/>
      <c r="Q41" s="7"/>
      <c r="R41" s="7"/>
      <c r="S41" s="7"/>
      <c r="T41" s="7"/>
      <c r="U41" s="17"/>
    </row>
    <row r="42" spans="1:21">
      <c r="A42" t="s">
        <v>36</v>
      </c>
      <c r="B42" s="10">
        <v>0</v>
      </c>
      <c r="C42" s="7">
        <v>5911.1003157402429</v>
      </c>
      <c r="D42" s="7">
        <v>0</v>
      </c>
      <c r="E42" s="7">
        <v>0</v>
      </c>
      <c r="F42" s="17">
        <f t="shared" si="1"/>
        <v>5911.1003157402429</v>
      </c>
      <c r="K42" s="10"/>
      <c r="L42" s="7"/>
      <c r="M42" s="7"/>
      <c r="N42" s="7"/>
      <c r="O42" s="7"/>
      <c r="P42" s="7"/>
      <c r="Q42" s="7"/>
      <c r="R42" s="7"/>
      <c r="S42" s="7"/>
      <c r="T42" s="7"/>
      <c r="U42" s="17"/>
    </row>
    <row r="43" spans="1:21">
      <c r="A43" t="s">
        <v>37</v>
      </c>
      <c r="B43" s="10">
        <v>0</v>
      </c>
      <c r="C43" s="7">
        <v>1437.9435418015337</v>
      </c>
      <c r="D43" s="7">
        <v>0</v>
      </c>
      <c r="E43" s="7">
        <v>0</v>
      </c>
      <c r="F43" s="17">
        <f t="shared" si="1"/>
        <v>1437.9435418015337</v>
      </c>
      <c r="K43" s="10"/>
      <c r="L43" s="7"/>
      <c r="M43" s="7"/>
      <c r="N43" s="7"/>
      <c r="O43" s="7"/>
      <c r="P43" s="7"/>
      <c r="Q43" s="7"/>
      <c r="R43" s="7"/>
      <c r="S43" s="7"/>
      <c r="T43" s="7"/>
      <c r="U43" s="17"/>
    </row>
    <row r="44" spans="1:21">
      <c r="A44" t="s">
        <v>38</v>
      </c>
      <c r="B44" s="10">
        <v>0</v>
      </c>
      <c r="C44" s="7">
        <v>20223.398300096553</v>
      </c>
      <c r="D44" s="7">
        <v>0</v>
      </c>
      <c r="E44" s="7">
        <v>0</v>
      </c>
      <c r="F44" s="17">
        <f t="shared" si="1"/>
        <v>20223.398300096553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1893.8768599337275</v>
      </c>
      <c r="D46" s="7">
        <v>0</v>
      </c>
      <c r="E46" s="7">
        <v>0</v>
      </c>
      <c r="F46" s="17">
        <f t="shared" si="1"/>
        <v>1893.8768599337275</v>
      </c>
      <c r="K46" s="10"/>
      <c r="L46" s="7"/>
      <c r="M46" s="7"/>
      <c r="N46" s="7"/>
      <c r="O46" s="7"/>
      <c r="P46" s="7"/>
      <c r="Q46" s="7"/>
      <c r="R46" s="7"/>
      <c r="S46" s="7"/>
      <c r="T46" s="7"/>
      <c r="U46" s="17"/>
    </row>
    <row r="47" spans="1:21">
      <c r="A47" t="s">
        <v>41</v>
      </c>
      <c r="B47" s="10">
        <v>0</v>
      </c>
      <c r="C47" s="7">
        <v>33330.228632336322</v>
      </c>
      <c r="D47" s="7">
        <v>0</v>
      </c>
      <c r="E47" s="7">
        <v>0</v>
      </c>
      <c r="F47" s="17">
        <f t="shared" si="1"/>
        <v>33330.228632336322</v>
      </c>
      <c r="K47" s="10"/>
      <c r="L47" s="7"/>
      <c r="M47" s="7"/>
      <c r="N47" s="7"/>
      <c r="O47" s="7"/>
      <c r="P47" s="7"/>
      <c r="Q47" s="7"/>
      <c r="R47" s="7"/>
      <c r="S47" s="7"/>
      <c r="T47" s="7"/>
      <c r="U47" s="17"/>
    </row>
    <row r="48" spans="1:21">
      <c r="A48" t="s">
        <v>42</v>
      </c>
      <c r="B48" s="10">
        <v>0</v>
      </c>
      <c r="C48" s="7">
        <v>4010.2090970660197</v>
      </c>
      <c r="D48" s="7">
        <v>0</v>
      </c>
      <c r="E48" s="7">
        <v>0</v>
      </c>
      <c r="F48" s="17">
        <f t="shared" si="1"/>
        <v>4010.2090970660197</v>
      </c>
      <c r="K48" s="10"/>
      <c r="L48" s="7"/>
      <c r="M48" s="7"/>
      <c r="N48" s="7"/>
      <c r="O48" s="7"/>
      <c r="P48" s="7"/>
      <c r="Q48" s="7"/>
      <c r="R48" s="7"/>
      <c r="S48" s="7"/>
      <c r="T48" s="7"/>
      <c r="U48" s="17"/>
    </row>
    <row r="49" spans="1:21">
      <c r="A49" t="s">
        <v>43</v>
      </c>
      <c r="B49" s="10">
        <v>0</v>
      </c>
      <c r="C49" s="7">
        <v>45264.659003664732</v>
      </c>
      <c r="D49" s="7">
        <v>0</v>
      </c>
      <c r="E49" s="7">
        <v>0</v>
      </c>
      <c r="F49" s="17">
        <f t="shared" si="1"/>
        <v>45264.659003664732</v>
      </c>
      <c r="K49" s="10"/>
      <c r="L49" s="7"/>
      <c r="M49" s="7"/>
      <c r="N49" s="7"/>
      <c r="O49" s="7"/>
      <c r="P49" s="7"/>
      <c r="Q49" s="7"/>
      <c r="R49" s="7"/>
      <c r="S49" s="7"/>
      <c r="T49" s="7"/>
      <c r="U49" s="17"/>
    </row>
    <row r="50" spans="1:21">
      <c r="A50" t="s">
        <v>44</v>
      </c>
      <c r="B50" s="10">
        <v>0</v>
      </c>
      <c r="C50" s="7">
        <v>196060.34525808104</v>
      </c>
      <c r="D50" s="7">
        <v>0</v>
      </c>
      <c r="E50" s="7">
        <v>0</v>
      </c>
      <c r="F50" s="17">
        <f t="shared" si="1"/>
        <v>196060.34525808104</v>
      </c>
      <c r="K50" s="10"/>
      <c r="L50" s="7"/>
      <c r="M50" s="7"/>
      <c r="N50" s="7"/>
      <c r="O50" s="7"/>
      <c r="P50" s="7"/>
      <c r="Q50" s="7"/>
      <c r="R50" s="7"/>
      <c r="S50" s="7"/>
      <c r="T50" s="7"/>
      <c r="U50" s="17"/>
    </row>
    <row r="51" spans="1:21">
      <c r="A51" t="s">
        <v>45</v>
      </c>
      <c r="B51" s="10">
        <v>0</v>
      </c>
      <c r="C51" s="7">
        <v>24496.144824306826</v>
      </c>
      <c r="D51" s="7">
        <v>0</v>
      </c>
      <c r="E51" s="7">
        <v>0</v>
      </c>
      <c r="F51" s="17">
        <f t="shared" si="1"/>
        <v>24496.144824306826</v>
      </c>
      <c r="K51" s="10"/>
      <c r="L51" s="7"/>
      <c r="M51" s="7"/>
      <c r="N51" s="7"/>
      <c r="O51" s="7"/>
      <c r="P51" s="7"/>
      <c r="Q51" s="7"/>
      <c r="R51" s="7"/>
      <c r="S51" s="7"/>
      <c r="T51" s="7"/>
      <c r="U51" s="17"/>
    </row>
    <row r="52" spans="1:21">
      <c r="A52" t="s">
        <v>46</v>
      </c>
      <c r="B52" s="10">
        <v>0</v>
      </c>
      <c r="C52" s="7">
        <v>359.73639826254401</v>
      </c>
      <c r="D52" s="7">
        <v>0</v>
      </c>
      <c r="E52" s="7">
        <v>0</v>
      </c>
      <c r="F52" s="17">
        <f t="shared" si="1"/>
        <v>359.73639826254401</v>
      </c>
      <c r="K52" s="10"/>
      <c r="L52" s="7"/>
      <c r="M52" s="7"/>
      <c r="N52" s="7"/>
      <c r="O52" s="7"/>
      <c r="P52" s="7"/>
      <c r="Q52" s="7"/>
      <c r="R52" s="7"/>
      <c r="S52" s="7"/>
      <c r="T52" s="7"/>
      <c r="U52" s="17"/>
    </row>
    <row r="53" spans="1:21">
      <c r="A53" t="s">
        <v>47</v>
      </c>
      <c r="B53" s="10">
        <v>0</v>
      </c>
      <c r="C53" s="7">
        <v>46876.959462730003</v>
      </c>
      <c r="D53" s="7">
        <v>0</v>
      </c>
      <c r="E53" s="7">
        <v>0</v>
      </c>
      <c r="F53" s="17">
        <f t="shared" si="1"/>
        <v>46876.959462730003</v>
      </c>
      <c r="K53" s="10"/>
      <c r="L53" s="7"/>
      <c r="M53" s="7"/>
      <c r="N53" s="7"/>
      <c r="O53" s="7"/>
      <c r="P53" s="7"/>
      <c r="Q53" s="7"/>
      <c r="R53" s="7"/>
      <c r="S53" s="7"/>
      <c r="T53" s="7"/>
      <c r="U53" s="17"/>
    </row>
    <row r="54" spans="1:21">
      <c r="A54" t="s">
        <v>48</v>
      </c>
      <c r="B54" s="10">
        <v>0</v>
      </c>
      <c r="C54" s="7">
        <v>7565.4869272484875</v>
      </c>
      <c r="D54" s="7">
        <v>0</v>
      </c>
      <c r="E54" s="7">
        <v>0</v>
      </c>
      <c r="F54" s="17">
        <f t="shared" si="1"/>
        <v>7565.4869272484875</v>
      </c>
      <c r="K54" s="10"/>
      <c r="L54" s="7"/>
      <c r="M54" s="7"/>
      <c r="N54" s="7"/>
      <c r="O54" s="7"/>
      <c r="P54" s="7"/>
      <c r="Q54" s="7"/>
      <c r="R54" s="7"/>
      <c r="S54" s="7"/>
      <c r="T54" s="7"/>
      <c r="U54" s="17"/>
    </row>
    <row r="55" spans="1:21">
      <c r="A55" t="s">
        <v>49</v>
      </c>
      <c r="B55" s="10">
        <v>0</v>
      </c>
      <c r="C55" s="7">
        <v>30273.972323977661</v>
      </c>
      <c r="D55" s="7">
        <v>0</v>
      </c>
      <c r="E55" s="7">
        <v>0</v>
      </c>
      <c r="F55" s="17">
        <f t="shared" si="1"/>
        <v>30273.972323977661</v>
      </c>
      <c r="K55" s="10"/>
      <c r="L55" s="7"/>
      <c r="M55" s="7"/>
      <c r="N55" s="7"/>
      <c r="O55" s="7"/>
      <c r="P55" s="7"/>
      <c r="Q55" s="7"/>
      <c r="R55" s="7"/>
      <c r="S55" s="7"/>
      <c r="T55" s="7"/>
      <c r="U55" s="17"/>
    </row>
    <row r="56" spans="1:21">
      <c r="A56" t="s">
        <v>50</v>
      </c>
      <c r="B56" s="10">
        <v>0</v>
      </c>
      <c r="C56" s="7">
        <v>86874.837103531419</v>
      </c>
      <c r="D56" s="7">
        <v>0</v>
      </c>
      <c r="E56" s="7">
        <v>0</v>
      </c>
      <c r="F56" s="17">
        <f t="shared" si="1"/>
        <v>86874.837103531419</v>
      </c>
      <c r="K56" s="10"/>
      <c r="L56" s="7"/>
      <c r="M56" s="7"/>
      <c r="N56" s="7"/>
      <c r="O56" s="7"/>
      <c r="P56" s="7"/>
      <c r="Q56" s="7"/>
      <c r="R56" s="7"/>
      <c r="S56" s="7"/>
      <c r="T56" s="7"/>
      <c r="U56" s="17"/>
    </row>
    <row r="57" spans="1:21">
      <c r="A57" t="s">
        <v>51</v>
      </c>
      <c r="B57" s="10">
        <v>0</v>
      </c>
      <c r="C57" s="7">
        <v>2171.4450558076123</v>
      </c>
      <c r="D57" s="7">
        <v>0</v>
      </c>
      <c r="E57" s="7">
        <v>0</v>
      </c>
      <c r="F57" s="17">
        <f t="shared" si="1"/>
        <v>2171.4450558076123</v>
      </c>
      <c r="K57" s="10">
        <v>0</v>
      </c>
      <c r="L57" s="7">
        <v>0</v>
      </c>
      <c r="M57" s="7"/>
      <c r="N57" s="7">
        <v>28000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2922430.3600000003</v>
      </c>
      <c r="D60" s="7">
        <f>SUM(D6:D58)</f>
        <v>0</v>
      </c>
      <c r="E60" s="7">
        <f>SUM(E6:E58)</f>
        <v>0</v>
      </c>
      <c r="F60" s="17">
        <f>SUM(F6:F58)</f>
        <v>2922430.3600000003</v>
      </c>
      <c r="K60" s="10">
        <f>SUM(K6:K58)</f>
        <v>0</v>
      </c>
      <c r="L60" s="7">
        <f>SUM(L6:L58)</f>
        <v>0</v>
      </c>
      <c r="M60" s="7"/>
      <c r="N60" s="7">
        <f>SUM(N6:N58)</f>
        <v>438000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Italic"Standard Life Insurance Company of Indiana&amp;R&amp;"Geneva,Bold"UNAUDITED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88</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161865.32264218957</v>
      </c>
      <c r="E6" s="7">
        <v>0</v>
      </c>
      <c r="F6" s="17">
        <f t="shared" ref="F6:F37" si="0">SUM(B6:E6)</f>
        <v>161865.32264218957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91727.47965284728</v>
      </c>
      <c r="E8" s="7">
        <v>0</v>
      </c>
      <c r="F8" s="17">
        <f t="shared" si="0"/>
        <v>91727.47965284728</v>
      </c>
      <c r="H8" s="4" t="s">
        <v>64</v>
      </c>
      <c r="I8" s="13"/>
      <c r="K8" s="10"/>
      <c r="L8" s="7"/>
      <c r="M8" s="7"/>
      <c r="N8" s="7"/>
      <c r="O8" s="7"/>
      <c r="P8" s="7"/>
      <c r="Q8" s="7"/>
      <c r="R8" s="7"/>
      <c r="S8" s="7"/>
      <c r="T8" s="7"/>
      <c r="U8" s="17"/>
    </row>
    <row r="9" spans="1:21">
      <c r="A9" t="s">
        <v>3</v>
      </c>
      <c r="B9" s="10">
        <v>0</v>
      </c>
      <c r="C9" s="7">
        <v>0</v>
      </c>
      <c r="D9" s="7">
        <v>65817.52675103693</v>
      </c>
      <c r="E9" s="7">
        <v>0</v>
      </c>
      <c r="F9" s="17">
        <f t="shared" si="0"/>
        <v>65817.52675103693</v>
      </c>
      <c r="H9" s="4"/>
      <c r="I9" s="13"/>
      <c r="K9" s="10">
        <v>0</v>
      </c>
      <c r="L9" s="7">
        <v>0</v>
      </c>
      <c r="M9" s="7"/>
      <c r="N9" s="7">
        <v>0</v>
      </c>
      <c r="O9" s="7">
        <v>0</v>
      </c>
      <c r="P9" s="7"/>
      <c r="Q9" s="7">
        <v>70294</v>
      </c>
      <c r="R9" s="7">
        <v>0</v>
      </c>
      <c r="S9" s="7"/>
      <c r="T9" s="7">
        <v>0</v>
      </c>
      <c r="U9" s="17">
        <v>0</v>
      </c>
    </row>
    <row r="10" spans="1:21">
      <c r="A10" t="s">
        <v>4</v>
      </c>
      <c r="B10" s="10">
        <v>0</v>
      </c>
      <c r="C10" s="7">
        <v>0</v>
      </c>
      <c r="D10" s="7">
        <v>0</v>
      </c>
      <c r="E10" s="7">
        <v>0</v>
      </c>
      <c r="F10" s="17">
        <f t="shared" si="0"/>
        <v>0</v>
      </c>
      <c r="H10" s="4" t="s">
        <v>65</v>
      </c>
      <c r="I10" s="14">
        <v>2552388</v>
      </c>
      <c r="K10" s="10"/>
      <c r="L10" s="7"/>
      <c r="M10" s="7"/>
      <c r="N10" s="7"/>
      <c r="O10" s="7"/>
      <c r="P10" s="7"/>
      <c r="Q10" s="7"/>
      <c r="R10" s="7"/>
      <c r="S10" s="7"/>
      <c r="T10" s="7"/>
      <c r="U10" s="17"/>
    </row>
    <row r="11" spans="1:21">
      <c r="A11" t="s">
        <v>5</v>
      </c>
      <c r="B11" s="10">
        <v>0</v>
      </c>
      <c r="C11" s="7">
        <v>0</v>
      </c>
      <c r="D11" s="7">
        <v>-17678.752158630872</v>
      </c>
      <c r="E11" s="7">
        <v>0</v>
      </c>
      <c r="F11" s="17">
        <f t="shared" si="0"/>
        <v>-17678.752158630872</v>
      </c>
      <c r="H11" s="4"/>
      <c r="I11" s="14"/>
      <c r="K11" s="10">
        <v>0</v>
      </c>
      <c r="L11" s="7">
        <v>0</v>
      </c>
      <c r="M11" s="7"/>
      <c r="N11" s="7">
        <v>0</v>
      </c>
      <c r="O11" s="7">
        <v>0</v>
      </c>
      <c r="P11" s="7"/>
      <c r="Q11" s="7">
        <v>369296</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8434.4132655299654</v>
      </c>
      <c r="E13" s="7">
        <v>0</v>
      </c>
      <c r="F13" s="17">
        <f t="shared" si="0"/>
        <v>8434.4132655299654</v>
      </c>
      <c r="H13" s="4" t="s">
        <v>67</v>
      </c>
      <c r="I13" s="14">
        <v>91271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3003885</v>
      </c>
      <c r="K14" s="10"/>
      <c r="L14" s="7"/>
      <c r="M14" s="7"/>
      <c r="N14" s="7"/>
      <c r="O14" s="7"/>
      <c r="P14" s="7"/>
      <c r="Q14" s="7"/>
      <c r="R14" s="7"/>
      <c r="S14" s="7"/>
      <c r="T14" s="7"/>
      <c r="U14" s="17"/>
    </row>
    <row r="15" spans="1:21">
      <c r="A15" t="s">
        <v>9</v>
      </c>
      <c r="B15" s="10">
        <v>0</v>
      </c>
      <c r="C15" s="7">
        <v>0</v>
      </c>
      <c r="D15" s="7">
        <v>437795.38537337771</v>
      </c>
      <c r="E15" s="7">
        <v>0</v>
      </c>
      <c r="F15" s="17">
        <f t="shared" si="0"/>
        <v>437795.38537337771</v>
      </c>
      <c r="H15" s="4" t="s">
        <v>69</v>
      </c>
      <c r="I15" s="14">
        <v>1905625.47</v>
      </c>
      <c r="K15" s="10"/>
      <c r="L15" s="7"/>
      <c r="M15" s="7"/>
      <c r="N15" s="7"/>
      <c r="O15" s="7"/>
      <c r="P15" s="7"/>
      <c r="Q15" s="7"/>
      <c r="R15" s="7"/>
      <c r="S15" s="7"/>
      <c r="T15" s="7"/>
      <c r="U15" s="17"/>
    </row>
    <row r="16" spans="1:21">
      <c r="A16" t="s">
        <v>10</v>
      </c>
      <c r="B16" s="10">
        <v>0</v>
      </c>
      <c r="C16" s="7">
        <v>0</v>
      </c>
      <c r="D16" s="7">
        <v>1478085.0983656696</v>
      </c>
      <c r="E16" s="7">
        <v>0</v>
      </c>
      <c r="F16" s="17">
        <f t="shared" si="0"/>
        <v>1478085.0983656696</v>
      </c>
      <c r="H16" s="4" t="s">
        <v>70</v>
      </c>
      <c r="I16" s="14">
        <v>0</v>
      </c>
      <c r="K16" s="10">
        <v>0</v>
      </c>
      <c r="L16" s="7">
        <v>0</v>
      </c>
      <c r="M16" s="7"/>
      <c r="N16" s="7">
        <v>0</v>
      </c>
      <c r="O16" s="7">
        <v>0</v>
      </c>
      <c r="P16" s="7"/>
      <c r="Q16" s="7">
        <v>1448000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29822.184004113995</v>
      </c>
      <c r="E18" s="7">
        <v>0</v>
      </c>
      <c r="F18" s="17">
        <f t="shared" si="0"/>
        <v>29822.184004113995</v>
      </c>
      <c r="H18" s="4" t="s">
        <v>71</v>
      </c>
      <c r="I18" s="14"/>
      <c r="K18" s="10">
        <v>0</v>
      </c>
      <c r="L18" s="7">
        <v>0</v>
      </c>
      <c r="M18" s="7"/>
      <c r="N18" s="7">
        <v>0</v>
      </c>
      <c r="O18" s="7">
        <v>0</v>
      </c>
      <c r="P18" s="7"/>
      <c r="Q18" s="7">
        <v>43000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28022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126.10196358893609</v>
      </c>
      <c r="E22" s="7">
        <v>0</v>
      </c>
      <c r="F22" s="17">
        <f t="shared" si="0"/>
        <v>126.10196358893609</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241120.92001944411</v>
      </c>
      <c r="E24" s="7">
        <v>0</v>
      </c>
      <c r="F24" s="17">
        <f t="shared" si="0"/>
        <v>241120.92001944411</v>
      </c>
      <c r="H24" s="4" t="s">
        <v>77</v>
      </c>
      <c r="I24" s="14">
        <v>2587048</v>
      </c>
      <c r="K24" s="10">
        <v>226286</v>
      </c>
      <c r="L24" s="7">
        <v>0</v>
      </c>
      <c r="M24" s="7"/>
      <c r="N24" s="7">
        <v>0</v>
      </c>
      <c r="O24" s="7">
        <v>0</v>
      </c>
      <c r="P24" s="7"/>
      <c r="Q24" s="7">
        <v>378714</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4938099.47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4938099.47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232270.11611917813</v>
      </c>
      <c r="E30" s="7">
        <v>0</v>
      </c>
      <c r="F30" s="17">
        <f t="shared" si="0"/>
        <v>232270.11611917813</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10369.396996831683</v>
      </c>
      <c r="E32" s="7">
        <v>0</v>
      </c>
      <c r="F32" s="17">
        <f t="shared" si="0"/>
        <v>10369.396996831683</v>
      </c>
      <c r="K32" s="10"/>
      <c r="L32" s="7"/>
      <c r="M32" s="7"/>
      <c r="N32" s="7"/>
      <c r="O32" s="7"/>
      <c r="P32" s="7"/>
      <c r="Q32" s="7"/>
      <c r="R32" s="7"/>
      <c r="S32" s="7"/>
      <c r="T32" s="7"/>
      <c r="U32" s="17"/>
    </row>
    <row r="33" spans="1:21">
      <c r="A33" t="s">
        <v>27</v>
      </c>
      <c r="B33" s="10">
        <v>0</v>
      </c>
      <c r="C33" s="7">
        <v>0</v>
      </c>
      <c r="D33" s="7">
        <v>27807.064236962902</v>
      </c>
      <c r="E33" s="7">
        <v>0</v>
      </c>
      <c r="F33" s="17">
        <f t="shared" si="0"/>
        <v>27807.064236962902</v>
      </c>
      <c r="K33" s="10"/>
      <c r="L33" s="7"/>
      <c r="M33" s="7"/>
      <c r="N33" s="7"/>
      <c r="O33" s="7"/>
      <c r="P33" s="7"/>
      <c r="Q33" s="7"/>
      <c r="R33" s="7"/>
      <c r="S33" s="7"/>
      <c r="T33" s="7"/>
      <c r="U33" s="17"/>
    </row>
    <row r="34" spans="1:21">
      <c r="A34" t="s">
        <v>28</v>
      </c>
      <c r="B34" s="10">
        <v>0</v>
      </c>
      <c r="C34" s="7">
        <v>0</v>
      </c>
      <c r="D34" s="7">
        <v>926.25457911385342</v>
      </c>
      <c r="E34" s="7">
        <v>0</v>
      </c>
      <c r="F34" s="17">
        <f t="shared" si="0"/>
        <v>926.25457911385342</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-84821.386807555798</v>
      </c>
      <c r="E37" s="7">
        <v>0</v>
      </c>
      <c r="F37" s="17">
        <f t="shared" si="0"/>
        <v>-84821.386807555798</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17404.391863313598</v>
      </c>
      <c r="E41" s="7">
        <v>0</v>
      </c>
      <c r="F41" s="17">
        <f t="shared" si="1"/>
        <v>17404.391863313598</v>
      </c>
      <c r="K41" s="10"/>
      <c r="L41" s="7"/>
      <c r="M41" s="7"/>
      <c r="N41" s="7"/>
      <c r="O41" s="7"/>
      <c r="P41" s="7"/>
      <c r="Q41" s="7"/>
      <c r="R41" s="7"/>
      <c r="S41" s="7"/>
      <c r="T41" s="7"/>
      <c r="U41" s="17"/>
    </row>
    <row r="42" spans="1:21">
      <c r="A42" t="s">
        <v>36</v>
      </c>
      <c r="B42" s="10">
        <v>0</v>
      </c>
      <c r="C42" s="7">
        <v>0</v>
      </c>
      <c r="D42" s="7">
        <v>157073.23782453078</v>
      </c>
      <c r="E42" s="7">
        <v>0</v>
      </c>
      <c r="F42" s="17">
        <f t="shared" si="1"/>
        <v>157073.23782453078</v>
      </c>
      <c r="K42" s="10">
        <v>0</v>
      </c>
      <c r="L42" s="7">
        <v>0</v>
      </c>
      <c r="M42" s="7"/>
      <c r="N42" s="7">
        <v>0</v>
      </c>
      <c r="O42" s="7">
        <v>0</v>
      </c>
      <c r="P42" s="7"/>
      <c r="Q42" s="7">
        <v>200000</v>
      </c>
      <c r="R42" s="7">
        <v>0</v>
      </c>
      <c r="S42" s="7"/>
      <c r="T42" s="7">
        <v>0</v>
      </c>
      <c r="U42" s="17">
        <v>0</v>
      </c>
    </row>
    <row r="43" spans="1:21">
      <c r="A43" t="s">
        <v>37</v>
      </c>
      <c r="B43" s="10">
        <v>0</v>
      </c>
      <c r="C43" s="7">
        <v>0</v>
      </c>
      <c r="D43" s="7">
        <v>35017.402801566881</v>
      </c>
      <c r="E43" s="7">
        <v>0</v>
      </c>
      <c r="F43" s="17">
        <f t="shared" si="1"/>
        <v>35017.402801566881</v>
      </c>
      <c r="K43" s="10"/>
      <c r="L43" s="7"/>
      <c r="M43" s="7"/>
      <c r="N43" s="7"/>
      <c r="O43" s="7"/>
      <c r="P43" s="7"/>
      <c r="Q43" s="7"/>
      <c r="R43" s="7"/>
      <c r="S43" s="7"/>
      <c r="T43" s="7"/>
      <c r="U43" s="17"/>
    </row>
    <row r="44" spans="1:21">
      <c r="A44" t="s">
        <v>38</v>
      </c>
      <c r="B44" s="10">
        <v>0</v>
      </c>
      <c r="C44" s="7">
        <v>0</v>
      </c>
      <c r="D44" s="7">
        <v>84.460703511636922</v>
      </c>
      <c r="E44" s="7">
        <v>0</v>
      </c>
      <c r="F44" s="17">
        <f t="shared" si="1"/>
        <v>84.460703511636922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1127985.6779097491</v>
      </c>
      <c r="E47" s="7">
        <v>0</v>
      </c>
      <c r="F47" s="17">
        <f t="shared" si="1"/>
        <v>1127985.6779097491</v>
      </c>
      <c r="K47" s="10">
        <v>0</v>
      </c>
      <c r="L47" s="7">
        <v>0</v>
      </c>
      <c r="M47" s="7"/>
      <c r="N47" s="7">
        <v>0</v>
      </c>
      <c r="O47" s="7">
        <v>0</v>
      </c>
      <c r="P47" s="7"/>
      <c r="Q47" s="7">
        <v>1200000</v>
      </c>
      <c r="R47" s="7">
        <v>0</v>
      </c>
      <c r="S47" s="7"/>
      <c r="T47" s="7">
        <v>0</v>
      </c>
      <c r="U47" s="17">
        <v>0</v>
      </c>
    </row>
    <row r="48" spans="1:21">
      <c r="A48" t="s">
        <v>42</v>
      </c>
      <c r="B48" s="10">
        <v>0</v>
      </c>
      <c r="C48" s="7">
        <v>0</v>
      </c>
      <c r="D48" s="7">
        <v>-5473.5836174768447</v>
      </c>
      <c r="E48" s="7">
        <v>0</v>
      </c>
      <c r="F48" s="17">
        <f t="shared" si="1"/>
        <v>-5473.5836174768447</v>
      </c>
      <c r="K48" s="10"/>
      <c r="L48" s="7"/>
      <c r="M48" s="7"/>
      <c r="N48" s="7"/>
      <c r="O48" s="7"/>
      <c r="P48" s="7"/>
      <c r="Q48" s="7"/>
      <c r="R48" s="7"/>
      <c r="S48" s="7"/>
      <c r="T48" s="7"/>
      <c r="U48" s="17"/>
    </row>
    <row r="49" spans="1:21">
      <c r="A49" t="s">
        <v>43</v>
      </c>
      <c r="B49" s="10">
        <v>0</v>
      </c>
      <c r="C49" s="7">
        <v>0</v>
      </c>
      <c r="D49" s="7">
        <v>187537.70093892451</v>
      </c>
      <c r="E49" s="7">
        <v>0</v>
      </c>
      <c r="F49" s="17">
        <f t="shared" si="1"/>
        <v>187537.70093892451</v>
      </c>
      <c r="K49" s="10">
        <v>0</v>
      </c>
      <c r="L49" s="7">
        <v>0</v>
      </c>
      <c r="M49" s="7"/>
      <c r="N49" s="7">
        <v>0</v>
      </c>
      <c r="O49" s="7">
        <v>0</v>
      </c>
      <c r="P49" s="7"/>
      <c r="Q49" s="7">
        <v>250000</v>
      </c>
      <c r="R49" s="7">
        <v>0</v>
      </c>
      <c r="S49" s="7"/>
      <c r="T49" s="7">
        <v>0</v>
      </c>
      <c r="U49" s="17">
        <v>0</v>
      </c>
    </row>
    <row r="50" spans="1:21">
      <c r="A50" t="s">
        <v>44</v>
      </c>
      <c r="B50" s="10">
        <v>2000</v>
      </c>
      <c r="C50" s="7">
        <v>0</v>
      </c>
      <c r="D50" s="7">
        <v>732749.8020896907</v>
      </c>
      <c r="E50" s="7">
        <v>0</v>
      </c>
      <c r="F50" s="17">
        <f t="shared" si="1"/>
        <v>734749.8020896907</v>
      </c>
      <c r="K50" s="10"/>
      <c r="L50" s="7"/>
      <c r="M50" s="7"/>
      <c r="N50" s="7"/>
      <c r="O50" s="7"/>
      <c r="P50" s="7"/>
      <c r="Q50" s="7"/>
      <c r="R50" s="7"/>
      <c r="S50" s="7"/>
      <c r="T50" s="7"/>
      <c r="U50" s="17"/>
    </row>
    <row r="51" spans="1:21">
      <c r="A51" t="s">
        <v>45</v>
      </c>
      <c r="B51" s="10">
        <v>0</v>
      </c>
      <c r="C51" s="7">
        <v>0</v>
      </c>
      <c r="D51" s="7">
        <v>53.254482491496582</v>
      </c>
      <c r="E51" s="7">
        <v>0</v>
      </c>
      <c r="F51" s="17">
        <f t="shared" si="1"/>
        <v>53.254482491496582</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2000</v>
      </c>
      <c r="C60" s="7">
        <f>SUM(C6:C58)</f>
        <v>0</v>
      </c>
      <c r="D60" s="7">
        <f>SUM(D6:D58)</f>
        <v>4936099.47</v>
      </c>
      <c r="E60" s="7">
        <f>SUM(E6:E58)</f>
        <v>0</v>
      </c>
      <c r="F60" s="17">
        <f>SUM(F6:F58)</f>
        <v>4938099.47</v>
      </c>
      <c r="K60" s="10">
        <f>SUM(K6:K58)</f>
        <v>226286</v>
      </c>
      <c r="L60" s="7">
        <f>SUM(L6:L58)</f>
        <v>0</v>
      </c>
      <c r="M60" s="7"/>
      <c r="N60" s="7">
        <f>SUM(N6:N58)</f>
        <v>0</v>
      </c>
      <c r="O60" s="7">
        <f>SUM(O6:O58)</f>
        <v>0</v>
      </c>
      <c r="P60" s="7"/>
      <c r="Q60" s="7">
        <f>SUM(Q6:Q58)</f>
        <v>3959304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Italic"States General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87</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-4675</v>
      </c>
      <c r="E6" s="7">
        <v>0</v>
      </c>
      <c r="F6" s="17">
        <f t="shared" ref="F6:F37" si="0">SUM(B6:E6)</f>
        <v>-4675</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4032.5991017554916</v>
      </c>
      <c r="E8" s="7">
        <v>0</v>
      </c>
      <c r="F8" s="17">
        <f t="shared" si="0"/>
        <v>4032.5991017554916</v>
      </c>
      <c r="H8" s="4" t="s">
        <v>64</v>
      </c>
      <c r="I8" s="13"/>
      <c r="K8" s="10"/>
      <c r="L8" s="7"/>
      <c r="M8" s="7"/>
      <c r="N8" s="7"/>
      <c r="O8" s="7"/>
      <c r="P8" s="7"/>
      <c r="Q8" s="7"/>
      <c r="R8" s="7"/>
      <c r="S8" s="7"/>
      <c r="T8" s="7"/>
      <c r="U8" s="17"/>
    </row>
    <row r="9" spans="1:21">
      <c r="A9" t="s">
        <v>3</v>
      </c>
      <c r="B9" s="10">
        <v>0</v>
      </c>
      <c r="C9" s="7">
        <v>0</v>
      </c>
      <c r="D9" s="7">
        <v>526578.15528030181</v>
      </c>
      <c r="E9" s="7">
        <v>0</v>
      </c>
      <c r="F9" s="17">
        <f t="shared" si="0"/>
        <v>526578.15528030181</v>
      </c>
      <c r="H9" s="4"/>
      <c r="I9" s="13"/>
      <c r="K9" s="10">
        <v>0</v>
      </c>
      <c r="L9" s="7">
        <v>0</v>
      </c>
      <c r="M9" s="7"/>
      <c r="N9" s="7">
        <v>0</v>
      </c>
      <c r="O9" s="7">
        <v>0</v>
      </c>
      <c r="P9" s="7"/>
      <c r="Q9" s="7">
        <v>1437371</v>
      </c>
      <c r="R9" s="7">
        <v>0</v>
      </c>
      <c r="S9" s="7"/>
      <c r="T9" s="7">
        <v>0</v>
      </c>
      <c r="U9" s="17">
        <v>0</v>
      </c>
    </row>
    <row r="10" spans="1:21">
      <c r="A10" t="s">
        <v>4</v>
      </c>
      <c r="B10" s="10">
        <v>0</v>
      </c>
      <c r="C10" s="7">
        <v>0</v>
      </c>
      <c r="D10" s="7">
        <v>166.64288519162801</v>
      </c>
      <c r="E10" s="7">
        <v>0</v>
      </c>
      <c r="F10" s="17">
        <f t="shared" si="0"/>
        <v>166.64288519162801</v>
      </c>
      <c r="H10" s="4" t="s">
        <v>65</v>
      </c>
      <c r="I10" s="14">
        <v>7285014</v>
      </c>
      <c r="K10" s="10"/>
      <c r="L10" s="7"/>
      <c r="M10" s="7"/>
      <c r="N10" s="7"/>
      <c r="O10" s="7"/>
      <c r="P10" s="7"/>
      <c r="Q10" s="7"/>
      <c r="R10" s="7"/>
      <c r="S10" s="7"/>
      <c r="T10" s="7"/>
      <c r="U10" s="17"/>
    </row>
    <row r="11" spans="1:21">
      <c r="A11" t="s">
        <v>5</v>
      </c>
      <c r="B11" s="10">
        <v>0</v>
      </c>
      <c r="C11" s="7">
        <v>0</v>
      </c>
      <c r="D11" s="7">
        <v>591.26493398281127</v>
      </c>
      <c r="E11" s="7">
        <v>0</v>
      </c>
      <c r="F11" s="17">
        <f t="shared" si="0"/>
        <v>591.26493398281127</v>
      </c>
      <c r="H11" s="4"/>
      <c r="I11" s="14"/>
      <c r="K11" s="10">
        <v>4426</v>
      </c>
      <c r="L11" s="7">
        <v>0</v>
      </c>
      <c r="M11" s="7"/>
      <c r="N11" s="7">
        <v>0</v>
      </c>
      <c r="O11" s="7">
        <v>0</v>
      </c>
      <c r="P11" s="7"/>
      <c r="Q11" s="7">
        <v>4500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602228</v>
      </c>
      <c r="K13" s="10"/>
      <c r="L13" s="7"/>
      <c r="M13" s="7"/>
      <c r="N13" s="7"/>
      <c r="O13" s="7"/>
      <c r="P13" s="7"/>
      <c r="Q13" s="7"/>
      <c r="R13" s="7"/>
      <c r="S13" s="7"/>
      <c r="T13" s="7"/>
      <c r="U13" s="17"/>
    </row>
    <row r="14" spans="1:21">
      <c r="A14" t="s">
        <v>8</v>
      </c>
      <c r="B14" s="10">
        <v>0</v>
      </c>
      <c r="C14" s="7">
        <v>0</v>
      </c>
      <c r="D14" s="7">
        <v>355.48463652907333</v>
      </c>
      <c r="E14" s="7">
        <v>0</v>
      </c>
      <c r="F14" s="17">
        <f t="shared" si="0"/>
        <v>355.48463652907333</v>
      </c>
      <c r="H14" s="4" t="s">
        <v>68</v>
      </c>
      <c r="I14" s="14">
        <v>1111917</v>
      </c>
      <c r="K14" s="10"/>
      <c r="L14" s="7"/>
      <c r="M14" s="7"/>
      <c r="N14" s="7"/>
      <c r="O14" s="7"/>
      <c r="P14" s="7"/>
      <c r="Q14" s="7"/>
      <c r="R14" s="7"/>
      <c r="S14" s="7"/>
      <c r="T14" s="7"/>
      <c r="U14" s="17"/>
    </row>
    <row r="15" spans="1:21">
      <c r="A15" t="s">
        <v>9</v>
      </c>
      <c r="B15" s="10">
        <v>0</v>
      </c>
      <c r="C15" s="7">
        <v>0</v>
      </c>
      <c r="D15" s="7">
        <v>885.39245570351295</v>
      </c>
      <c r="E15" s="7">
        <v>0</v>
      </c>
      <c r="F15" s="17">
        <f t="shared" si="0"/>
        <v>885.39245570351295</v>
      </c>
      <c r="H15" s="4" t="s">
        <v>69</v>
      </c>
      <c r="I15" s="14">
        <v>1308003.1600000001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12.049452707047749</v>
      </c>
      <c r="E18" s="7">
        <v>0</v>
      </c>
      <c r="F18" s="17">
        <f t="shared" si="0"/>
        <v>12.049452707047749</v>
      </c>
      <c r="H18" s="4" t="s">
        <v>71</v>
      </c>
      <c r="I18" s="14"/>
      <c r="K18" s="10"/>
      <c r="L18" s="7"/>
      <c r="M18" s="7"/>
      <c r="N18" s="7"/>
      <c r="O18" s="7"/>
      <c r="P18" s="7"/>
      <c r="Q18" s="7"/>
      <c r="R18" s="7"/>
      <c r="S18" s="7"/>
      <c r="T18" s="7"/>
      <c r="U18" s="17"/>
    </row>
    <row r="19" spans="1:21">
      <c r="A19" t="s">
        <v>13</v>
      </c>
      <c r="B19" s="10">
        <v>0</v>
      </c>
      <c r="C19" s="7">
        <v>0</v>
      </c>
      <c r="D19" s="7">
        <v>3285.6616109568204</v>
      </c>
      <c r="E19" s="7">
        <v>0</v>
      </c>
      <c r="F19" s="17">
        <f t="shared" si="0"/>
        <v>3285.6616109568204</v>
      </c>
      <c r="H19" s="4" t="s">
        <v>72</v>
      </c>
      <c r="I19" s="14">
        <v>0</v>
      </c>
      <c r="K19" s="10">
        <v>5000</v>
      </c>
      <c r="L19" s="7">
        <v>0</v>
      </c>
      <c r="M19" s="7"/>
      <c r="N19" s="7">
        <v>0</v>
      </c>
      <c r="O19" s="7">
        <v>0</v>
      </c>
      <c r="P19" s="7"/>
      <c r="Q19" s="7">
        <v>25000</v>
      </c>
      <c r="R19" s="7">
        <v>0</v>
      </c>
      <c r="S19" s="7"/>
      <c r="T19" s="7">
        <v>0</v>
      </c>
      <c r="U19" s="17">
        <v>0</v>
      </c>
    </row>
    <row r="20" spans="1:21">
      <c r="A20" t="s">
        <v>14</v>
      </c>
      <c r="B20" s="10">
        <v>0</v>
      </c>
      <c r="C20" s="7">
        <v>0</v>
      </c>
      <c r="D20" s="7">
        <v>508.94843665770259</v>
      </c>
      <c r="E20" s="7">
        <v>0</v>
      </c>
      <c r="F20" s="17">
        <f t="shared" si="0"/>
        <v>508.94843665770259</v>
      </c>
      <c r="H20" s="4" t="s">
        <v>73</v>
      </c>
      <c r="I20" s="14">
        <v>602228</v>
      </c>
      <c r="K20" s="10"/>
      <c r="L20" s="7"/>
      <c r="M20" s="7"/>
      <c r="N20" s="7"/>
      <c r="O20" s="7"/>
      <c r="P20" s="7"/>
      <c r="Q20" s="7"/>
      <c r="R20" s="7"/>
      <c r="S20" s="7"/>
      <c r="T20" s="7"/>
      <c r="U20" s="17"/>
    </row>
    <row r="21" spans="1:21">
      <c r="A21" t="s">
        <v>15</v>
      </c>
      <c r="B21" s="10">
        <v>0</v>
      </c>
      <c r="C21" s="7">
        <v>0</v>
      </c>
      <c r="D21" s="7">
        <v>18.06923378986761</v>
      </c>
      <c r="E21" s="7">
        <v>0</v>
      </c>
      <c r="F21" s="17">
        <f t="shared" si="0"/>
        <v>18.06923378986761</v>
      </c>
      <c r="H21" s="4" t="s">
        <v>74</v>
      </c>
      <c r="I21" s="14"/>
      <c r="K21" s="10"/>
      <c r="L21" s="7"/>
      <c r="M21" s="7"/>
      <c r="N21" s="7"/>
      <c r="O21" s="7"/>
      <c r="P21" s="7"/>
      <c r="Q21" s="7"/>
      <c r="R21" s="7"/>
      <c r="S21" s="7"/>
      <c r="T21" s="7"/>
      <c r="U21" s="17"/>
    </row>
    <row r="22" spans="1:21">
      <c r="A22" t="s">
        <v>16</v>
      </c>
      <c r="B22" s="10">
        <v>0</v>
      </c>
      <c r="C22" s="7">
        <v>0</v>
      </c>
      <c r="D22" s="7">
        <v>883.16497325109049</v>
      </c>
      <c r="E22" s="7">
        <v>0</v>
      </c>
      <c r="F22" s="17">
        <f t="shared" si="0"/>
        <v>883.16497325109049</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1702562.2635633452</v>
      </c>
      <c r="E24" s="7">
        <v>0</v>
      </c>
      <c r="F24" s="17">
        <f t="shared" si="0"/>
        <v>1702562.2635633452</v>
      </c>
      <c r="H24" s="4" t="s">
        <v>77</v>
      </c>
      <c r="I24" s="14">
        <v>5654917</v>
      </c>
      <c r="K24" s="10">
        <v>170592</v>
      </c>
      <c r="L24" s="7">
        <v>0</v>
      </c>
      <c r="M24" s="7"/>
      <c r="N24" s="7">
        <v>0</v>
      </c>
      <c r="O24" s="7">
        <v>0</v>
      </c>
      <c r="P24" s="7"/>
      <c r="Q24" s="7">
        <v>5773407</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135.51430815330224</v>
      </c>
      <c r="E26" s="7">
        <v>0</v>
      </c>
      <c r="F26" s="17">
        <f t="shared" si="0"/>
        <v>135.51430815330224</v>
      </c>
      <c r="H26" s="4" t="s">
        <v>78</v>
      </c>
      <c r="I26" s="14">
        <f>SUM(I10:I16)-SUM(I19:I24)</f>
        <v>4050017.16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4050017.1599999992</v>
      </c>
      <c r="K27" s="10"/>
      <c r="L27" s="7"/>
      <c r="M27" s="7"/>
      <c r="N27" s="7"/>
      <c r="O27" s="7"/>
      <c r="P27" s="7"/>
      <c r="Q27" s="7"/>
      <c r="R27" s="7"/>
      <c r="S27" s="7"/>
      <c r="T27" s="7"/>
      <c r="U27" s="17"/>
    </row>
    <row r="28" spans="1:21">
      <c r="A28" t="s">
        <v>22</v>
      </c>
      <c r="B28" s="10">
        <v>0</v>
      </c>
      <c r="C28" s="7">
        <v>0</v>
      </c>
      <c r="D28" s="7">
        <v>543</v>
      </c>
      <c r="E28" s="7">
        <v>0</v>
      </c>
      <c r="F28" s="17">
        <f t="shared" si="0"/>
        <v>543</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1232.737569335226</v>
      </c>
      <c r="E31" s="7">
        <v>0</v>
      </c>
      <c r="F31" s="17">
        <f t="shared" si="0"/>
        <v>1232.737569335226</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302.15719334492996</v>
      </c>
      <c r="E33" s="7">
        <v>0</v>
      </c>
      <c r="F33" s="17">
        <f t="shared" si="0"/>
        <v>302.15719334492996</v>
      </c>
      <c r="K33" s="10"/>
      <c r="L33" s="7"/>
      <c r="M33" s="7"/>
      <c r="N33" s="7"/>
      <c r="O33" s="7"/>
      <c r="P33" s="7"/>
      <c r="Q33" s="7"/>
      <c r="R33" s="7"/>
      <c r="S33" s="7"/>
      <c r="T33" s="7"/>
      <c r="U33" s="17"/>
    </row>
    <row r="34" spans="1:21">
      <c r="A34" t="s">
        <v>28</v>
      </c>
      <c r="B34" s="10">
        <v>0</v>
      </c>
      <c r="C34" s="7">
        <v>0</v>
      </c>
      <c r="D34" s="7">
        <v>76.296716242289676</v>
      </c>
      <c r="E34" s="7">
        <v>0</v>
      </c>
      <c r="F34" s="17">
        <f t="shared" si="0"/>
        <v>76.296716242289676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866.32322191364437</v>
      </c>
      <c r="E37" s="7">
        <v>0</v>
      </c>
      <c r="F37" s="17">
        <f t="shared" si="0"/>
        <v>866.32322191364437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11.039562165638586</v>
      </c>
      <c r="E40" s="7">
        <v>0</v>
      </c>
      <c r="F40" s="17">
        <f t="shared" si="1"/>
        <v>11.039562165638586</v>
      </c>
      <c r="K40" s="10"/>
      <c r="L40" s="7"/>
      <c r="M40" s="7"/>
      <c r="N40" s="7"/>
      <c r="O40" s="7"/>
      <c r="P40" s="7"/>
      <c r="Q40" s="7"/>
      <c r="R40" s="7"/>
      <c r="S40" s="7"/>
      <c r="T40" s="7"/>
      <c r="U40" s="17"/>
    </row>
    <row r="41" spans="1:21">
      <c r="A41" t="s">
        <v>35</v>
      </c>
      <c r="B41" s="10">
        <v>0</v>
      </c>
      <c r="C41" s="7">
        <v>0</v>
      </c>
      <c r="D41" s="7">
        <v>83.316497325109083</v>
      </c>
      <c r="E41" s="7">
        <v>0</v>
      </c>
      <c r="F41" s="17">
        <f t="shared" si="1"/>
        <v>83.316497325109083</v>
      </c>
      <c r="K41" s="10"/>
      <c r="L41" s="7"/>
      <c r="M41" s="7"/>
      <c r="N41" s="7"/>
      <c r="O41" s="7"/>
      <c r="P41" s="7"/>
      <c r="Q41" s="7"/>
      <c r="R41" s="7"/>
      <c r="S41" s="7"/>
      <c r="T41" s="7"/>
      <c r="U41" s="17"/>
    </row>
    <row r="42" spans="1:21">
      <c r="A42" t="s">
        <v>36</v>
      </c>
      <c r="B42" s="10">
        <v>0</v>
      </c>
      <c r="C42" s="7">
        <v>0</v>
      </c>
      <c r="D42" s="7">
        <v>722237.2782376064</v>
      </c>
      <c r="E42" s="7">
        <v>0</v>
      </c>
      <c r="F42" s="17">
        <f t="shared" si="1"/>
        <v>722237.2782376064</v>
      </c>
      <c r="K42" s="10">
        <v>147600</v>
      </c>
      <c r="L42" s="7">
        <v>21200</v>
      </c>
      <c r="M42" s="7"/>
      <c r="N42" s="7">
        <v>0</v>
      </c>
      <c r="O42" s="7">
        <v>0</v>
      </c>
      <c r="P42" s="7"/>
      <c r="Q42" s="7">
        <v>1472400</v>
      </c>
      <c r="R42" s="7">
        <v>818800</v>
      </c>
      <c r="S42" s="7"/>
      <c r="T42" s="7">
        <v>0</v>
      </c>
      <c r="U42" s="17">
        <v>0</v>
      </c>
    </row>
    <row r="43" spans="1:21">
      <c r="A43" t="s">
        <v>37</v>
      </c>
      <c r="B43" s="10">
        <v>0</v>
      </c>
      <c r="C43" s="7">
        <v>0</v>
      </c>
      <c r="D43" s="7">
        <v>248.95938251673692</v>
      </c>
      <c r="E43" s="7">
        <v>0</v>
      </c>
      <c r="F43" s="17">
        <f t="shared" si="1"/>
        <v>248.95938251673692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1089.9396014339181</v>
      </c>
      <c r="E47" s="7">
        <v>0</v>
      </c>
      <c r="F47" s="17">
        <f t="shared" si="1"/>
        <v>1089.9396014339181</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29.108795955506245</v>
      </c>
      <c r="E49" s="7">
        <v>0</v>
      </c>
      <c r="F49" s="17">
        <f t="shared" si="1"/>
        <v>29.108795955506245</v>
      </c>
      <c r="K49" s="10"/>
      <c r="L49" s="7"/>
      <c r="M49" s="7"/>
      <c r="N49" s="7"/>
      <c r="O49" s="7"/>
      <c r="P49" s="7"/>
      <c r="Q49" s="7"/>
      <c r="R49" s="7"/>
      <c r="S49" s="7"/>
      <c r="T49" s="7"/>
      <c r="U49" s="17"/>
    </row>
    <row r="50" spans="1:21">
      <c r="A50" t="s">
        <v>44</v>
      </c>
      <c r="B50" s="10">
        <v>0</v>
      </c>
      <c r="C50" s="7">
        <v>0</v>
      </c>
      <c r="D50" s="7">
        <v>1087389.6867198325</v>
      </c>
      <c r="E50" s="7">
        <v>0</v>
      </c>
      <c r="F50" s="17">
        <f t="shared" si="1"/>
        <v>1087389.6867198325</v>
      </c>
      <c r="K50" s="10">
        <v>315058</v>
      </c>
      <c r="L50" s="7">
        <v>190587</v>
      </c>
      <c r="M50" s="7"/>
      <c r="N50" s="7">
        <v>0</v>
      </c>
      <c r="O50" s="7">
        <v>0</v>
      </c>
      <c r="P50" s="7"/>
      <c r="Q50" s="7">
        <v>2835522</v>
      </c>
      <c r="R50" s="7">
        <v>1715283</v>
      </c>
      <c r="S50" s="7"/>
      <c r="T50" s="7">
        <v>0</v>
      </c>
      <c r="U50" s="17">
        <v>0</v>
      </c>
    </row>
    <row r="51" spans="1:21">
      <c r="A51" t="s">
        <v>45</v>
      </c>
      <c r="B51" s="10">
        <v>0</v>
      </c>
      <c r="C51" s="7">
        <v>0</v>
      </c>
      <c r="D51" s="7">
        <v>60.2274824524211</v>
      </c>
      <c r="E51" s="7">
        <v>0</v>
      </c>
      <c r="F51" s="17">
        <f t="shared" si="1"/>
        <v>60.2274824524211</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0.9396014339172325</v>
      </c>
      <c r="E53" s="7">
        <v>0</v>
      </c>
      <c r="F53" s="17">
        <f t="shared" si="1"/>
        <v>0.9396014339172325</v>
      </c>
      <c r="K53" s="10">
        <v>3200</v>
      </c>
      <c r="L53" s="7">
        <v>0</v>
      </c>
      <c r="M53" s="7"/>
      <c r="N53" s="7">
        <v>0</v>
      </c>
      <c r="O53" s="7">
        <v>0</v>
      </c>
      <c r="P53" s="7"/>
      <c r="Q53" s="7">
        <v>0</v>
      </c>
      <c r="R53" s="7">
        <v>0</v>
      </c>
      <c r="S53" s="7"/>
      <c r="T53" s="7">
        <v>0</v>
      </c>
      <c r="U53" s="17">
        <v>0</v>
      </c>
    </row>
    <row r="54" spans="1:21">
      <c r="A54" t="s">
        <v>48</v>
      </c>
      <c r="B54" s="10">
        <v>0</v>
      </c>
      <c r="C54" s="7">
        <v>0</v>
      </c>
      <c r="D54" s="7">
        <v>480.83964070219736</v>
      </c>
      <c r="E54" s="7">
        <v>0</v>
      </c>
      <c r="F54" s="17">
        <f t="shared" si="1"/>
        <v>480.83964070219736</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25.098905414096585</v>
      </c>
      <c r="E57" s="7">
        <v>0</v>
      </c>
      <c r="F57" s="17">
        <f t="shared" si="1"/>
        <v>25.098905414096585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4050017.1599999992</v>
      </c>
      <c r="E60" s="7">
        <f>SUM(E6:E58)</f>
        <v>0</v>
      </c>
      <c r="F60" s="17">
        <f>SUM(F6:F58)</f>
        <v>4050017.1599999992</v>
      </c>
      <c r="K60" s="10">
        <f>SUM(K6:K58)</f>
        <v>645876</v>
      </c>
      <c r="L60" s="7">
        <f>SUM(L6:L58)</f>
        <v>211787</v>
      </c>
      <c r="M60" s="7"/>
      <c r="N60" s="7">
        <f>SUM(N6:N58)</f>
        <v>0</v>
      </c>
      <c r="O60" s="7">
        <f>SUM(O6:O58)</f>
        <v>0</v>
      </c>
      <c r="P60" s="7"/>
      <c r="Q60" s="7">
        <f>SUM(Q6:Q58)</f>
        <v>11548200</v>
      </c>
      <c r="R60" s="7">
        <f>SUM(R6:R58)</f>
        <v>2534083</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Italic"Statesman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86</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14592.973102942458</v>
      </c>
      <c r="C6" s="7">
        <v>1733.4791827782174</v>
      </c>
      <c r="D6" s="7">
        <v>0</v>
      </c>
      <c r="E6" s="7">
        <v>0</v>
      </c>
      <c r="F6" s="17">
        <f t="shared" ref="F6:F37" si="0">SUM(B6:E6)</f>
        <v>16326.452285720676</v>
      </c>
      <c r="K6" s="10">
        <v>1082000</v>
      </c>
      <c r="L6" s="7">
        <v>0</v>
      </c>
      <c r="M6" s="7"/>
      <c r="N6" s="7">
        <v>117801</v>
      </c>
      <c r="O6" s="7">
        <v>0</v>
      </c>
      <c r="P6" s="7"/>
      <c r="Q6" s="7">
        <v>0</v>
      </c>
      <c r="R6" s="7">
        <v>0</v>
      </c>
      <c r="S6" s="7"/>
      <c r="T6" s="7">
        <v>0</v>
      </c>
      <c r="U6" s="17">
        <v>0</v>
      </c>
    </row>
    <row r="7" spans="1:21">
      <c r="A7" t="s">
        <v>1</v>
      </c>
      <c r="B7" s="10">
        <v>1690.2256001522583</v>
      </c>
      <c r="C7" s="7">
        <v>8763.7807739818527</v>
      </c>
      <c r="D7" s="7">
        <v>0</v>
      </c>
      <c r="E7" s="7">
        <v>0</v>
      </c>
      <c r="F7" s="17">
        <f t="shared" si="0"/>
        <v>10454.006374134111</v>
      </c>
      <c r="H7" s="22"/>
      <c r="I7" s="24"/>
      <c r="K7" s="10">
        <v>11000</v>
      </c>
      <c r="L7" s="7">
        <v>5200</v>
      </c>
      <c r="M7" s="7"/>
      <c r="N7" s="7">
        <v>36000</v>
      </c>
      <c r="O7" s="7">
        <v>20800</v>
      </c>
      <c r="P7" s="7"/>
      <c r="Q7" s="7">
        <v>0</v>
      </c>
      <c r="R7" s="7">
        <v>8000</v>
      </c>
      <c r="S7" s="7"/>
      <c r="T7" s="7">
        <v>0</v>
      </c>
      <c r="U7" s="17">
        <v>0</v>
      </c>
    </row>
    <row r="8" spans="1:21">
      <c r="A8" t="s">
        <v>2</v>
      </c>
      <c r="B8" s="10">
        <v>199651.16608433425</v>
      </c>
      <c r="C8" s="7">
        <v>-135407.16258247336</v>
      </c>
      <c r="D8" s="7">
        <v>0</v>
      </c>
      <c r="E8" s="7">
        <v>0</v>
      </c>
      <c r="F8" s="17">
        <f t="shared" si="0"/>
        <v>64244.003501860891</v>
      </c>
      <c r="H8" s="4" t="s">
        <v>64</v>
      </c>
      <c r="I8" s="13"/>
      <c r="K8" s="10">
        <v>847395</v>
      </c>
      <c r="L8" s="7">
        <v>0</v>
      </c>
      <c r="M8" s="7"/>
      <c r="N8" s="7">
        <v>484870</v>
      </c>
      <c r="O8" s="7">
        <v>0</v>
      </c>
      <c r="P8" s="7"/>
      <c r="Q8" s="7">
        <v>0</v>
      </c>
      <c r="R8" s="7">
        <v>0</v>
      </c>
      <c r="S8" s="7"/>
      <c r="T8" s="7">
        <v>0</v>
      </c>
      <c r="U8" s="17">
        <v>0</v>
      </c>
    </row>
    <row r="9" spans="1:21">
      <c r="A9" t="s">
        <v>3</v>
      </c>
      <c r="B9" s="10">
        <v>40870.697126006242</v>
      </c>
      <c r="C9" s="7">
        <v>-17788.555245373602</v>
      </c>
      <c r="D9" s="7">
        <v>0</v>
      </c>
      <c r="E9" s="7">
        <v>0</v>
      </c>
      <c r="F9" s="17">
        <f t="shared" si="0"/>
        <v>23082.14188063264</v>
      </c>
      <c r="H9" s="4"/>
      <c r="I9" s="13"/>
      <c r="K9" s="10">
        <v>1011744</v>
      </c>
      <c r="L9" s="7">
        <v>0</v>
      </c>
      <c r="M9" s="7"/>
      <c r="N9" s="7">
        <v>0</v>
      </c>
      <c r="O9" s="7">
        <v>0</v>
      </c>
      <c r="P9" s="7"/>
      <c r="Q9" s="7">
        <v>0</v>
      </c>
      <c r="R9" s="7">
        <v>0</v>
      </c>
      <c r="S9" s="7"/>
      <c r="T9" s="7">
        <v>0</v>
      </c>
      <c r="U9" s="17">
        <v>0</v>
      </c>
    </row>
    <row r="10" spans="1:21">
      <c r="A10" t="s">
        <v>4</v>
      </c>
      <c r="B10" s="10">
        <v>239358.67034657486</v>
      </c>
      <c r="C10" s="7">
        <v>9209.4796523565892</v>
      </c>
      <c r="D10" s="7">
        <v>0</v>
      </c>
      <c r="E10" s="7">
        <v>0</v>
      </c>
      <c r="F10" s="17">
        <f t="shared" si="0"/>
        <v>248568.14999893145</v>
      </c>
      <c r="H10" s="4" t="s">
        <v>65</v>
      </c>
      <c r="I10" s="14">
        <v>141366350.56000003</v>
      </c>
      <c r="K10" s="10">
        <v>6365000</v>
      </c>
      <c r="L10" s="7">
        <v>6300000</v>
      </c>
      <c r="M10" s="7"/>
      <c r="N10" s="7">
        <v>3135000</v>
      </c>
      <c r="O10" s="7">
        <v>3340000</v>
      </c>
      <c r="P10" s="7"/>
      <c r="Q10" s="7">
        <v>0</v>
      </c>
      <c r="R10" s="7">
        <v>0</v>
      </c>
      <c r="S10" s="7"/>
      <c r="T10" s="7">
        <v>0</v>
      </c>
      <c r="U10" s="17">
        <v>0</v>
      </c>
    </row>
    <row r="11" spans="1:21">
      <c r="A11" t="s">
        <v>5</v>
      </c>
      <c r="B11" s="10">
        <v>242403.73028804641</v>
      </c>
      <c r="C11" s="7">
        <v>20723.748847390816</v>
      </c>
      <c r="D11" s="7">
        <v>0</v>
      </c>
      <c r="E11" s="7">
        <v>0</v>
      </c>
      <c r="F11" s="17">
        <f t="shared" si="0"/>
        <v>263127.47913543723</v>
      </c>
      <c r="H11" s="4"/>
      <c r="I11" s="14"/>
      <c r="K11" s="10">
        <v>5700000</v>
      </c>
      <c r="L11" s="7">
        <v>15030160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-16094.94662894978</v>
      </c>
      <c r="C13" s="7">
        <v>-7848.9962769296253</v>
      </c>
      <c r="D13" s="7">
        <v>59992.71</v>
      </c>
      <c r="E13" s="7">
        <v>0</v>
      </c>
      <c r="F13" s="17">
        <f t="shared" si="0"/>
        <v>36048.767094120594</v>
      </c>
      <c r="H13" s="4" t="s">
        <v>67</v>
      </c>
      <c r="I13" s="14">
        <v>3042199.1999999997</v>
      </c>
      <c r="K13" s="10">
        <v>361000</v>
      </c>
      <c r="L13" s="7">
        <v>0</v>
      </c>
      <c r="M13" s="7"/>
      <c r="N13" s="7">
        <v>114000</v>
      </c>
      <c r="O13" s="7">
        <v>0</v>
      </c>
      <c r="P13" s="7"/>
      <c r="Q13" s="7">
        <v>25000</v>
      </c>
      <c r="R13" s="7">
        <v>0</v>
      </c>
      <c r="S13" s="7"/>
      <c r="T13" s="7">
        <v>0</v>
      </c>
      <c r="U13" s="17">
        <v>0</v>
      </c>
    </row>
    <row r="14" spans="1:21">
      <c r="A14" t="s">
        <v>8</v>
      </c>
      <c r="B14" s="10">
        <v>5536.1596574128198</v>
      </c>
      <c r="C14" s="7">
        <v>3108.3870899586036</v>
      </c>
      <c r="D14" s="7">
        <v>0</v>
      </c>
      <c r="E14" s="7">
        <v>0</v>
      </c>
      <c r="F14" s="17">
        <f t="shared" si="0"/>
        <v>8644.5467473714234</v>
      </c>
      <c r="H14" s="4" t="s">
        <v>68</v>
      </c>
      <c r="I14" s="14">
        <v>2455021.1100000003</v>
      </c>
      <c r="K14" s="10">
        <v>200000</v>
      </c>
      <c r="L14" s="7">
        <v>194500</v>
      </c>
      <c r="M14" s="7"/>
      <c r="N14" s="7">
        <v>150000</v>
      </c>
      <c r="O14" s="7">
        <v>141500</v>
      </c>
      <c r="P14" s="7"/>
      <c r="Q14" s="7">
        <v>0</v>
      </c>
      <c r="R14" s="7">
        <v>0</v>
      </c>
      <c r="S14" s="7"/>
      <c r="T14" s="7">
        <v>0</v>
      </c>
      <c r="U14" s="17">
        <v>0</v>
      </c>
    </row>
    <row r="15" spans="1:21">
      <c r="A15" t="s">
        <v>9</v>
      </c>
      <c r="B15" s="10">
        <v>173414.69787176047</v>
      </c>
      <c r="C15" s="7">
        <v>91205.867276524194</v>
      </c>
      <c r="D15" s="7">
        <v>0</v>
      </c>
      <c r="E15" s="7">
        <v>0</v>
      </c>
      <c r="F15" s="17">
        <f t="shared" si="0"/>
        <v>264620.56514828466</v>
      </c>
      <c r="H15" s="4" t="s">
        <v>69</v>
      </c>
      <c r="I15" s="14">
        <v>1320345.0900000005</v>
      </c>
      <c r="K15" s="10">
        <v>5150000</v>
      </c>
      <c r="L15" s="7">
        <v>0</v>
      </c>
      <c r="M15" s="7"/>
      <c r="N15" s="7">
        <v>5000000</v>
      </c>
      <c r="O15" s="7">
        <v>0</v>
      </c>
      <c r="P15" s="7"/>
      <c r="Q15" s="7">
        <v>0</v>
      </c>
      <c r="R15" s="7">
        <v>0</v>
      </c>
      <c r="S15" s="7"/>
      <c r="T15" s="7">
        <v>0</v>
      </c>
      <c r="U15" s="17">
        <v>0</v>
      </c>
    </row>
    <row r="16" spans="1:21">
      <c r="A16" t="s">
        <v>10</v>
      </c>
      <c r="B16" s="10">
        <v>62245.400736425072</v>
      </c>
      <c r="C16" s="7">
        <v>31003.692322372925</v>
      </c>
      <c r="D16" s="7">
        <v>0</v>
      </c>
      <c r="E16" s="7">
        <v>0</v>
      </c>
      <c r="F16" s="17">
        <f t="shared" si="0"/>
        <v>93249.093058797996</v>
      </c>
      <c r="H16" s="4" t="s">
        <v>70</v>
      </c>
      <c r="I16" s="14">
        <v>0</v>
      </c>
      <c r="K16" s="10">
        <v>3383146</v>
      </c>
      <c r="L16" s="7">
        <v>0</v>
      </c>
      <c r="M16" s="7"/>
      <c r="N16" s="7">
        <v>1116854</v>
      </c>
      <c r="O16" s="7">
        <v>54811.68</v>
      </c>
      <c r="P16" s="7"/>
      <c r="Q16" s="7">
        <v>0</v>
      </c>
      <c r="R16" s="7">
        <v>0</v>
      </c>
      <c r="S16" s="7"/>
      <c r="T16" s="7">
        <v>0</v>
      </c>
      <c r="U16" s="17">
        <v>0</v>
      </c>
    </row>
    <row r="17" spans="1:21">
      <c r="A17" t="s">
        <v>11</v>
      </c>
      <c r="B17" s="10">
        <v>2385.7070655272782</v>
      </c>
      <c r="C17" s="7">
        <v>8637.1746429325067</v>
      </c>
      <c r="D17" s="7">
        <v>0</v>
      </c>
      <c r="E17" s="7">
        <v>0</v>
      </c>
      <c r="F17" s="17">
        <f t="shared" si="0"/>
        <v>11022.881708459785</v>
      </c>
      <c r="H17" s="4"/>
      <c r="I17" s="14"/>
      <c r="K17" s="10">
        <v>8116</v>
      </c>
      <c r="L17" s="7">
        <v>0</v>
      </c>
      <c r="M17" s="7"/>
      <c r="N17" s="7">
        <v>27842</v>
      </c>
      <c r="O17" s="7">
        <v>0</v>
      </c>
      <c r="P17" s="7"/>
      <c r="Q17" s="7">
        <v>118</v>
      </c>
      <c r="R17" s="7">
        <v>0</v>
      </c>
      <c r="S17" s="7"/>
      <c r="T17" s="7">
        <v>0</v>
      </c>
      <c r="U17" s="17">
        <v>0</v>
      </c>
    </row>
    <row r="18" spans="1:21">
      <c r="A18" t="s">
        <v>12</v>
      </c>
      <c r="B18" s="10">
        <v>45127.791385883233</v>
      </c>
      <c r="C18" s="7">
        <v>17142.399455819046</v>
      </c>
      <c r="D18" s="7">
        <v>0</v>
      </c>
      <c r="E18" s="7">
        <v>0</v>
      </c>
      <c r="F18" s="17">
        <f t="shared" si="0"/>
        <v>62270.190841702279</v>
      </c>
      <c r="H18" s="4" t="s">
        <v>71</v>
      </c>
      <c r="I18" s="14"/>
      <c r="K18" s="10">
        <v>1452565</v>
      </c>
      <c r="L18" s="7">
        <v>575959</v>
      </c>
      <c r="M18" s="7"/>
      <c r="N18" s="7">
        <v>47435</v>
      </c>
      <c r="O18" s="7">
        <v>0</v>
      </c>
      <c r="P18" s="7"/>
      <c r="Q18" s="7">
        <v>0</v>
      </c>
      <c r="R18" s="7">
        <v>0</v>
      </c>
      <c r="S18" s="7"/>
      <c r="T18" s="7">
        <v>0</v>
      </c>
      <c r="U18" s="17">
        <v>0</v>
      </c>
    </row>
    <row r="19" spans="1:21">
      <c r="A19" t="s">
        <v>13</v>
      </c>
      <c r="B19" s="10">
        <v>185547.78088638559</v>
      </c>
      <c r="C19" s="7">
        <v>126674.11319592409</v>
      </c>
      <c r="D19" s="7">
        <v>0</v>
      </c>
      <c r="E19" s="7">
        <v>0</v>
      </c>
      <c r="F19" s="17">
        <f t="shared" si="0"/>
        <v>312221.89408230968</v>
      </c>
      <c r="H19" s="4" t="s">
        <v>72</v>
      </c>
      <c r="I19" s="14">
        <v>9667531</v>
      </c>
      <c r="K19" s="10">
        <v>8250000</v>
      </c>
      <c r="L19" s="7">
        <v>7954109</v>
      </c>
      <c r="M19" s="7"/>
      <c r="N19" s="7">
        <v>3500000</v>
      </c>
      <c r="O19" s="7">
        <v>4076745</v>
      </c>
      <c r="P19" s="7"/>
      <c r="Q19" s="7">
        <v>0</v>
      </c>
      <c r="R19" s="7">
        <v>0</v>
      </c>
      <c r="S19" s="7"/>
      <c r="T19" s="7">
        <v>0</v>
      </c>
      <c r="U19" s="17">
        <v>0</v>
      </c>
    </row>
    <row r="20" spans="1:21">
      <c r="A20" t="s">
        <v>14</v>
      </c>
      <c r="B20" s="10">
        <v>223815.78395121126</v>
      </c>
      <c r="C20" s="7">
        <v>-95276.943686539773</v>
      </c>
      <c r="D20" s="7">
        <v>0</v>
      </c>
      <c r="E20" s="7">
        <v>0</v>
      </c>
      <c r="F20" s="17">
        <f t="shared" si="0"/>
        <v>128538.84026467148</v>
      </c>
      <c r="H20" s="4" t="s">
        <v>73</v>
      </c>
      <c r="I20" s="14">
        <v>2064096.2</v>
      </c>
      <c r="K20" s="10">
        <v>1994431</v>
      </c>
      <c r="L20" s="7">
        <v>0</v>
      </c>
      <c r="M20" s="7"/>
      <c r="N20" s="7">
        <v>0</v>
      </c>
      <c r="O20" s="7">
        <v>0</v>
      </c>
      <c r="P20" s="7"/>
      <c r="Q20" s="7">
        <v>0</v>
      </c>
      <c r="R20" s="7">
        <v>0</v>
      </c>
      <c r="S20" s="7"/>
      <c r="T20" s="7">
        <v>0</v>
      </c>
      <c r="U20" s="17">
        <v>0</v>
      </c>
    </row>
    <row r="21" spans="1:21">
      <c r="A21" t="s">
        <v>15</v>
      </c>
      <c r="B21" s="10">
        <v>22565.079724663054</v>
      </c>
      <c r="C21" s="7">
        <v>32446.833722581388</v>
      </c>
      <c r="D21" s="7">
        <v>0</v>
      </c>
      <c r="E21" s="7">
        <v>0</v>
      </c>
      <c r="F21" s="17">
        <f t="shared" si="0"/>
        <v>55011.913447244442</v>
      </c>
      <c r="H21" s="4" t="s">
        <v>74</v>
      </c>
      <c r="I21" s="14"/>
      <c r="K21" s="10">
        <v>1100000</v>
      </c>
      <c r="L21" s="7">
        <v>0</v>
      </c>
      <c r="M21" s="7"/>
      <c r="N21" s="7">
        <v>1200000</v>
      </c>
      <c r="O21" s="7">
        <v>0</v>
      </c>
      <c r="P21" s="7"/>
      <c r="Q21" s="7">
        <v>0</v>
      </c>
      <c r="R21" s="7">
        <v>0</v>
      </c>
      <c r="S21" s="7"/>
      <c r="T21" s="7">
        <v>0</v>
      </c>
      <c r="U21" s="17">
        <v>0</v>
      </c>
    </row>
    <row r="22" spans="1:21">
      <c r="A22" t="s">
        <v>16</v>
      </c>
      <c r="B22" s="10">
        <v>9435.8075882262783</v>
      </c>
      <c r="C22" s="7">
        <v>3857.1624159341445</v>
      </c>
      <c r="D22" s="7">
        <v>0</v>
      </c>
      <c r="E22" s="7">
        <v>0</v>
      </c>
      <c r="F22" s="17">
        <f t="shared" si="0"/>
        <v>13292.970004160423</v>
      </c>
      <c r="H22" s="4" t="s">
        <v>75</v>
      </c>
      <c r="I22" s="14">
        <v>16832492.000000007</v>
      </c>
      <c r="K22" s="10">
        <v>175000</v>
      </c>
      <c r="L22" s="7">
        <v>0</v>
      </c>
      <c r="M22" s="7"/>
      <c r="N22" s="7">
        <v>0</v>
      </c>
      <c r="O22" s="7">
        <v>0</v>
      </c>
      <c r="P22" s="7"/>
      <c r="Q22" s="7">
        <v>0</v>
      </c>
      <c r="R22" s="7">
        <v>0</v>
      </c>
      <c r="S22" s="7"/>
      <c r="T22" s="7">
        <v>0</v>
      </c>
      <c r="U22" s="17">
        <v>0</v>
      </c>
    </row>
    <row r="23" spans="1:21">
      <c r="A23" t="s">
        <v>17</v>
      </c>
      <c r="B23" s="10">
        <v>53485.707325460389</v>
      </c>
      <c r="C23" s="7">
        <v>13343.179000411648</v>
      </c>
      <c r="D23" s="7">
        <v>0</v>
      </c>
      <c r="E23" s="7">
        <v>0</v>
      </c>
      <c r="F23" s="17">
        <f t="shared" si="0"/>
        <v>66828.886325872038</v>
      </c>
      <c r="H23" s="4" t="s">
        <v>76</v>
      </c>
      <c r="I23" s="14"/>
      <c r="K23" s="10">
        <v>5527178</v>
      </c>
      <c r="L23" s="7">
        <v>2183394</v>
      </c>
      <c r="M23" s="7"/>
      <c r="N23" s="7">
        <v>882755</v>
      </c>
      <c r="O23" s="7">
        <v>445606</v>
      </c>
      <c r="P23" s="7"/>
      <c r="Q23" s="7">
        <v>0</v>
      </c>
      <c r="R23" s="7">
        <v>0</v>
      </c>
      <c r="S23" s="7"/>
      <c r="T23" s="7">
        <v>0</v>
      </c>
      <c r="U23" s="17">
        <v>0</v>
      </c>
    </row>
    <row r="24" spans="1:21">
      <c r="A24" t="s">
        <v>18</v>
      </c>
      <c r="B24" s="10">
        <v>0</v>
      </c>
      <c r="C24" s="7">
        <v>0</v>
      </c>
      <c r="D24" s="7">
        <v>0</v>
      </c>
      <c r="E24" s="7">
        <v>0</v>
      </c>
      <c r="F24" s="17">
        <f t="shared" si="0"/>
        <v>0</v>
      </c>
      <c r="H24" s="4" t="s">
        <v>77</v>
      </c>
      <c r="I24" s="14">
        <v>115036898.00000001</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68539.847463764017</v>
      </c>
      <c r="C26" s="7">
        <v>13539.294142580271</v>
      </c>
      <c r="D26" s="7">
        <v>0</v>
      </c>
      <c r="E26" s="7">
        <v>0</v>
      </c>
      <c r="F26" s="17">
        <f t="shared" si="0"/>
        <v>82079.141606344288</v>
      </c>
      <c r="H26" s="4" t="s">
        <v>78</v>
      </c>
      <c r="I26" s="14">
        <f>SUM(I10:I16)-SUM(I19:I24)</f>
        <v>4582898.7600000203</v>
      </c>
      <c r="K26" s="10">
        <v>1420000</v>
      </c>
      <c r="L26" s="7">
        <v>0</v>
      </c>
      <c r="M26" s="7"/>
      <c r="N26" s="7">
        <v>280000</v>
      </c>
      <c r="O26" s="7">
        <v>0</v>
      </c>
      <c r="P26" s="7"/>
      <c r="Q26" s="7">
        <v>0</v>
      </c>
      <c r="R26" s="7">
        <v>0</v>
      </c>
      <c r="S26" s="7"/>
      <c r="T26" s="7">
        <v>0</v>
      </c>
      <c r="U26" s="17">
        <v>0</v>
      </c>
    </row>
    <row r="27" spans="1:21">
      <c r="A27" t="s">
        <v>21</v>
      </c>
      <c r="B27" s="10">
        <v>4987.2716984762519</v>
      </c>
      <c r="C27" s="7">
        <v>2125.4602210100711</v>
      </c>
      <c r="D27" s="7">
        <v>0</v>
      </c>
      <c r="E27" s="7">
        <v>0</v>
      </c>
      <c r="F27" s="17">
        <f t="shared" si="0"/>
        <v>7112.731919486323</v>
      </c>
      <c r="H27" s="4" t="s">
        <v>79</v>
      </c>
      <c r="I27" s="14">
        <f>+F60</f>
        <v>4582898.759999983</v>
      </c>
      <c r="K27" s="10"/>
      <c r="L27" s="7"/>
      <c r="M27" s="7"/>
      <c r="N27" s="7"/>
      <c r="O27" s="7"/>
      <c r="P27" s="7"/>
      <c r="Q27" s="7"/>
      <c r="R27" s="7"/>
      <c r="S27" s="7"/>
      <c r="T27" s="7"/>
      <c r="U27" s="17"/>
    </row>
    <row r="28" spans="1:21">
      <c r="A28" t="s">
        <v>22</v>
      </c>
      <c r="B28" s="10">
        <v>1487.9920217343824</v>
      </c>
      <c r="C28" s="7">
        <v>46.866354632495927</v>
      </c>
      <c r="D28" s="7">
        <v>0</v>
      </c>
      <c r="E28" s="7">
        <v>0</v>
      </c>
      <c r="F28" s="17">
        <f t="shared" si="0"/>
        <v>1534.8583763668785</v>
      </c>
      <c r="H28" s="23"/>
      <c r="I28" s="25"/>
      <c r="K28" s="10"/>
      <c r="L28" s="7"/>
      <c r="M28" s="7"/>
      <c r="N28" s="7"/>
      <c r="O28" s="7"/>
      <c r="P28" s="7"/>
      <c r="Q28" s="7"/>
      <c r="R28" s="7"/>
      <c r="S28" s="7"/>
      <c r="T28" s="7"/>
      <c r="U28" s="17"/>
    </row>
    <row r="29" spans="1:21">
      <c r="A29" t="s">
        <v>23</v>
      </c>
      <c r="B29" s="10">
        <v>207268.6474892851</v>
      </c>
      <c r="C29" s="7">
        <v>278202.97796393558</v>
      </c>
      <c r="D29" s="7">
        <v>0</v>
      </c>
      <c r="E29" s="7">
        <v>0</v>
      </c>
      <c r="F29" s="17">
        <f t="shared" si="0"/>
        <v>485471.62545322068</v>
      </c>
      <c r="K29" s="10">
        <v>3800000</v>
      </c>
      <c r="L29" s="7">
        <v>0</v>
      </c>
      <c r="M29" s="7"/>
      <c r="N29" s="7">
        <v>5100000</v>
      </c>
      <c r="O29" s="7">
        <v>0</v>
      </c>
      <c r="P29" s="7"/>
      <c r="Q29" s="7">
        <v>0</v>
      </c>
      <c r="R29" s="7">
        <v>0</v>
      </c>
      <c r="S29" s="7"/>
      <c r="T29" s="7">
        <v>0</v>
      </c>
      <c r="U29" s="17">
        <v>0</v>
      </c>
    </row>
    <row r="30" spans="1:21">
      <c r="A30" t="s">
        <v>24</v>
      </c>
      <c r="B30" s="10">
        <v>41192.134767844109</v>
      </c>
      <c r="C30" s="7">
        <v>4385.3757556774071</v>
      </c>
      <c r="D30" s="7">
        <v>0</v>
      </c>
      <c r="E30" s="7">
        <v>0</v>
      </c>
      <c r="F30" s="17">
        <f t="shared" si="0"/>
        <v>45577.510523521516</v>
      </c>
      <c r="K30" s="10">
        <v>1431852</v>
      </c>
      <c r="L30" s="7">
        <v>0</v>
      </c>
      <c r="M30" s="7"/>
      <c r="N30" s="7">
        <v>268148</v>
      </c>
      <c r="O30" s="7">
        <v>0</v>
      </c>
      <c r="P30" s="7"/>
      <c r="Q30" s="7">
        <v>0</v>
      </c>
      <c r="R30" s="7">
        <v>0</v>
      </c>
      <c r="S30" s="7"/>
      <c r="T30" s="7">
        <v>0</v>
      </c>
      <c r="U30" s="17">
        <v>0</v>
      </c>
    </row>
    <row r="31" spans="1:21">
      <c r="A31" t="s">
        <v>25</v>
      </c>
      <c r="B31" s="10">
        <v>166360.97061775113</v>
      </c>
      <c r="C31" s="7">
        <v>-40832.130380006041</v>
      </c>
      <c r="D31" s="7">
        <v>0</v>
      </c>
      <c r="E31" s="7">
        <v>0</v>
      </c>
      <c r="F31" s="17">
        <f t="shared" si="0"/>
        <v>125528.84023774508</v>
      </c>
      <c r="K31" s="10">
        <v>1794890</v>
      </c>
      <c r="L31" s="7">
        <v>0</v>
      </c>
      <c r="M31" s="7"/>
      <c r="N31" s="7">
        <v>2035480</v>
      </c>
      <c r="O31" s="7">
        <v>0</v>
      </c>
      <c r="P31" s="7"/>
      <c r="Q31" s="7">
        <v>0</v>
      </c>
      <c r="R31" s="7">
        <v>0</v>
      </c>
      <c r="S31" s="7"/>
      <c r="T31" s="7">
        <v>0</v>
      </c>
      <c r="U31" s="17">
        <v>0</v>
      </c>
    </row>
    <row r="32" spans="1:21">
      <c r="A32" t="s">
        <v>26</v>
      </c>
      <c r="B32" s="10">
        <v>27047.359092996106</v>
      </c>
      <c r="C32" s="7">
        <v>7799.7218421775615</v>
      </c>
      <c r="D32" s="7">
        <v>0</v>
      </c>
      <c r="E32" s="7">
        <v>0</v>
      </c>
      <c r="F32" s="17">
        <f t="shared" si="0"/>
        <v>34847.080935173668</v>
      </c>
      <c r="K32" s="10">
        <v>616000</v>
      </c>
      <c r="L32" s="7">
        <v>0</v>
      </c>
      <c r="M32" s="7"/>
      <c r="N32" s="7">
        <v>184000</v>
      </c>
      <c r="O32" s="7">
        <v>0</v>
      </c>
      <c r="P32" s="7"/>
      <c r="Q32" s="7">
        <v>0</v>
      </c>
      <c r="R32" s="7">
        <v>0</v>
      </c>
      <c r="S32" s="7"/>
      <c r="T32" s="7">
        <v>0</v>
      </c>
      <c r="U32" s="17">
        <v>0</v>
      </c>
    </row>
    <row r="33" spans="1:21">
      <c r="A33" t="s">
        <v>27</v>
      </c>
      <c r="B33" s="10">
        <v>22091.048250844469</v>
      </c>
      <c r="C33" s="7">
        <v>14127.477538702718</v>
      </c>
      <c r="D33" s="7">
        <v>0</v>
      </c>
      <c r="E33" s="7">
        <v>0</v>
      </c>
      <c r="F33" s="17">
        <f t="shared" si="0"/>
        <v>36218.525789547188</v>
      </c>
      <c r="K33" s="10">
        <v>891000</v>
      </c>
      <c r="L33" s="7">
        <v>395035</v>
      </c>
      <c r="M33" s="7"/>
      <c r="N33" s="7">
        <v>315115</v>
      </c>
      <c r="O33" s="7">
        <v>274965</v>
      </c>
      <c r="P33" s="7"/>
      <c r="Q33" s="7">
        <v>0</v>
      </c>
      <c r="R33" s="7">
        <v>0</v>
      </c>
      <c r="S33" s="7"/>
      <c r="T33" s="7">
        <v>0</v>
      </c>
      <c r="U33" s="17">
        <v>0</v>
      </c>
    </row>
    <row r="34" spans="1:21">
      <c r="A34" t="s">
        <v>28</v>
      </c>
      <c r="B34" s="10">
        <v>65792.356701593846</v>
      </c>
      <c r="C34" s="7">
        <v>-6055.9419402529893</v>
      </c>
      <c r="D34" s="7">
        <v>0</v>
      </c>
      <c r="E34" s="7">
        <v>0</v>
      </c>
      <c r="F34" s="17">
        <f t="shared" si="0"/>
        <v>59736.414761340857</v>
      </c>
      <c r="K34" s="10">
        <v>1331000</v>
      </c>
      <c r="L34" s="7">
        <v>337000</v>
      </c>
      <c r="M34" s="7"/>
      <c r="N34" s="7">
        <v>229000</v>
      </c>
      <c r="O34" s="7">
        <v>55000</v>
      </c>
      <c r="P34" s="7"/>
      <c r="Q34" s="7">
        <v>0</v>
      </c>
      <c r="R34" s="7">
        <v>0</v>
      </c>
      <c r="S34" s="7"/>
      <c r="T34" s="7">
        <v>0</v>
      </c>
      <c r="U34" s="17">
        <v>0</v>
      </c>
    </row>
    <row r="35" spans="1:21">
      <c r="A35" t="s">
        <v>29</v>
      </c>
      <c r="B35" s="10">
        <v>3302.7546107612434</v>
      </c>
      <c r="C35" s="7">
        <v>112.53543269218426</v>
      </c>
      <c r="D35" s="7">
        <v>0</v>
      </c>
      <c r="E35" s="7">
        <v>0</v>
      </c>
      <c r="F35" s="17">
        <f t="shared" si="0"/>
        <v>3415.2900434534276</v>
      </c>
      <c r="K35" s="10">
        <v>150000</v>
      </c>
      <c r="L35" s="7">
        <v>0</v>
      </c>
      <c r="M35" s="7"/>
      <c r="N35" s="7">
        <v>0</v>
      </c>
      <c r="O35" s="7">
        <v>0</v>
      </c>
      <c r="P35" s="7"/>
      <c r="Q35" s="7">
        <v>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31689.507706230623</v>
      </c>
      <c r="C37" s="7">
        <v>35480.575323005673</v>
      </c>
      <c r="D37" s="7">
        <v>0</v>
      </c>
      <c r="E37" s="7">
        <v>0</v>
      </c>
      <c r="F37" s="17">
        <f t="shared" si="0"/>
        <v>67170.083029236295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68947.977754338179</v>
      </c>
      <c r="C39" s="7">
        <v>9015.9844806017936</v>
      </c>
      <c r="D39" s="7">
        <v>-444.17</v>
      </c>
      <c r="E39" s="7">
        <v>0</v>
      </c>
      <c r="F39" s="17">
        <f t="shared" si="1"/>
        <v>77519.792234939974</v>
      </c>
      <c r="K39" s="10"/>
      <c r="L39" s="7"/>
      <c r="M39" s="7"/>
      <c r="N39" s="7"/>
      <c r="O39" s="7"/>
      <c r="P39" s="7"/>
      <c r="Q39" s="7"/>
      <c r="R39" s="7"/>
      <c r="S39" s="7"/>
      <c r="T39" s="7"/>
      <c r="U39" s="17"/>
    </row>
    <row r="40" spans="1:21">
      <c r="A40" t="s">
        <v>34</v>
      </c>
      <c r="B40" s="10">
        <v>13324.316558100458</v>
      </c>
      <c r="C40" s="7">
        <v>8519.128818476689</v>
      </c>
      <c r="D40" s="7">
        <v>0</v>
      </c>
      <c r="E40" s="7">
        <v>0</v>
      </c>
      <c r="F40" s="17">
        <f t="shared" si="1"/>
        <v>21843.445376577147</v>
      </c>
      <c r="K40" s="10">
        <v>442600</v>
      </c>
      <c r="L40" s="7">
        <v>423000</v>
      </c>
      <c r="M40" s="7"/>
      <c r="N40" s="7">
        <v>282400</v>
      </c>
      <c r="O40" s="7">
        <v>214000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52525.397112324019</v>
      </c>
      <c r="C42" s="7">
        <v>125475.07126207836</v>
      </c>
      <c r="D42" s="7">
        <v>0</v>
      </c>
      <c r="E42" s="7">
        <v>0</v>
      </c>
      <c r="F42" s="17">
        <f t="shared" si="1"/>
        <v>178000.46837440238</v>
      </c>
      <c r="K42" s="10">
        <v>560000</v>
      </c>
      <c r="L42" s="7">
        <v>501200</v>
      </c>
      <c r="M42" s="7"/>
      <c r="N42" s="7">
        <v>1440000</v>
      </c>
      <c r="O42" s="7">
        <v>1288800</v>
      </c>
      <c r="P42" s="7"/>
      <c r="Q42" s="7">
        <v>0</v>
      </c>
      <c r="R42" s="7">
        <v>0</v>
      </c>
      <c r="S42" s="7"/>
      <c r="T42" s="7">
        <v>0</v>
      </c>
      <c r="U42" s="17">
        <v>0</v>
      </c>
    </row>
    <row r="43" spans="1:21">
      <c r="A43" t="s">
        <v>37</v>
      </c>
      <c r="B43" s="10">
        <v>50208.545116163325</v>
      </c>
      <c r="C43" s="7">
        <v>15751.068154423963</v>
      </c>
      <c r="D43" s="7">
        <v>0</v>
      </c>
      <c r="E43" s="7">
        <v>0</v>
      </c>
      <c r="F43" s="17">
        <f t="shared" si="1"/>
        <v>65959.613270587288</v>
      </c>
      <c r="K43" s="10">
        <v>2446348</v>
      </c>
      <c r="L43" s="7">
        <v>0</v>
      </c>
      <c r="M43" s="7"/>
      <c r="N43" s="7">
        <v>726253</v>
      </c>
      <c r="O43" s="7">
        <v>0</v>
      </c>
      <c r="P43" s="7"/>
      <c r="Q43" s="7">
        <v>0</v>
      </c>
      <c r="R43" s="7">
        <v>0</v>
      </c>
      <c r="S43" s="7"/>
      <c r="T43" s="7">
        <v>0</v>
      </c>
      <c r="U43" s="17">
        <v>0</v>
      </c>
    </row>
    <row r="44" spans="1:21">
      <c r="A44" t="s">
        <v>38</v>
      </c>
      <c r="B44" s="10">
        <v>276146.49218972679</v>
      </c>
      <c r="C44" s="7">
        <v>-77397.499419108965</v>
      </c>
      <c r="D44" s="7">
        <v>0</v>
      </c>
      <c r="E44" s="7">
        <v>0</v>
      </c>
      <c r="F44" s="17">
        <f t="shared" si="1"/>
        <v>198748.99277061783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566.5684386448811</v>
      </c>
      <c r="C46" s="7">
        <v>8.280821121165161</v>
      </c>
      <c r="D46" s="7">
        <v>0</v>
      </c>
      <c r="E46" s="7">
        <v>0</v>
      </c>
      <c r="F46" s="17">
        <f t="shared" si="1"/>
        <v>574.84925976604632</v>
      </c>
      <c r="K46" s="10"/>
      <c r="L46" s="7"/>
      <c r="M46" s="7"/>
      <c r="N46" s="7"/>
      <c r="O46" s="7"/>
      <c r="P46" s="7"/>
      <c r="Q46" s="7"/>
      <c r="R46" s="7"/>
      <c r="S46" s="7"/>
      <c r="T46" s="7"/>
      <c r="U46" s="17"/>
    </row>
    <row r="47" spans="1:21">
      <c r="A47" t="s">
        <v>41</v>
      </c>
      <c r="B47" s="10">
        <v>468105.16228298936</v>
      </c>
      <c r="C47" s="7">
        <v>121531.55156025919</v>
      </c>
      <c r="D47" s="7">
        <v>0</v>
      </c>
      <c r="E47" s="7">
        <v>0</v>
      </c>
      <c r="F47" s="17">
        <f t="shared" si="1"/>
        <v>589636.71384324855</v>
      </c>
      <c r="K47" s="10">
        <v>1960000</v>
      </c>
      <c r="L47" s="7">
        <v>0</v>
      </c>
      <c r="M47" s="7"/>
      <c r="N47" s="7">
        <v>840000</v>
      </c>
      <c r="O47" s="7">
        <v>0</v>
      </c>
      <c r="P47" s="7"/>
      <c r="Q47" s="7">
        <v>0</v>
      </c>
      <c r="R47" s="7">
        <v>0</v>
      </c>
      <c r="S47" s="7"/>
      <c r="T47" s="7">
        <v>0</v>
      </c>
      <c r="U47" s="17">
        <v>0</v>
      </c>
    </row>
    <row r="48" spans="1:21">
      <c r="A48" t="s">
        <v>42</v>
      </c>
      <c r="B48" s="10">
        <v>9280.2829955393681</v>
      </c>
      <c r="C48" s="7">
        <v>4533.4669428399939</v>
      </c>
      <c r="D48" s="7">
        <v>0</v>
      </c>
      <c r="E48" s="7">
        <v>0</v>
      </c>
      <c r="F48" s="17">
        <f t="shared" si="1"/>
        <v>13813.749938379362</v>
      </c>
      <c r="K48" s="10">
        <v>299991</v>
      </c>
      <c r="L48" s="7">
        <v>0</v>
      </c>
      <c r="M48" s="7"/>
      <c r="N48" s="7">
        <v>156000</v>
      </c>
      <c r="O48" s="7">
        <v>0</v>
      </c>
      <c r="P48" s="7"/>
      <c r="Q48" s="7">
        <v>0</v>
      </c>
      <c r="R48" s="7">
        <v>0</v>
      </c>
      <c r="S48" s="7"/>
      <c r="T48" s="7">
        <v>0</v>
      </c>
      <c r="U48" s="17">
        <v>0</v>
      </c>
    </row>
    <row r="49" spans="1:21">
      <c r="A49" t="s">
        <v>43</v>
      </c>
      <c r="B49" s="10">
        <v>971.02224792167544</v>
      </c>
      <c r="C49" s="7">
        <v>94025.50344279164</v>
      </c>
      <c r="D49" s="7">
        <v>0</v>
      </c>
      <c r="E49" s="7">
        <v>0</v>
      </c>
      <c r="F49" s="17">
        <f t="shared" si="1"/>
        <v>94996.525690713315</v>
      </c>
      <c r="K49" s="10">
        <v>2050000</v>
      </c>
      <c r="L49" s="7">
        <v>0</v>
      </c>
      <c r="M49" s="7"/>
      <c r="N49" s="7">
        <v>750000</v>
      </c>
      <c r="O49" s="7">
        <v>0</v>
      </c>
      <c r="P49" s="7"/>
      <c r="Q49" s="7">
        <v>0</v>
      </c>
      <c r="R49" s="7">
        <v>0</v>
      </c>
      <c r="S49" s="7"/>
      <c r="T49" s="7">
        <v>0</v>
      </c>
      <c r="U49" s="17">
        <v>0</v>
      </c>
    </row>
    <row r="50" spans="1:21">
      <c r="A50" t="s">
        <v>44</v>
      </c>
      <c r="B50" s="10">
        <v>143657.03674977762</v>
      </c>
      <c r="C50" s="7">
        <v>222943.62565777404</v>
      </c>
      <c r="D50" s="7">
        <v>0</v>
      </c>
      <c r="E50" s="7">
        <v>0</v>
      </c>
      <c r="F50" s="17">
        <f t="shared" si="1"/>
        <v>366600.66240755166</v>
      </c>
      <c r="K50" s="10">
        <v>2765448</v>
      </c>
      <c r="L50" s="7">
        <v>2298097.341364</v>
      </c>
      <c r="M50" s="7"/>
      <c r="N50" s="7">
        <v>419087</v>
      </c>
      <c r="O50" s="7">
        <v>348261.36863599997</v>
      </c>
      <c r="P50" s="7"/>
      <c r="Q50" s="7">
        <v>0</v>
      </c>
      <c r="R50" s="7">
        <v>0</v>
      </c>
      <c r="S50" s="7"/>
      <c r="T50" s="7">
        <v>0</v>
      </c>
      <c r="U50" s="17">
        <v>0</v>
      </c>
    </row>
    <row r="51" spans="1:21">
      <c r="A51" t="s">
        <v>45</v>
      </c>
      <c r="B51" s="10">
        <v>55906.604497769673</v>
      </c>
      <c r="C51" s="7">
        <v>51244.31935860723</v>
      </c>
      <c r="D51" s="7">
        <v>0</v>
      </c>
      <c r="E51" s="7">
        <v>0</v>
      </c>
      <c r="F51" s="17">
        <f t="shared" si="1"/>
        <v>107150.9238563769</v>
      </c>
      <c r="K51" s="10">
        <v>421547</v>
      </c>
      <c r="L51" s="7">
        <v>0</v>
      </c>
      <c r="M51" s="7"/>
      <c r="N51" s="7">
        <v>283452</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47392.621568334755</v>
      </c>
      <c r="C53" s="7">
        <v>20389.441520233639</v>
      </c>
      <c r="D53" s="7">
        <v>8022.24</v>
      </c>
      <c r="E53" s="7">
        <v>0</v>
      </c>
      <c r="F53" s="17">
        <f t="shared" si="1"/>
        <v>75804.303088568398</v>
      </c>
      <c r="K53" s="10">
        <v>2131843</v>
      </c>
      <c r="L53" s="7">
        <v>1763245</v>
      </c>
      <c r="M53" s="7"/>
      <c r="N53" s="7">
        <v>979596</v>
      </c>
      <c r="O53" s="7">
        <v>794786</v>
      </c>
      <c r="P53" s="7"/>
      <c r="Q53" s="7">
        <v>4700</v>
      </c>
      <c r="R53" s="7">
        <v>0</v>
      </c>
      <c r="S53" s="7"/>
      <c r="T53" s="7">
        <v>0</v>
      </c>
      <c r="U53" s="17">
        <v>0</v>
      </c>
    </row>
    <row r="54" spans="1:21">
      <c r="A54" t="s">
        <v>48</v>
      </c>
      <c r="B54" s="10">
        <v>264193.74501744565</v>
      </c>
      <c r="C54" s="7">
        <v>-143868.7810297152</v>
      </c>
      <c r="D54" s="7">
        <v>0</v>
      </c>
      <c r="E54" s="7">
        <v>0</v>
      </c>
      <c r="F54" s="17">
        <f t="shared" si="1"/>
        <v>120324.96398773044</v>
      </c>
      <c r="K54" s="10">
        <v>3200000</v>
      </c>
      <c r="L54" s="7">
        <v>1200000</v>
      </c>
      <c r="M54" s="7"/>
      <c r="N54" s="7">
        <v>1100000</v>
      </c>
      <c r="O54" s="7">
        <v>1200000</v>
      </c>
      <c r="P54" s="7"/>
      <c r="Q54" s="7">
        <v>0</v>
      </c>
      <c r="R54" s="7">
        <v>0</v>
      </c>
      <c r="S54" s="7"/>
      <c r="T54" s="7">
        <v>0</v>
      </c>
      <c r="U54" s="17">
        <v>0</v>
      </c>
    </row>
    <row r="55" spans="1:21">
      <c r="A55" t="s">
        <v>49</v>
      </c>
      <c r="B55" s="10">
        <v>114817.58350970899</v>
      </c>
      <c r="C55" s="7">
        <v>-94812.702217061655</v>
      </c>
      <c r="D55" s="7">
        <v>5460.32</v>
      </c>
      <c r="E55" s="7">
        <v>0</v>
      </c>
      <c r="F55" s="17">
        <f t="shared" si="1"/>
        <v>25465.201292647333</v>
      </c>
      <c r="K55" s="10">
        <v>515621</v>
      </c>
      <c r="L55" s="7">
        <v>503796</v>
      </c>
      <c r="M55" s="7"/>
      <c r="N55" s="7">
        <v>221407</v>
      </c>
      <c r="O55" s="7">
        <v>251424</v>
      </c>
      <c r="P55" s="7"/>
      <c r="Q55" s="7">
        <v>50000</v>
      </c>
      <c r="R55" s="7">
        <v>103672</v>
      </c>
      <c r="S55" s="7"/>
      <c r="T55" s="7">
        <v>0</v>
      </c>
      <c r="U55" s="17">
        <v>0</v>
      </c>
    </row>
    <row r="56" spans="1:21">
      <c r="A56" t="s">
        <v>50</v>
      </c>
      <c r="B56" s="10">
        <v>7038.5652586628566</v>
      </c>
      <c r="C56" s="7">
        <v>5816.9803963630693</v>
      </c>
      <c r="D56" s="7">
        <v>0</v>
      </c>
      <c r="E56" s="7">
        <v>0</v>
      </c>
      <c r="F56" s="17">
        <f t="shared" si="1"/>
        <v>12855.545655025926</v>
      </c>
      <c r="K56" s="10">
        <v>200000</v>
      </c>
      <c r="L56" s="7">
        <v>0</v>
      </c>
      <c r="M56" s="7"/>
      <c r="N56" s="7">
        <v>250000</v>
      </c>
      <c r="O56" s="7">
        <v>0</v>
      </c>
      <c r="P56" s="7"/>
      <c r="Q56" s="7">
        <v>0</v>
      </c>
      <c r="R56" s="7">
        <v>0</v>
      </c>
      <c r="S56" s="7"/>
      <c r="T56" s="7">
        <v>0</v>
      </c>
      <c r="U56" s="17">
        <v>0</v>
      </c>
    </row>
    <row r="57" spans="1:21">
      <c r="A57" t="s">
        <v>51</v>
      </c>
      <c r="B57" s="10">
        <v>3828.5400341720961</v>
      </c>
      <c r="C57" s="7">
        <v>3529.5843435307615</v>
      </c>
      <c r="D57" s="7">
        <v>0</v>
      </c>
      <c r="E57" s="7">
        <v>0</v>
      </c>
      <c r="F57" s="17">
        <f t="shared" si="1"/>
        <v>7358.1243777028576</v>
      </c>
      <c r="K57" s="10">
        <v>0</v>
      </c>
      <c r="L57" s="7">
        <v>389679</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3722702.7838649624</v>
      </c>
      <c r="C60" s="7">
        <f>SUM(C6:C58)</f>
        <v>787164.87613502028</v>
      </c>
      <c r="D60" s="7">
        <f>SUM(D6:D58)</f>
        <v>73031.100000000006</v>
      </c>
      <c r="E60" s="7">
        <f>SUM(E6:E58)</f>
        <v>0</v>
      </c>
      <c r="F60" s="17">
        <f>SUM(F6:F58)</f>
        <v>4582898.759999983</v>
      </c>
      <c r="K60" s="10">
        <f>SUM(K6:K58)</f>
        <v>71046715</v>
      </c>
      <c r="L60" s="7">
        <f>SUM(L6:L58)</f>
        <v>40054374.341363996</v>
      </c>
      <c r="M60" s="7"/>
      <c r="N60" s="7">
        <f>SUM(N6:N58)</f>
        <v>31672495</v>
      </c>
      <c r="O60" s="7">
        <f>SUM(O6:O58)</f>
        <v>12506699.048636001</v>
      </c>
      <c r="P60" s="7"/>
      <c r="Q60" s="7">
        <f>SUM(Q6:Q58)</f>
        <v>79818</v>
      </c>
      <c r="R60" s="7">
        <f>SUM(R6:R58)</f>
        <v>111672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Italic"Summit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85</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2144.8150541060795</v>
      </c>
      <c r="C10" s="7">
        <v>0</v>
      </c>
      <c r="D10" s="7">
        <v>193.16080260303329</v>
      </c>
      <c r="E10" s="7">
        <v>0</v>
      </c>
      <c r="F10" s="17">
        <f t="shared" si="0"/>
        <v>2337.975856709113</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1496.6945632896914</v>
      </c>
      <c r="C14" s="7">
        <v>0</v>
      </c>
      <c r="D14" s="7">
        <v>304.01403529643284</v>
      </c>
      <c r="E14" s="7">
        <v>0</v>
      </c>
      <c r="F14" s="17">
        <f t="shared" si="0"/>
        <v>1800.7085985861243</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44823.729999999981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11758.302914832982</v>
      </c>
      <c r="C19" s="7">
        <v>0</v>
      </c>
      <c r="D19" s="7">
        <v>6770.8159078434128</v>
      </c>
      <c r="E19" s="7">
        <v>0</v>
      </c>
      <c r="F19" s="17">
        <f t="shared" si="0"/>
        <v>18529.118822676395</v>
      </c>
      <c r="H19" s="4" t="s">
        <v>72</v>
      </c>
      <c r="I19" s="14">
        <v>0</v>
      </c>
      <c r="K19" s="10">
        <v>80000</v>
      </c>
      <c r="L19" s="7">
        <v>54000</v>
      </c>
      <c r="M19" s="7"/>
      <c r="N19" s="7">
        <v>0</v>
      </c>
      <c r="O19" s="7">
        <v>0</v>
      </c>
      <c r="P19" s="7"/>
      <c r="Q19" s="7">
        <v>20000</v>
      </c>
      <c r="R19" s="7">
        <v>24000</v>
      </c>
      <c r="S19" s="7"/>
      <c r="T19" s="7">
        <v>0</v>
      </c>
      <c r="U19" s="17">
        <v>0</v>
      </c>
    </row>
    <row r="20" spans="1:21">
      <c r="A20" t="s">
        <v>14</v>
      </c>
      <c r="B20" s="10">
        <v>1505.6423055640666</v>
      </c>
      <c r="C20" s="7">
        <v>0</v>
      </c>
      <c r="D20" s="7">
        <v>372.25402764842261</v>
      </c>
      <c r="E20" s="7">
        <v>0</v>
      </c>
      <c r="F20" s="17">
        <f t="shared" si="0"/>
        <v>1877.8963332124893</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1739.6366167764697</v>
      </c>
      <c r="C23" s="7">
        <v>0</v>
      </c>
      <c r="D23" s="7">
        <v>800.44922928325752</v>
      </c>
      <c r="E23" s="7">
        <v>0</v>
      </c>
      <c r="F23" s="17">
        <f t="shared" si="0"/>
        <v>2540.0858460597274</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1509.3448161053402</v>
      </c>
      <c r="C26" s="7">
        <v>0</v>
      </c>
      <c r="D26" s="7">
        <v>133.94142896648674</v>
      </c>
      <c r="E26" s="7">
        <v>0</v>
      </c>
      <c r="F26" s="17">
        <f t="shared" si="0"/>
        <v>1643.2862450718269</v>
      </c>
      <c r="H26" s="4" t="s">
        <v>78</v>
      </c>
      <c r="I26" s="14">
        <f>SUM(I10:I16)-SUM(I19:I24)</f>
        <v>44823.729999999981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44823.73</v>
      </c>
      <c r="K27" s="10"/>
      <c r="L27" s="7"/>
      <c r="M27" s="7"/>
      <c r="N27" s="7"/>
      <c r="O27" s="7"/>
      <c r="P27" s="7"/>
      <c r="Q27" s="7"/>
      <c r="R27" s="7"/>
      <c r="S27" s="7"/>
      <c r="T27" s="7"/>
      <c r="U27" s="17"/>
    </row>
    <row r="28" spans="1:21">
      <c r="A28" t="s">
        <v>22</v>
      </c>
      <c r="B28" s="10">
        <v>2349.1549721184329</v>
      </c>
      <c r="C28" s="7">
        <v>0</v>
      </c>
      <c r="D28" s="7">
        <v>351.40011171715918</v>
      </c>
      <c r="E28" s="7">
        <v>0</v>
      </c>
      <c r="F28" s="17">
        <f t="shared" si="0"/>
        <v>2700.5550838355921</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566.11397405515947</v>
      </c>
      <c r="C31" s="7">
        <v>0</v>
      </c>
      <c r="D31" s="7">
        <v>184.43518237752286</v>
      </c>
      <c r="E31" s="7">
        <v>0</v>
      </c>
      <c r="F31" s="17">
        <f t="shared" si="0"/>
        <v>750.54915643268237</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8789.0832171907205</v>
      </c>
      <c r="C41" s="7">
        <v>0</v>
      </c>
      <c r="D41" s="7">
        <v>1936.9650116124701</v>
      </c>
      <c r="E41" s="7">
        <v>0</v>
      </c>
      <c r="F41" s="17">
        <f t="shared" si="1"/>
        <v>10726.048228803191</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1470.0258757083116</v>
      </c>
      <c r="C55" s="7">
        <v>0</v>
      </c>
      <c r="D55" s="7">
        <v>447.47995290454946</v>
      </c>
      <c r="E55" s="7">
        <v>0</v>
      </c>
      <c r="F55" s="17">
        <f t="shared" si="1"/>
        <v>1917.505828612861</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33328.814309747249</v>
      </c>
      <c r="C60" s="7">
        <f>SUM(C6:C58)</f>
        <v>0</v>
      </c>
      <c r="D60" s="7">
        <f>SUM(D6:D58)</f>
        <v>11494.91569025275</v>
      </c>
      <c r="E60" s="7">
        <f>SUM(E6:E58)</f>
        <v>0</v>
      </c>
      <c r="F60" s="17">
        <f>SUM(F6:F58)</f>
        <v>44823.73</v>
      </c>
      <c r="K60" s="10">
        <f>SUM(K6:K58)</f>
        <v>80000</v>
      </c>
      <c r="L60" s="7">
        <f>SUM(L6:L58)</f>
        <v>54000</v>
      </c>
      <c r="M60" s="7"/>
      <c r="N60" s="7">
        <f>SUM(N6:N58)</f>
        <v>0</v>
      </c>
      <c r="O60" s="7">
        <f>SUM(O6:O58)</f>
        <v>0</v>
      </c>
      <c r="P60" s="7"/>
      <c r="Q60" s="7">
        <f>SUM(Q6:Q58)</f>
        <v>20000</v>
      </c>
      <c r="R60" s="7">
        <f>SUM(R6:R58)</f>
        <v>24000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Italic"Supreme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159</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557191</v>
      </c>
      <c r="E6" s="7">
        <v>0</v>
      </c>
      <c r="F6" s="17">
        <f t="shared" ref="F6:F37" si="0">SUM(B6:E6)</f>
        <v>557191</v>
      </c>
      <c r="K6" s="10">
        <v>0</v>
      </c>
      <c r="L6" s="7">
        <v>0</v>
      </c>
      <c r="M6" s="7"/>
      <c r="N6" s="7">
        <v>0</v>
      </c>
      <c r="O6" s="7">
        <v>0</v>
      </c>
      <c r="P6" s="7"/>
      <c r="Q6" s="7">
        <v>555000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193164</v>
      </c>
      <c r="E8" s="7">
        <v>0</v>
      </c>
      <c r="F8" s="17">
        <f t="shared" si="0"/>
        <v>193164</v>
      </c>
      <c r="H8" s="4" t="s">
        <v>64</v>
      </c>
      <c r="I8" s="13"/>
      <c r="K8" s="10">
        <v>0</v>
      </c>
      <c r="L8" s="7">
        <v>0</v>
      </c>
      <c r="M8" s="7"/>
      <c r="N8" s="7">
        <v>0</v>
      </c>
      <c r="O8" s="7">
        <v>0</v>
      </c>
      <c r="P8" s="7"/>
      <c r="Q8" s="7">
        <v>90283</v>
      </c>
      <c r="R8" s="7">
        <v>0</v>
      </c>
      <c r="S8" s="7"/>
      <c r="T8" s="7">
        <v>0</v>
      </c>
      <c r="U8" s="17">
        <v>0</v>
      </c>
    </row>
    <row r="9" spans="1:21">
      <c r="A9" t="s">
        <v>3</v>
      </c>
      <c r="B9" s="10">
        <v>0</v>
      </c>
      <c r="C9" s="7">
        <v>0</v>
      </c>
      <c r="D9" s="7">
        <v>87320</v>
      </c>
      <c r="E9" s="7">
        <v>0</v>
      </c>
      <c r="F9" s="17">
        <f t="shared" si="0"/>
        <v>87320</v>
      </c>
      <c r="H9" s="4"/>
      <c r="I9" s="13"/>
      <c r="K9" s="10"/>
      <c r="L9" s="7"/>
      <c r="M9" s="7"/>
      <c r="N9" s="7"/>
      <c r="O9" s="7"/>
      <c r="P9" s="7"/>
      <c r="Q9" s="7"/>
      <c r="R9" s="7"/>
      <c r="S9" s="7"/>
      <c r="T9" s="7"/>
      <c r="U9" s="17"/>
    </row>
    <row r="10" spans="1:21">
      <c r="A10" t="s">
        <v>4</v>
      </c>
      <c r="B10" s="10">
        <v>0</v>
      </c>
      <c r="C10" s="7">
        <v>0</v>
      </c>
      <c r="D10" s="7">
        <v>164443</v>
      </c>
      <c r="E10" s="7">
        <v>0</v>
      </c>
      <c r="F10" s="17">
        <f t="shared" si="0"/>
        <v>164443</v>
      </c>
      <c r="H10" s="4" t="s">
        <v>65</v>
      </c>
      <c r="I10" s="14">
        <v>8039281</v>
      </c>
      <c r="K10" s="10"/>
      <c r="L10" s="7"/>
      <c r="M10" s="7"/>
      <c r="N10" s="7"/>
      <c r="O10" s="7"/>
      <c r="P10" s="7"/>
      <c r="Q10" s="7"/>
      <c r="R10" s="7"/>
      <c r="S10" s="7"/>
      <c r="T10" s="7"/>
      <c r="U10" s="17"/>
    </row>
    <row r="11" spans="1:21">
      <c r="A11" t="s">
        <v>5</v>
      </c>
      <c r="B11" s="10">
        <v>0</v>
      </c>
      <c r="C11" s="7">
        <v>0</v>
      </c>
      <c r="D11" s="7">
        <v>55203</v>
      </c>
      <c r="E11" s="7">
        <v>0</v>
      </c>
      <c r="F11" s="17">
        <f t="shared" si="0"/>
        <v>55203</v>
      </c>
      <c r="H11" s="4"/>
      <c r="I11" s="14"/>
      <c r="K11" s="10">
        <v>0</v>
      </c>
      <c r="L11" s="7">
        <v>0</v>
      </c>
      <c r="M11" s="7"/>
      <c r="N11" s="7">
        <v>0</v>
      </c>
      <c r="O11" s="7">
        <v>0</v>
      </c>
      <c r="P11" s="7"/>
      <c r="Q11" s="7">
        <v>10000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264</v>
      </c>
      <c r="E13" s="7">
        <v>0</v>
      </c>
      <c r="F13" s="17">
        <f t="shared" si="0"/>
        <v>264</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13820</v>
      </c>
      <c r="E15" s="7">
        <v>0</v>
      </c>
      <c r="F15" s="17">
        <f t="shared" si="0"/>
        <v>13820</v>
      </c>
      <c r="H15" s="4" t="s">
        <v>69</v>
      </c>
      <c r="I15" s="14">
        <v>67713</v>
      </c>
      <c r="K15" s="10"/>
      <c r="L15" s="7"/>
      <c r="M15" s="7"/>
      <c r="N15" s="7"/>
      <c r="O15" s="7"/>
      <c r="P15" s="7"/>
      <c r="Q15" s="7"/>
      <c r="R15" s="7"/>
      <c r="S15" s="7"/>
      <c r="T15" s="7"/>
      <c r="U15" s="17"/>
    </row>
    <row r="16" spans="1:21">
      <c r="A16" t="s">
        <v>10</v>
      </c>
      <c r="B16" s="10">
        <v>0</v>
      </c>
      <c r="C16" s="7">
        <v>0</v>
      </c>
      <c r="D16" s="7">
        <v>2711387</v>
      </c>
      <c r="E16" s="7">
        <v>0</v>
      </c>
      <c r="F16" s="17">
        <f t="shared" si="0"/>
        <v>2711387</v>
      </c>
      <c r="H16" s="4" t="s">
        <v>70</v>
      </c>
      <c r="I16" s="14">
        <v>0</v>
      </c>
      <c r="K16" s="10">
        <v>0</v>
      </c>
      <c r="L16" s="7">
        <v>0</v>
      </c>
      <c r="M16" s="7"/>
      <c r="N16" s="7">
        <v>0</v>
      </c>
      <c r="O16" s="7">
        <v>0</v>
      </c>
      <c r="P16" s="7"/>
      <c r="Q16" s="7">
        <v>3083986</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21960</v>
      </c>
      <c r="E18" s="7">
        <v>0</v>
      </c>
      <c r="F18" s="17">
        <f t="shared" si="0"/>
        <v>21960</v>
      </c>
      <c r="H18" s="4" t="s">
        <v>71</v>
      </c>
      <c r="I18" s="14"/>
      <c r="K18" s="10">
        <v>13000</v>
      </c>
      <c r="L18" s="7">
        <v>12848</v>
      </c>
      <c r="M18" s="7"/>
      <c r="N18" s="7">
        <v>0</v>
      </c>
      <c r="O18" s="7">
        <v>0</v>
      </c>
      <c r="P18" s="7"/>
      <c r="Q18" s="7">
        <v>12000</v>
      </c>
      <c r="R18" s="7">
        <v>0</v>
      </c>
      <c r="S18" s="7"/>
      <c r="T18" s="7">
        <v>0</v>
      </c>
      <c r="U18" s="17">
        <v>0</v>
      </c>
    </row>
    <row r="19" spans="1:21">
      <c r="A19" t="s">
        <v>13</v>
      </c>
      <c r="B19" s="10">
        <v>0</v>
      </c>
      <c r="C19" s="7">
        <v>0</v>
      </c>
      <c r="D19" s="7">
        <v>122013</v>
      </c>
      <c r="E19" s="7">
        <v>0</v>
      </c>
      <c r="F19" s="17">
        <f t="shared" si="0"/>
        <v>122013</v>
      </c>
      <c r="H19" s="4" t="s">
        <v>72</v>
      </c>
      <c r="I19" s="14">
        <v>0</v>
      </c>
      <c r="K19" s="10">
        <v>0</v>
      </c>
      <c r="L19" s="7">
        <v>0</v>
      </c>
      <c r="M19" s="7"/>
      <c r="N19" s="7">
        <v>0</v>
      </c>
      <c r="O19" s="7">
        <v>0</v>
      </c>
      <c r="P19" s="7"/>
      <c r="Q19" s="7">
        <v>145000</v>
      </c>
      <c r="R19" s="7">
        <v>20700</v>
      </c>
      <c r="S19" s="7"/>
      <c r="T19" s="7">
        <v>0</v>
      </c>
      <c r="U19" s="17">
        <v>0</v>
      </c>
    </row>
    <row r="20" spans="1:21">
      <c r="A20" t="s">
        <v>14</v>
      </c>
      <c r="B20" s="10">
        <v>0</v>
      </c>
      <c r="C20" s="7">
        <v>0</v>
      </c>
      <c r="D20" s="7">
        <v>27047</v>
      </c>
      <c r="E20" s="7">
        <v>0</v>
      </c>
      <c r="F20" s="17">
        <f t="shared" si="0"/>
        <v>27047</v>
      </c>
      <c r="H20" s="4" t="s">
        <v>73</v>
      </c>
      <c r="I20" s="14">
        <v>0</v>
      </c>
      <c r="K20" s="10">
        <v>0</v>
      </c>
      <c r="L20" s="7">
        <v>0</v>
      </c>
      <c r="M20" s="7"/>
      <c r="N20" s="7">
        <v>0</v>
      </c>
      <c r="O20" s="7">
        <v>0</v>
      </c>
      <c r="P20" s="7"/>
      <c r="Q20" s="7">
        <v>240011</v>
      </c>
      <c r="R20" s="7">
        <v>0</v>
      </c>
      <c r="S20" s="7"/>
      <c r="T20" s="7">
        <v>0</v>
      </c>
      <c r="U20" s="17">
        <v>0</v>
      </c>
    </row>
    <row r="21" spans="1:21">
      <c r="A21" t="s">
        <v>15</v>
      </c>
      <c r="B21" s="10">
        <v>0</v>
      </c>
      <c r="C21" s="7">
        <v>0</v>
      </c>
      <c r="D21" s="7">
        <v>25481</v>
      </c>
      <c r="E21" s="7">
        <v>0</v>
      </c>
      <c r="F21" s="17">
        <f t="shared" si="0"/>
        <v>25481</v>
      </c>
      <c r="H21" s="4" t="s">
        <v>74</v>
      </c>
      <c r="I21" s="14"/>
      <c r="K21" s="10">
        <v>0</v>
      </c>
      <c r="L21" s="7">
        <v>0</v>
      </c>
      <c r="M21" s="7"/>
      <c r="N21" s="7">
        <v>0</v>
      </c>
      <c r="O21" s="7">
        <v>0</v>
      </c>
      <c r="P21" s="7"/>
      <c r="Q21" s="7">
        <v>43800</v>
      </c>
      <c r="R21" s="7">
        <v>0</v>
      </c>
      <c r="S21" s="7"/>
      <c r="T21" s="7">
        <v>0</v>
      </c>
      <c r="U21" s="17">
        <v>0</v>
      </c>
    </row>
    <row r="22" spans="1:21">
      <c r="A22" t="s">
        <v>16</v>
      </c>
      <c r="B22" s="10">
        <v>0</v>
      </c>
      <c r="C22" s="7">
        <v>0</v>
      </c>
      <c r="D22" s="7">
        <v>14496</v>
      </c>
      <c r="E22" s="7">
        <v>0</v>
      </c>
      <c r="F22" s="17">
        <f t="shared" si="0"/>
        <v>14496</v>
      </c>
      <c r="H22" s="4" t="s">
        <v>75</v>
      </c>
      <c r="I22" s="14">
        <v>0</v>
      </c>
      <c r="K22" s="10"/>
      <c r="L22" s="7"/>
      <c r="M22" s="7"/>
      <c r="N22" s="7"/>
      <c r="O22" s="7"/>
      <c r="P22" s="7"/>
      <c r="Q22" s="7"/>
      <c r="R22" s="7"/>
      <c r="S22" s="7"/>
      <c r="T22" s="7"/>
      <c r="U22" s="17"/>
    </row>
    <row r="23" spans="1:21">
      <c r="A23" t="s">
        <v>17</v>
      </c>
      <c r="B23" s="10">
        <v>0</v>
      </c>
      <c r="C23" s="7">
        <v>0</v>
      </c>
      <c r="D23" s="7">
        <v>463038</v>
      </c>
      <c r="E23" s="7">
        <v>0</v>
      </c>
      <c r="F23" s="17">
        <f t="shared" si="0"/>
        <v>463038</v>
      </c>
      <c r="H23" s="4" t="s">
        <v>76</v>
      </c>
      <c r="I23" s="14"/>
      <c r="K23" s="10">
        <v>15900</v>
      </c>
      <c r="L23" s="7">
        <v>10160.379999999999</v>
      </c>
      <c r="M23" s="7"/>
      <c r="N23" s="7">
        <v>514100</v>
      </c>
      <c r="O23" s="7">
        <v>0</v>
      </c>
      <c r="P23" s="7"/>
      <c r="Q23" s="7">
        <v>0</v>
      </c>
      <c r="R23" s="7">
        <v>240218.01</v>
      </c>
      <c r="S23" s="7"/>
      <c r="T23" s="7">
        <v>0</v>
      </c>
      <c r="U23" s="17">
        <v>0</v>
      </c>
    </row>
    <row r="24" spans="1:21">
      <c r="A24" t="s">
        <v>18</v>
      </c>
      <c r="B24" s="10">
        <v>0</v>
      </c>
      <c r="C24" s="7">
        <v>0</v>
      </c>
      <c r="D24" s="7">
        <v>70448</v>
      </c>
      <c r="E24" s="7">
        <v>0</v>
      </c>
      <c r="F24" s="17">
        <f t="shared" si="0"/>
        <v>70448</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6769</v>
      </c>
      <c r="E26" s="7">
        <v>0</v>
      </c>
      <c r="F26" s="17">
        <f t="shared" si="0"/>
        <v>6769</v>
      </c>
      <c r="H26" s="4" t="s">
        <v>78</v>
      </c>
      <c r="I26" s="14">
        <f>SUM(I10:I16)-SUM(I19:I24)</f>
        <v>8106994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8106994</v>
      </c>
      <c r="K27" s="10"/>
      <c r="L27" s="7"/>
      <c r="M27" s="7"/>
      <c r="N27" s="7"/>
      <c r="O27" s="7"/>
      <c r="P27" s="7"/>
      <c r="Q27" s="7"/>
      <c r="R27" s="7"/>
      <c r="S27" s="7"/>
      <c r="T27" s="7"/>
      <c r="U27" s="17"/>
    </row>
    <row r="28" spans="1:21">
      <c r="A28" t="s">
        <v>22</v>
      </c>
      <c r="B28" s="10">
        <v>0</v>
      </c>
      <c r="C28" s="7">
        <v>0</v>
      </c>
      <c r="D28" s="7">
        <v>111797</v>
      </c>
      <c r="E28" s="7">
        <v>0</v>
      </c>
      <c r="F28" s="17">
        <f t="shared" si="0"/>
        <v>111797</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189833</v>
      </c>
      <c r="E30" s="7">
        <v>0</v>
      </c>
      <c r="F30" s="17">
        <f t="shared" si="0"/>
        <v>189833</v>
      </c>
      <c r="K30" s="10">
        <v>75235</v>
      </c>
      <c r="L30" s="7">
        <v>14145</v>
      </c>
      <c r="M30" s="7"/>
      <c r="N30" s="7">
        <v>0</v>
      </c>
      <c r="O30" s="7">
        <v>0</v>
      </c>
      <c r="P30" s="7"/>
      <c r="Q30" s="7">
        <v>154765</v>
      </c>
      <c r="R30" s="7">
        <v>28210</v>
      </c>
      <c r="S30" s="7"/>
      <c r="T30" s="7">
        <v>0</v>
      </c>
      <c r="U30" s="17">
        <v>0</v>
      </c>
    </row>
    <row r="31" spans="1:21">
      <c r="A31" t="s">
        <v>25</v>
      </c>
      <c r="B31" s="10">
        <v>0</v>
      </c>
      <c r="C31" s="7">
        <v>0</v>
      </c>
      <c r="D31" s="7">
        <v>143266</v>
      </c>
      <c r="E31" s="7">
        <v>0</v>
      </c>
      <c r="F31" s="17">
        <f t="shared" si="0"/>
        <v>143266</v>
      </c>
      <c r="K31" s="10"/>
      <c r="L31" s="7"/>
      <c r="M31" s="7"/>
      <c r="N31" s="7"/>
      <c r="O31" s="7"/>
      <c r="P31" s="7"/>
      <c r="Q31" s="7"/>
      <c r="R31" s="7"/>
      <c r="S31" s="7"/>
      <c r="T31" s="7"/>
      <c r="U31" s="17"/>
    </row>
    <row r="32" spans="1:21">
      <c r="A32" t="s">
        <v>26</v>
      </c>
      <c r="B32" s="10">
        <v>0</v>
      </c>
      <c r="C32" s="7">
        <v>0</v>
      </c>
      <c r="D32" s="7">
        <v>15589</v>
      </c>
      <c r="E32" s="7">
        <v>0</v>
      </c>
      <c r="F32" s="17">
        <f t="shared" si="0"/>
        <v>15589</v>
      </c>
      <c r="K32" s="10">
        <v>11160</v>
      </c>
      <c r="L32" s="7">
        <v>0</v>
      </c>
      <c r="M32" s="7"/>
      <c r="N32" s="7">
        <v>0</v>
      </c>
      <c r="O32" s="7">
        <v>0</v>
      </c>
      <c r="P32" s="7"/>
      <c r="Q32" s="7">
        <v>19840</v>
      </c>
      <c r="R32" s="7">
        <v>0</v>
      </c>
      <c r="S32" s="7"/>
      <c r="T32" s="7">
        <v>0</v>
      </c>
      <c r="U32" s="17">
        <v>0</v>
      </c>
    </row>
    <row r="33" spans="1:21">
      <c r="A33" t="s">
        <v>27</v>
      </c>
      <c r="B33" s="10">
        <v>0</v>
      </c>
      <c r="C33" s="7">
        <v>0</v>
      </c>
      <c r="D33" s="7">
        <v>47648</v>
      </c>
      <c r="E33" s="7">
        <v>0</v>
      </c>
      <c r="F33" s="17">
        <f t="shared" si="0"/>
        <v>47648</v>
      </c>
      <c r="K33" s="10">
        <v>0</v>
      </c>
      <c r="L33" s="7">
        <v>0</v>
      </c>
      <c r="M33" s="7"/>
      <c r="N33" s="7">
        <v>0</v>
      </c>
      <c r="O33" s="7">
        <v>0</v>
      </c>
      <c r="P33" s="7"/>
      <c r="Q33" s="7">
        <v>55000</v>
      </c>
      <c r="R33" s="7">
        <v>0</v>
      </c>
      <c r="S33" s="7"/>
      <c r="T33" s="7">
        <v>0</v>
      </c>
      <c r="U33" s="17">
        <v>0</v>
      </c>
    </row>
    <row r="34" spans="1:21">
      <c r="A34" t="s">
        <v>28</v>
      </c>
      <c r="B34" s="10">
        <v>0</v>
      </c>
      <c r="C34" s="7">
        <v>0</v>
      </c>
      <c r="D34" s="7">
        <v>371517</v>
      </c>
      <c r="E34" s="7">
        <v>0</v>
      </c>
      <c r="F34" s="17">
        <f t="shared" si="0"/>
        <v>371517</v>
      </c>
      <c r="K34" s="10">
        <v>0</v>
      </c>
      <c r="L34" s="7">
        <v>0</v>
      </c>
      <c r="M34" s="7"/>
      <c r="N34" s="7">
        <v>0</v>
      </c>
      <c r="O34" s="7">
        <v>0</v>
      </c>
      <c r="P34" s="7"/>
      <c r="Q34" s="7">
        <v>419800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4027</v>
      </c>
      <c r="E36" s="7">
        <v>0</v>
      </c>
      <c r="F36" s="17">
        <f t="shared" si="0"/>
        <v>4027</v>
      </c>
      <c r="K36" s="10"/>
      <c r="L36" s="7"/>
      <c r="M36" s="7"/>
      <c r="N36" s="7"/>
      <c r="O36" s="7"/>
      <c r="P36" s="7"/>
      <c r="Q36" s="7"/>
      <c r="R36" s="7"/>
      <c r="S36" s="7"/>
      <c r="T36" s="7"/>
      <c r="U36" s="17"/>
    </row>
    <row r="37" spans="1:21">
      <c r="A37" t="s">
        <v>31</v>
      </c>
      <c r="B37" s="10">
        <v>0</v>
      </c>
      <c r="C37" s="7">
        <v>0</v>
      </c>
      <c r="D37" s="7">
        <v>121733</v>
      </c>
      <c r="E37" s="7">
        <v>0</v>
      </c>
      <c r="F37" s="17">
        <f t="shared" si="0"/>
        <v>121733</v>
      </c>
      <c r="K37" s="10"/>
      <c r="L37" s="7"/>
      <c r="M37" s="7"/>
      <c r="N37" s="7"/>
      <c r="O37" s="7"/>
      <c r="P37" s="7"/>
      <c r="Q37" s="7"/>
      <c r="R37" s="7"/>
      <c r="S37" s="7"/>
      <c r="T37" s="7"/>
      <c r="U37" s="17"/>
    </row>
    <row r="38" spans="1:21">
      <c r="A38" t="s">
        <v>32</v>
      </c>
      <c r="B38" s="10">
        <v>0</v>
      </c>
      <c r="C38" s="7">
        <v>0</v>
      </c>
      <c r="D38" s="7">
        <v>1484</v>
      </c>
      <c r="E38" s="7">
        <v>0</v>
      </c>
      <c r="F38" s="17">
        <f t="shared" ref="F38:F58" si="1">SUM(B38:E38)</f>
        <v>1484</v>
      </c>
      <c r="K38" s="10"/>
      <c r="L38" s="7"/>
      <c r="M38" s="7"/>
      <c r="N38" s="7"/>
      <c r="O38" s="7"/>
      <c r="P38" s="7"/>
      <c r="Q38" s="7"/>
      <c r="R38" s="7"/>
      <c r="S38" s="7"/>
      <c r="T38" s="7"/>
      <c r="U38" s="17"/>
    </row>
    <row r="39" spans="1:21">
      <c r="A39" t="s">
        <v>33</v>
      </c>
      <c r="B39" s="10">
        <v>0</v>
      </c>
      <c r="C39" s="7">
        <v>0</v>
      </c>
      <c r="D39" s="7">
        <v>30</v>
      </c>
      <c r="E39" s="7">
        <v>0</v>
      </c>
      <c r="F39" s="17">
        <f t="shared" si="1"/>
        <v>30</v>
      </c>
      <c r="K39" s="10"/>
      <c r="L39" s="7"/>
      <c r="M39" s="7"/>
      <c r="N39" s="7"/>
      <c r="O39" s="7"/>
      <c r="P39" s="7"/>
      <c r="Q39" s="7"/>
      <c r="R39" s="7"/>
      <c r="S39" s="7"/>
      <c r="T39" s="7"/>
      <c r="U39" s="17"/>
    </row>
    <row r="40" spans="1:21">
      <c r="A40" t="s">
        <v>34</v>
      </c>
      <c r="B40" s="10">
        <v>0</v>
      </c>
      <c r="C40" s="7">
        <v>0</v>
      </c>
      <c r="D40" s="7">
        <v>5374</v>
      </c>
      <c r="E40" s="7">
        <v>0</v>
      </c>
      <c r="F40" s="17">
        <f t="shared" si="1"/>
        <v>5374</v>
      </c>
      <c r="K40" s="10">
        <v>0</v>
      </c>
      <c r="L40" s="7">
        <v>0</v>
      </c>
      <c r="M40" s="7"/>
      <c r="N40" s="7">
        <v>0</v>
      </c>
      <c r="O40" s="7">
        <v>0</v>
      </c>
      <c r="P40" s="7"/>
      <c r="Q40" s="7">
        <v>4452</v>
      </c>
      <c r="R40" s="7">
        <v>0</v>
      </c>
      <c r="S40" s="7"/>
      <c r="T40" s="7">
        <v>0</v>
      </c>
      <c r="U40" s="17">
        <v>0</v>
      </c>
    </row>
    <row r="41" spans="1:21">
      <c r="A41" t="s">
        <v>35</v>
      </c>
      <c r="B41" s="10">
        <v>0</v>
      </c>
      <c r="C41" s="7">
        <v>0</v>
      </c>
      <c r="D41" s="7">
        <v>99535</v>
      </c>
      <c r="E41" s="7">
        <v>0</v>
      </c>
      <c r="F41" s="17">
        <f t="shared" si="1"/>
        <v>99535</v>
      </c>
      <c r="K41" s="10">
        <v>0</v>
      </c>
      <c r="L41" s="7">
        <v>0</v>
      </c>
      <c r="M41" s="7"/>
      <c r="N41" s="7">
        <v>0</v>
      </c>
      <c r="O41" s="7">
        <v>0</v>
      </c>
      <c r="P41" s="7"/>
      <c r="Q41" s="7">
        <v>65000</v>
      </c>
      <c r="R41" s="7">
        <v>0</v>
      </c>
      <c r="S41" s="7"/>
      <c r="T41" s="7">
        <v>0</v>
      </c>
      <c r="U41" s="17">
        <v>0</v>
      </c>
    </row>
    <row r="42" spans="1:21">
      <c r="A42" t="s">
        <v>36</v>
      </c>
      <c r="B42" s="10">
        <v>0</v>
      </c>
      <c r="C42" s="7">
        <v>0</v>
      </c>
      <c r="D42" s="7">
        <v>93787</v>
      </c>
      <c r="E42" s="7">
        <v>0</v>
      </c>
      <c r="F42" s="17">
        <f t="shared" si="1"/>
        <v>93787</v>
      </c>
      <c r="K42" s="10"/>
      <c r="L42" s="7"/>
      <c r="M42" s="7"/>
      <c r="N42" s="7"/>
      <c r="O42" s="7"/>
      <c r="P42" s="7"/>
      <c r="Q42" s="7"/>
      <c r="R42" s="7"/>
      <c r="S42" s="7"/>
      <c r="T42" s="7"/>
      <c r="U42" s="17"/>
    </row>
    <row r="43" spans="1:21">
      <c r="A43" t="s">
        <v>37</v>
      </c>
      <c r="B43" s="10">
        <v>0</v>
      </c>
      <c r="C43" s="7">
        <v>0</v>
      </c>
      <c r="D43" s="7">
        <v>67597</v>
      </c>
      <c r="E43" s="7">
        <v>0</v>
      </c>
      <c r="F43" s="17">
        <f t="shared" si="1"/>
        <v>67597</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7267</v>
      </c>
      <c r="E47" s="7">
        <v>0</v>
      </c>
      <c r="F47" s="17">
        <f t="shared" si="1"/>
        <v>7267</v>
      </c>
      <c r="K47" s="10"/>
      <c r="L47" s="7"/>
      <c r="M47" s="7"/>
      <c r="N47" s="7"/>
      <c r="O47" s="7"/>
      <c r="P47" s="7"/>
      <c r="Q47" s="7"/>
      <c r="R47" s="7"/>
      <c r="S47" s="7"/>
      <c r="T47" s="7"/>
      <c r="U47" s="17"/>
    </row>
    <row r="48" spans="1:21">
      <c r="A48" t="s">
        <v>42</v>
      </c>
      <c r="B48" s="10">
        <v>0</v>
      </c>
      <c r="C48" s="7">
        <v>0</v>
      </c>
      <c r="D48" s="7">
        <v>51116</v>
      </c>
      <c r="E48" s="7">
        <v>0</v>
      </c>
      <c r="F48" s="17">
        <f t="shared" si="1"/>
        <v>51116</v>
      </c>
      <c r="K48" s="10">
        <v>150</v>
      </c>
      <c r="L48" s="7">
        <v>0</v>
      </c>
      <c r="M48" s="7"/>
      <c r="N48" s="7">
        <v>0</v>
      </c>
      <c r="O48" s="7">
        <v>0</v>
      </c>
      <c r="P48" s="7"/>
      <c r="Q48" s="7">
        <v>82731</v>
      </c>
      <c r="R48" s="7">
        <v>0</v>
      </c>
      <c r="S48" s="7"/>
      <c r="T48" s="7">
        <v>0</v>
      </c>
      <c r="U48" s="17">
        <v>0</v>
      </c>
    </row>
    <row r="49" spans="1:21">
      <c r="A49" t="s">
        <v>43</v>
      </c>
      <c r="B49" s="10">
        <v>0</v>
      </c>
      <c r="C49" s="7">
        <v>0</v>
      </c>
      <c r="D49" s="7">
        <v>67009</v>
      </c>
      <c r="E49" s="7">
        <v>0</v>
      </c>
      <c r="F49" s="17">
        <f t="shared" si="1"/>
        <v>67009</v>
      </c>
      <c r="K49" s="10">
        <v>0</v>
      </c>
      <c r="L49" s="7">
        <v>0</v>
      </c>
      <c r="M49" s="7"/>
      <c r="N49" s="7">
        <v>0</v>
      </c>
      <c r="O49" s="7">
        <v>0</v>
      </c>
      <c r="P49" s="7"/>
      <c r="Q49" s="7">
        <v>48000</v>
      </c>
      <c r="R49" s="7">
        <v>0</v>
      </c>
      <c r="S49" s="7"/>
      <c r="T49" s="7">
        <v>0</v>
      </c>
      <c r="U49" s="17">
        <v>0</v>
      </c>
    </row>
    <row r="50" spans="1:21">
      <c r="A50" t="s">
        <v>44</v>
      </c>
      <c r="B50" s="10">
        <v>0</v>
      </c>
      <c r="C50" s="7">
        <v>0</v>
      </c>
      <c r="D50" s="7">
        <v>1832245</v>
      </c>
      <c r="E50" s="7">
        <v>0</v>
      </c>
      <c r="F50" s="17">
        <f t="shared" si="1"/>
        <v>1832245</v>
      </c>
      <c r="K50" s="10">
        <v>17071</v>
      </c>
      <c r="L50" s="7">
        <v>11023.714</v>
      </c>
      <c r="M50" s="7"/>
      <c r="N50" s="7">
        <v>0</v>
      </c>
      <c r="O50" s="7">
        <v>0</v>
      </c>
      <c r="P50" s="7"/>
      <c r="Q50" s="7">
        <v>1292203</v>
      </c>
      <c r="R50" s="7">
        <v>836954.28599999996</v>
      </c>
      <c r="S50" s="7"/>
      <c r="T50" s="7">
        <v>0</v>
      </c>
      <c r="U50" s="17">
        <v>0</v>
      </c>
    </row>
    <row r="51" spans="1:21">
      <c r="A51" t="s">
        <v>45</v>
      </c>
      <c r="B51" s="10">
        <v>0</v>
      </c>
      <c r="C51" s="7">
        <v>0</v>
      </c>
      <c r="D51" s="7">
        <v>32888</v>
      </c>
      <c r="E51" s="7">
        <v>0</v>
      </c>
      <c r="F51" s="17">
        <f t="shared" si="1"/>
        <v>32888</v>
      </c>
      <c r="K51" s="10">
        <v>2000</v>
      </c>
      <c r="L51" s="7">
        <v>0</v>
      </c>
      <c r="M51" s="7"/>
      <c r="N51" s="7">
        <v>0</v>
      </c>
      <c r="O51" s="7">
        <v>0</v>
      </c>
      <c r="P51" s="7"/>
      <c r="Q51" s="7">
        <v>320000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27892</v>
      </c>
      <c r="E53" s="7">
        <v>0</v>
      </c>
      <c r="F53" s="17">
        <f t="shared" si="1"/>
        <v>27892</v>
      </c>
      <c r="K53" s="10">
        <v>0</v>
      </c>
      <c r="L53" s="7">
        <v>0</v>
      </c>
      <c r="M53" s="7"/>
      <c r="N53" s="7">
        <v>0</v>
      </c>
      <c r="O53" s="7">
        <v>0</v>
      </c>
      <c r="P53" s="7"/>
      <c r="Q53" s="7">
        <v>30000</v>
      </c>
      <c r="R53" s="7">
        <v>42431</v>
      </c>
      <c r="S53" s="7"/>
      <c r="T53" s="7">
        <v>0</v>
      </c>
      <c r="U53" s="17">
        <v>0</v>
      </c>
    </row>
    <row r="54" spans="1:21">
      <c r="A54" t="s">
        <v>48</v>
      </c>
      <c r="B54" s="10">
        <v>0</v>
      </c>
      <c r="C54" s="7">
        <v>0</v>
      </c>
      <c r="D54" s="7">
        <v>167735</v>
      </c>
      <c r="E54" s="7">
        <v>0</v>
      </c>
      <c r="F54" s="17">
        <f t="shared" si="1"/>
        <v>167735</v>
      </c>
      <c r="K54" s="10">
        <v>0</v>
      </c>
      <c r="L54" s="7">
        <v>0</v>
      </c>
      <c r="M54" s="7"/>
      <c r="N54" s="7">
        <v>0</v>
      </c>
      <c r="O54" s="7">
        <v>0</v>
      </c>
      <c r="P54" s="7"/>
      <c r="Q54" s="7">
        <v>200000</v>
      </c>
      <c r="R54" s="7">
        <v>85160</v>
      </c>
      <c r="S54" s="7"/>
      <c r="T54" s="7">
        <v>0</v>
      </c>
      <c r="U54" s="17">
        <v>0</v>
      </c>
    </row>
    <row r="55" spans="1:21">
      <c r="A55" t="s">
        <v>49</v>
      </c>
      <c r="B55" s="10">
        <v>0</v>
      </c>
      <c r="C55" s="7">
        <v>0</v>
      </c>
      <c r="D55" s="7">
        <v>110539</v>
      </c>
      <c r="E55" s="7">
        <v>0</v>
      </c>
      <c r="F55" s="17">
        <f t="shared" si="1"/>
        <v>110539</v>
      </c>
      <c r="K55" s="10">
        <v>2159</v>
      </c>
      <c r="L55" s="7">
        <v>0</v>
      </c>
      <c r="M55" s="7"/>
      <c r="N55" s="7">
        <v>0</v>
      </c>
      <c r="O55" s="7">
        <v>0</v>
      </c>
      <c r="P55" s="7"/>
      <c r="Q55" s="7">
        <v>206730</v>
      </c>
      <c r="R55" s="7">
        <v>155286</v>
      </c>
      <c r="S55" s="7"/>
      <c r="T55" s="7">
        <v>0</v>
      </c>
      <c r="U55" s="17">
        <v>0</v>
      </c>
    </row>
    <row r="56" spans="1:21">
      <c r="A56" t="s">
        <v>50</v>
      </c>
      <c r="B56" s="10">
        <v>0</v>
      </c>
      <c r="C56" s="7">
        <v>0</v>
      </c>
      <c r="D56" s="7">
        <v>2097</v>
      </c>
      <c r="E56" s="7">
        <v>0</v>
      </c>
      <c r="F56" s="17">
        <f t="shared" si="1"/>
        <v>2097</v>
      </c>
      <c r="K56" s="10"/>
      <c r="L56" s="7"/>
      <c r="M56" s="7"/>
      <c r="N56" s="7"/>
      <c r="O56" s="7"/>
      <c r="P56" s="7"/>
      <c r="Q56" s="7"/>
      <c r="R56" s="7"/>
      <c r="S56" s="7"/>
      <c r="T56" s="7"/>
      <c r="U56" s="17"/>
    </row>
    <row r="57" spans="1:21">
      <c r="A57" t="s">
        <v>51</v>
      </c>
      <c r="B57" s="10">
        <v>0</v>
      </c>
      <c r="C57" s="7">
        <v>0</v>
      </c>
      <c r="D57" s="7">
        <v>945</v>
      </c>
      <c r="E57" s="7">
        <v>0</v>
      </c>
      <c r="F57" s="17">
        <f t="shared" si="1"/>
        <v>945</v>
      </c>
      <c r="K57" s="10">
        <v>170</v>
      </c>
      <c r="L57" s="7">
        <v>0</v>
      </c>
      <c r="M57" s="7"/>
      <c r="N57" s="7">
        <v>0</v>
      </c>
      <c r="O57" s="7">
        <v>0</v>
      </c>
      <c r="P57" s="7"/>
      <c r="Q57" s="7">
        <v>4830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8106994</v>
      </c>
      <c r="E60" s="7">
        <f>SUM(E6:E58)</f>
        <v>0</v>
      </c>
      <c r="F60" s="17">
        <f>SUM(F6:F58)</f>
        <v>8106994</v>
      </c>
      <c r="K60" s="10">
        <f>SUM(K6:K58)</f>
        <v>136845</v>
      </c>
      <c r="L60" s="7">
        <f>SUM(L6:L58)</f>
        <v>48177.093999999997</v>
      </c>
      <c r="M60" s="7"/>
      <c r="N60" s="7">
        <f>SUM(N6:N58)</f>
        <v>514100</v>
      </c>
      <c r="O60" s="7">
        <f>SUM(O6:O58)</f>
        <v>0</v>
      </c>
      <c r="P60" s="7"/>
      <c r="Q60" s="7">
        <f>SUM(Q6:Q58)</f>
        <v>7083431</v>
      </c>
      <c r="R60" s="7">
        <f>SUM(R6:R58)</f>
        <v>1408959.2960000001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Italic"Underwriters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84</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43713.746108570616</v>
      </c>
      <c r="C6" s="7">
        <v>127087.8938914294</v>
      </c>
      <c r="D6" s="7">
        <v>0</v>
      </c>
      <c r="E6" s="7">
        <v>0</v>
      </c>
      <c r="F6" s="17">
        <f t="shared" ref="F6:F37" si="0">SUM(B6:E6)</f>
        <v>170801.64</v>
      </c>
      <c r="K6" s="10">
        <v>266000</v>
      </c>
      <c r="L6" s="7">
        <v>0</v>
      </c>
      <c r="M6" s="7"/>
      <c r="N6" s="7">
        <v>171943</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116447.35864762857</v>
      </c>
      <c r="C8" s="7">
        <v>403774.3602659186</v>
      </c>
      <c r="D8" s="7">
        <v>0</v>
      </c>
      <c r="E8" s="7">
        <v>0</v>
      </c>
      <c r="F8" s="17">
        <f t="shared" si="0"/>
        <v>520221.71891354717</v>
      </c>
      <c r="H8" s="4" t="s">
        <v>64</v>
      </c>
      <c r="I8" s="13"/>
      <c r="K8" s="10">
        <v>0</v>
      </c>
      <c r="L8" s="7">
        <v>0</v>
      </c>
      <c r="M8" s="7"/>
      <c r="N8" s="7">
        <v>418014</v>
      </c>
      <c r="O8" s="7">
        <v>0</v>
      </c>
      <c r="P8" s="7"/>
      <c r="Q8" s="7">
        <v>81022</v>
      </c>
      <c r="R8" s="7">
        <v>0</v>
      </c>
      <c r="S8" s="7"/>
      <c r="T8" s="7">
        <v>0</v>
      </c>
      <c r="U8" s="17">
        <v>0</v>
      </c>
    </row>
    <row r="9" spans="1:21">
      <c r="A9" t="s">
        <v>3</v>
      </c>
      <c r="B9" s="10">
        <v>100076.55576328076</v>
      </c>
      <c r="C9" s="7">
        <v>289524.34423671919</v>
      </c>
      <c r="D9" s="7">
        <v>0</v>
      </c>
      <c r="E9" s="7">
        <v>0</v>
      </c>
      <c r="F9" s="17">
        <f t="shared" si="0"/>
        <v>389600.89999999997</v>
      </c>
      <c r="H9" s="4"/>
      <c r="I9" s="13"/>
      <c r="K9" s="10">
        <v>659371</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23787587.611440528</v>
      </c>
      <c r="K10" s="10"/>
      <c r="L10" s="7"/>
      <c r="M10" s="7"/>
      <c r="N10" s="7"/>
      <c r="O10" s="7"/>
      <c r="P10" s="7"/>
      <c r="Q10" s="7"/>
      <c r="R10" s="7"/>
      <c r="S10" s="7"/>
      <c r="T10" s="7"/>
      <c r="U10" s="17"/>
    </row>
    <row r="11" spans="1:21">
      <c r="A11" t="s">
        <v>5</v>
      </c>
      <c r="B11" s="10">
        <v>92065.890055322365</v>
      </c>
      <c r="C11" s="7">
        <v>492208.85994467774</v>
      </c>
      <c r="D11" s="7">
        <v>0</v>
      </c>
      <c r="E11" s="7">
        <v>0</v>
      </c>
      <c r="F11" s="17">
        <f t="shared" si="0"/>
        <v>584274.75000000012</v>
      </c>
      <c r="H11" s="4"/>
      <c r="I11" s="14"/>
      <c r="K11" s="10">
        <v>216260</v>
      </c>
      <c r="L11" s="7">
        <v>251470</v>
      </c>
      <c r="M11" s="7"/>
      <c r="N11" s="7">
        <v>906211</v>
      </c>
      <c r="O11" s="7">
        <v>80000</v>
      </c>
      <c r="P11" s="7"/>
      <c r="Q11" s="7">
        <v>0</v>
      </c>
      <c r="R11" s="7">
        <v>100117</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4754904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1148775.5400000003</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606860.45999999985</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12980.416210475571</v>
      </c>
      <c r="C18" s="7">
        <v>243466.25378952443</v>
      </c>
      <c r="D18" s="7">
        <v>0</v>
      </c>
      <c r="E18" s="7">
        <v>0</v>
      </c>
      <c r="F18" s="17">
        <f t="shared" si="0"/>
        <v>256446.67</v>
      </c>
      <c r="H18" s="4" t="s">
        <v>71</v>
      </c>
      <c r="I18" s="14"/>
      <c r="K18" s="10">
        <v>58740</v>
      </c>
      <c r="L18" s="7">
        <v>0</v>
      </c>
      <c r="M18" s="7"/>
      <c r="N18" s="7">
        <v>371260</v>
      </c>
      <c r="O18" s="7">
        <v>0</v>
      </c>
      <c r="P18" s="7"/>
      <c r="Q18" s="7">
        <v>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4734481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236544.78161360513</v>
      </c>
      <c r="C22" s="7">
        <v>1157829.4183863946</v>
      </c>
      <c r="D22" s="7">
        <v>0</v>
      </c>
      <c r="E22" s="7">
        <v>0</v>
      </c>
      <c r="F22" s="17">
        <f t="shared" si="0"/>
        <v>1394374.1999999997</v>
      </c>
      <c r="H22" s="4" t="s">
        <v>75</v>
      </c>
      <c r="I22" s="14">
        <v>1898918.8425269816</v>
      </c>
      <c r="K22" s="10">
        <v>500000</v>
      </c>
      <c r="L22" s="7">
        <v>0</v>
      </c>
      <c r="M22" s="7"/>
      <c r="N22" s="7">
        <v>1500000</v>
      </c>
      <c r="O22" s="7">
        <v>0</v>
      </c>
      <c r="P22" s="7"/>
      <c r="Q22" s="7">
        <v>0</v>
      </c>
      <c r="R22" s="7">
        <v>0</v>
      </c>
      <c r="S22" s="7"/>
      <c r="T22" s="7">
        <v>0</v>
      </c>
      <c r="U22" s="17">
        <v>0</v>
      </c>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175965.40491098168</v>
      </c>
      <c r="C24" s="7">
        <v>668571.61508901836</v>
      </c>
      <c r="D24" s="7">
        <v>0</v>
      </c>
      <c r="E24" s="7">
        <v>0</v>
      </c>
      <c r="F24" s="17">
        <f t="shared" si="0"/>
        <v>844537.02</v>
      </c>
      <c r="H24" s="4" t="s">
        <v>77</v>
      </c>
      <c r="I24" s="14">
        <v>10249807.68</v>
      </c>
      <c r="K24" s="10">
        <v>369626</v>
      </c>
      <c r="L24" s="7">
        <v>0</v>
      </c>
      <c r="M24" s="7"/>
      <c r="N24" s="7">
        <v>1034674</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13414920.088913549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13414920.088913547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82657.124077029905</v>
      </c>
      <c r="C30" s="7">
        <v>375025.77592297015</v>
      </c>
      <c r="D30" s="7">
        <v>0</v>
      </c>
      <c r="E30" s="7">
        <v>0</v>
      </c>
      <c r="F30" s="17">
        <f t="shared" si="0"/>
        <v>457682.9</v>
      </c>
      <c r="K30" s="10">
        <v>299790</v>
      </c>
      <c r="L30" s="7">
        <v>0</v>
      </c>
      <c r="M30" s="7"/>
      <c r="N30" s="7">
        <v>600210</v>
      </c>
      <c r="O30" s="7">
        <v>0</v>
      </c>
      <c r="P30" s="7"/>
      <c r="Q30" s="7">
        <v>0</v>
      </c>
      <c r="R30" s="7">
        <v>0</v>
      </c>
      <c r="S30" s="7"/>
      <c r="T30" s="7">
        <v>0</v>
      </c>
      <c r="U30" s="17">
        <v>0</v>
      </c>
    </row>
    <row r="31" spans="1:21">
      <c r="A31" t="s">
        <v>25</v>
      </c>
      <c r="B31" s="10">
        <v>140055.34021015669</v>
      </c>
      <c r="C31" s="7">
        <v>1108521.6397898435</v>
      </c>
      <c r="D31" s="7">
        <v>0</v>
      </c>
      <c r="E31" s="7">
        <v>0</v>
      </c>
      <c r="F31" s="17">
        <f t="shared" si="0"/>
        <v>1248576.9800000002</v>
      </c>
      <c r="K31" s="10">
        <v>0</v>
      </c>
      <c r="L31" s="7">
        <v>0</v>
      </c>
      <c r="M31" s="7"/>
      <c r="N31" s="7">
        <v>1723861</v>
      </c>
      <c r="O31" s="7">
        <v>0</v>
      </c>
      <c r="P31" s="7"/>
      <c r="Q31" s="7">
        <v>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875.06773569256256</v>
      </c>
      <c r="C34" s="7">
        <v>1014.9322643074374</v>
      </c>
      <c r="D34" s="7">
        <v>0</v>
      </c>
      <c r="E34" s="7">
        <v>0</v>
      </c>
      <c r="F34" s="17">
        <f t="shared" si="0"/>
        <v>1890</v>
      </c>
      <c r="K34" s="10">
        <v>15200</v>
      </c>
      <c r="L34" s="7">
        <v>0</v>
      </c>
      <c r="M34" s="7"/>
      <c r="N34" s="7">
        <v>14200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231.03459477044316</v>
      </c>
      <c r="C37" s="7">
        <v>42701.245405229536</v>
      </c>
      <c r="D37" s="7">
        <v>0</v>
      </c>
      <c r="E37" s="7">
        <v>0</v>
      </c>
      <c r="F37" s="17">
        <f t="shared" si="0"/>
        <v>42932.279999999977</v>
      </c>
      <c r="K37" s="10">
        <v>35000</v>
      </c>
      <c r="L37" s="7">
        <v>0</v>
      </c>
      <c r="M37" s="7"/>
      <c r="N37" s="7">
        <v>30000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1602536.596318003</v>
      </c>
      <c r="C42" s="7">
        <v>2174253.2427838715</v>
      </c>
      <c r="D42" s="7">
        <v>3925.5008981258761</v>
      </c>
      <c r="E42" s="7">
        <v>0</v>
      </c>
      <c r="F42" s="17">
        <f t="shared" si="1"/>
        <v>3780715.3400000003</v>
      </c>
      <c r="K42" s="10">
        <v>3455258</v>
      </c>
      <c r="L42" s="7">
        <v>1633000</v>
      </c>
      <c r="M42" s="7"/>
      <c r="N42" s="7">
        <v>2943368</v>
      </c>
      <c r="O42" s="7">
        <v>1391000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738345.16772062366</v>
      </c>
      <c r="C50" s="7">
        <v>2963862.1087250821</v>
      </c>
      <c r="D50" s="7">
        <v>225.97355429443095</v>
      </c>
      <c r="E50" s="7">
        <v>0</v>
      </c>
      <c r="F50" s="17">
        <f t="shared" si="1"/>
        <v>3702433.2500000005</v>
      </c>
      <c r="K50" s="10">
        <v>6280667</v>
      </c>
      <c r="L50" s="7">
        <v>2588740.9462700002</v>
      </c>
      <c r="M50" s="7"/>
      <c r="N50" s="7">
        <v>53716</v>
      </c>
      <c r="O50" s="7">
        <v>22192.433730000004</v>
      </c>
      <c r="P50" s="7"/>
      <c r="Q50" s="7">
        <v>0</v>
      </c>
      <c r="R50" s="7">
        <v>0</v>
      </c>
      <c r="S50" s="7"/>
      <c r="T50" s="7">
        <v>0</v>
      </c>
      <c r="U50" s="17">
        <v>0</v>
      </c>
    </row>
    <row r="51" spans="1:21">
      <c r="A51" t="s">
        <v>45</v>
      </c>
      <c r="B51" s="10">
        <v>1698.4848741687315</v>
      </c>
      <c r="C51" s="7">
        <v>18733.955125831271</v>
      </c>
      <c r="D51" s="7">
        <v>0</v>
      </c>
      <c r="E51" s="7">
        <v>0</v>
      </c>
      <c r="F51" s="17">
        <f t="shared" si="1"/>
        <v>20432.440000000002</v>
      </c>
      <c r="K51" s="10">
        <v>8382</v>
      </c>
      <c r="L51" s="7">
        <v>0</v>
      </c>
      <c r="M51" s="7"/>
      <c r="N51" s="7">
        <v>46618</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3344192.9688403099</v>
      </c>
      <c r="C60" s="7">
        <f>SUM(C6:C58)</f>
        <v>10066575.645620817</v>
      </c>
      <c r="D60" s="7">
        <f>SUM(D6:D58)</f>
        <v>4151.474452420307</v>
      </c>
      <c r="E60" s="7">
        <f>SUM(E6:E58)</f>
        <v>0</v>
      </c>
      <c r="F60" s="17">
        <f>SUM(F6:F58)</f>
        <v>13414920.088913547</v>
      </c>
      <c r="K60" s="10">
        <f>SUM(K6:K58)</f>
        <v>12164294</v>
      </c>
      <c r="L60" s="7">
        <f>SUM(L6:L58)</f>
        <v>4473210.9462700002</v>
      </c>
      <c r="M60" s="7"/>
      <c r="N60" s="7">
        <f>SUM(N6:N58)</f>
        <v>9814075</v>
      </c>
      <c r="O60" s="7">
        <f>SUM(O6:O58)</f>
        <v>1493192.4337299999</v>
      </c>
      <c r="P60" s="7"/>
      <c r="Q60" s="7">
        <f>SUM(Q6:Q58)</f>
        <v>81022</v>
      </c>
      <c r="R60" s="7">
        <f>SUM(R6:R58)</f>
        <v>100117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Italic"Unison International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983.15078125000002</v>
      </c>
      <c r="C8" s="7">
        <v>0</v>
      </c>
      <c r="D8" s="7">
        <v>0</v>
      </c>
      <c r="E8" s="7">
        <v>0</v>
      </c>
      <c r="F8" s="17">
        <f t="shared" si="0"/>
        <v>983.15078125000002</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43058.400000000001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38.044531249999999</v>
      </c>
      <c r="C21" s="7">
        <v>0</v>
      </c>
      <c r="D21" s="7">
        <v>0</v>
      </c>
      <c r="E21" s="7">
        <v>0</v>
      </c>
      <c r="F21" s="17">
        <f t="shared" si="0"/>
        <v>38.044531249999999</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368.43125000000003</v>
      </c>
      <c r="C24" s="7">
        <v>0</v>
      </c>
      <c r="D24" s="7">
        <v>0</v>
      </c>
      <c r="E24" s="7">
        <v>0</v>
      </c>
      <c r="F24" s="17">
        <f t="shared" si="0"/>
        <v>368.43125000000003</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43058.400000000001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43058.400000000001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3178.0965057112676</v>
      </c>
      <c r="C31" s="7">
        <v>0</v>
      </c>
      <c r="D31" s="7">
        <v>0</v>
      </c>
      <c r="E31" s="7">
        <v>29057.635525538732</v>
      </c>
      <c r="F31" s="17">
        <f t="shared" si="0"/>
        <v>32235.732031249998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961.125</v>
      </c>
      <c r="C41" s="7">
        <v>0</v>
      </c>
      <c r="D41" s="7">
        <v>0</v>
      </c>
      <c r="E41" s="7">
        <v>0</v>
      </c>
      <c r="F41" s="17">
        <f t="shared" si="1"/>
        <v>961.125</v>
      </c>
      <c r="K41" s="10"/>
      <c r="L41" s="7"/>
      <c r="M41" s="7"/>
      <c r="N41" s="7"/>
      <c r="O41" s="7"/>
      <c r="P41" s="7"/>
      <c r="Q41" s="7"/>
      <c r="R41" s="7"/>
      <c r="S41" s="7"/>
      <c r="T41" s="7"/>
      <c r="U41" s="17"/>
    </row>
    <row r="42" spans="1:21">
      <c r="A42" t="s">
        <v>36</v>
      </c>
      <c r="B42" s="10">
        <v>6583.7062500000011</v>
      </c>
      <c r="C42" s="7">
        <v>0</v>
      </c>
      <c r="D42" s="7">
        <v>0</v>
      </c>
      <c r="E42" s="7">
        <v>0</v>
      </c>
      <c r="F42" s="17">
        <f t="shared" si="1"/>
        <v>6583.7062500000011</v>
      </c>
      <c r="K42" s="10">
        <v>30000</v>
      </c>
      <c r="L42" s="7">
        <v>0</v>
      </c>
      <c r="M42" s="7"/>
      <c r="N42" s="7">
        <v>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1677.6865743941121</v>
      </c>
      <c r="C51" s="7">
        <v>210.5235818558881</v>
      </c>
      <c r="D51" s="7">
        <v>0</v>
      </c>
      <c r="E51" s="7">
        <v>0</v>
      </c>
      <c r="F51" s="17">
        <f t="shared" si="1"/>
        <v>1888.2101562500002</v>
      </c>
      <c r="K51" s="10">
        <v>27000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13790.240892605381</v>
      </c>
      <c r="C60" s="7">
        <f>SUM(C6:C58)</f>
        <v>210.5235818558881</v>
      </c>
      <c r="D60" s="7">
        <f>SUM(D6:D58)</f>
        <v>0</v>
      </c>
      <c r="E60" s="7">
        <f>SUM(E6:E58)</f>
        <v>29057.635525538732</v>
      </c>
      <c r="F60" s="17">
        <f>SUM(F6:F58)</f>
        <v>43058.400000000001</v>
      </c>
      <c r="K60" s="10">
        <f>SUM(K6:K58)</f>
        <v>57000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Italic"United Republic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82</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1907111.2190107538</v>
      </c>
      <c r="E8" s="7">
        <v>0</v>
      </c>
      <c r="F8" s="17">
        <f t="shared" si="0"/>
        <v>1907111.2190107538</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5978275.4199999999</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83666.138297056823</v>
      </c>
      <c r="E15" s="7">
        <v>0</v>
      </c>
      <c r="F15" s="17">
        <f t="shared" si="0"/>
        <v>83666.138297056823</v>
      </c>
      <c r="H15" s="4" t="s">
        <v>69</v>
      </c>
      <c r="I15" s="14">
        <v>1044052.5930000002</v>
      </c>
      <c r="K15" s="10"/>
      <c r="L15" s="7"/>
      <c r="M15" s="7"/>
      <c r="N15" s="7"/>
      <c r="O15" s="7"/>
      <c r="P15" s="7"/>
      <c r="Q15" s="7"/>
      <c r="R15" s="7"/>
      <c r="S15" s="7"/>
      <c r="T15" s="7"/>
      <c r="U15" s="17"/>
    </row>
    <row r="16" spans="1:21">
      <c r="A16" t="s">
        <v>10</v>
      </c>
      <c r="B16" s="10">
        <v>0</v>
      </c>
      <c r="C16" s="7">
        <v>0</v>
      </c>
      <c r="D16" s="7">
        <v>39624.532927824068</v>
      </c>
      <c r="E16" s="7">
        <v>0</v>
      </c>
      <c r="F16" s="17">
        <f t="shared" si="0"/>
        <v>39624.532927824068</v>
      </c>
      <c r="H16" s="4" t="s">
        <v>70</v>
      </c>
      <c r="I16" s="14">
        <v>272000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7570.9802734682535</v>
      </c>
      <c r="E24" s="7">
        <v>0</v>
      </c>
      <c r="F24" s="17">
        <f t="shared" si="0"/>
        <v>7570.9802734682535</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7294328.0130000003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7294328.0130000003</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1531668.0385561045</v>
      </c>
      <c r="E30" s="7">
        <v>0</v>
      </c>
      <c r="F30" s="17">
        <f t="shared" si="0"/>
        <v>1531668.0385561045</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3138.8939896346433</v>
      </c>
      <c r="E34" s="7">
        <v>0</v>
      </c>
      <c r="F34" s="17">
        <f t="shared" si="0"/>
        <v>3138.8939896346433</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2874521.400161542</v>
      </c>
      <c r="E39" s="7">
        <v>0</v>
      </c>
      <c r="F39" s="17">
        <f t="shared" si="1"/>
        <v>2874521.400161542</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20552.761544324076</v>
      </c>
      <c r="E41" s="7">
        <v>0</v>
      </c>
      <c r="F41" s="17">
        <f t="shared" si="1"/>
        <v>20552.761544324076</v>
      </c>
      <c r="K41" s="10">
        <v>0</v>
      </c>
      <c r="L41" s="7">
        <v>0</v>
      </c>
      <c r="M41" s="7"/>
      <c r="N41" s="7">
        <v>0</v>
      </c>
      <c r="O41" s="7">
        <v>0</v>
      </c>
      <c r="P41" s="7"/>
      <c r="Q41" s="7">
        <v>250000</v>
      </c>
      <c r="R41" s="7">
        <v>0</v>
      </c>
      <c r="S41" s="7"/>
      <c r="T41" s="7">
        <v>0</v>
      </c>
      <c r="U41" s="17">
        <v>0</v>
      </c>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746089.93589632062</v>
      </c>
      <c r="E44" s="7">
        <v>0</v>
      </c>
      <c r="F44" s="17">
        <f t="shared" si="1"/>
        <v>746089.93589632062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33071.491170764748</v>
      </c>
      <c r="E47" s="7">
        <v>0</v>
      </c>
      <c r="F47" s="17">
        <f t="shared" si="1"/>
        <v>33071.491170764748</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38078.107158058279</v>
      </c>
      <c r="E50" s="7">
        <v>0</v>
      </c>
      <c r="F50" s="17">
        <f t="shared" si="1"/>
        <v>38078.107158058279</v>
      </c>
      <c r="K50" s="10"/>
      <c r="L50" s="7"/>
      <c r="M50" s="7"/>
      <c r="N50" s="7"/>
      <c r="O50" s="7"/>
      <c r="P50" s="7"/>
      <c r="Q50" s="7"/>
      <c r="R50" s="7"/>
      <c r="S50" s="7"/>
      <c r="T50" s="7"/>
      <c r="U50" s="17"/>
    </row>
    <row r="51" spans="1:21">
      <c r="A51" t="s">
        <v>45</v>
      </c>
      <c r="B51" s="10">
        <v>0</v>
      </c>
      <c r="C51" s="7">
        <v>0</v>
      </c>
      <c r="D51" s="7">
        <v>9234.5140141483498</v>
      </c>
      <c r="E51" s="7">
        <v>0</v>
      </c>
      <c r="F51" s="17">
        <f t="shared" si="1"/>
        <v>9234.5140141483498</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7294328.0130000003</v>
      </c>
      <c r="E60" s="7">
        <f>SUM(E6:E58)</f>
        <v>0</v>
      </c>
      <c r="F60" s="17">
        <f>SUM(F6:F58)</f>
        <v>7294328.0130000003</v>
      </c>
      <c r="K60" s="10">
        <f>SUM(K6:K58)</f>
        <v>0</v>
      </c>
      <c r="L60" s="7">
        <f>SUM(L6:L58)</f>
        <v>0</v>
      </c>
      <c r="M60" s="7"/>
      <c r="N60" s="7">
        <f>SUM(N6:N58)</f>
        <v>0</v>
      </c>
      <c r="O60" s="7">
        <f>SUM(O6:O58)</f>
        <v>0</v>
      </c>
      <c r="P60" s="7"/>
      <c r="Q60" s="7">
        <f>SUM(Q6:Q58)</f>
        <v>250000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Italic"Universal Health Care Insurance Company, Inc.&amp;R&amp;"Geneva,Bold"UNAUDITED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1559953.1144520938</v>
      </c>
      <c r="C6" s="7">
        <v>0</v>
      </c>
      <c r="D6" s="7">
        <v>-2459.227931906913</v>
      </c>
      <c r="E6" s="7">
        <v>0</v>
      </c>
      <c r="F6" s="17">
        <f t="shared" ref="F6:F37" si="0">SUM(B6:E6)</f>
        <v>1557493.8865201869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-71647.370606254786</v>
      </c>
      <c r="C9" s="7">
        <v>0</v>
      </c>
      <c r="D9" s="7">
        <v>914.95934031089473</v>
      </c>
      <c r="E9" s="7">
        <v>0</v>
      </c>
      <c r="F9" s="17">
        <f t="shared" si="0"/>
        <v>-70732.411265943898</v>
      </c>
      <c r="H9" s="4"/>
      <c r="I9" s="13"/>
      <c r="K9" s="10">
        <v>0</v>
      </c>
      <c r="L9" s="7">
        <v>0</v>
      </c>
      <c r="M9" s="7"/>
      <c r="N9" s="7">
        <v>0</v>
      </c>
      <c r="O9" s="7">
        <v>0</v>
      </c>
      <c r="P9" s="7"/>
      <c r="Q9" s="7">
        <v>0</v>
      </c>
      <c r="R9" s="7">
        <v>0</v>
      </c>
      <c r="S9" s="7"/>
      <c r="T9" s="7">
        <v>0</v>
      </c>
      <c r="U9" s="17">
        <v>0</v>
      </c>
    </row>
    <row r="10" spans="1:21">
      <c r="A10" t="s">
        <v>4</v>
      </c>
      <c r="B10" s="10">
        <v>-10226.947339286329</v>
      </c>
      <c r="C10" s="7">
        <v>0</v>
      </c>
      <c r="D10" s="7">
        <v>-4.5542712580572697</v>
      </c>
      <c r="E10" s="7">
        <v>0</v>
      </c>
      <c r="F10" s="17">
        <f t="shared" si="0"/>
        <v>-10231.501610544386</v>
      </c>
      <c r="H10" s="4" t="s">
        <v>65</v>
      </c>
      <c r="I10" s="14">
        <v>11316856.227999957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1042699.6280000003</v>
      </c>
      <c r="K13" s="10"/>
      <c r="L13" s="7"/>
      <c r="M13" s="7"/>
      <c r="N13" s="7"/>
      <c r="O13" s="7"/>
      <c r="P13" s="7"/>
      <c r="Q13" s="7"/>
      <c r="R13" s="7"/>
      <c r="S13" s="7"/>
      <c r="T13" s="7"/>
      <c r="U13" s="17"/>
    </row>
    <row r="14" spans="1:21">
      <c r="A14" t="s">
        <v>8</v>
      </c>
      <c r="B14" s="10">
        <v>361.47807009660937</v>
      </c>
      <c r="C14" s="7">
        <v>0</v>
      </c>
      <c r="D14" s="7">
        <v>-0.37581067401151813</v>
      </c>
      <c r="E14" s="7">
        <v>0</v>
      </c>
      <c r="F14" s="17">
        <f t="shared" si="0"/>
        <v>361.10225942259785</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3056079.4740000004</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10274156.599999962</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11316856.227999957</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3108.438662610748</v>
      </c>
      <c r="C22" s="7">
        <v>0</v>
      </c>
      <c r="D22" s="7">
        <v>30.178160394325914</v>
      </c>
      <c r="E22" s="7">
        <v>0</v>
      </c>
      <c r="F22" s="17">
        <f t="shared" si="0"/>
        <v>3138.6168230050739</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44852.419522468233</v>
      </c>
      <c r="C24" s="7">
        <v>0</v>
      </c>
      <c r="D24" s="7">
        <v>45.392222599064098</v>
      </c>
      <c r="E24" s="7">
        <v>0</v>
      </c>
      <c r="F24" s="17">
        <f t="shared" si="0"/>
        <v>44897.811745067294</v>
      </c>
      <c r="H24" s="4" t="s">
        <v>77</v>
      </c>
      <c r="I24" s="14">
        <v>12721559.000000002</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1651376.7019999586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1651376.7019999595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6995.9710141461401</v>
      </c>
      <c r="C30" s="7">
        <v>0</v>
      </c>
      <c r="D30" s="7">
        <v>545.01413356138255</v>
      </c>
      <c r="E30" s="7">
        <v>0</v>
      </c>
      <c r="F30" s="17">
        <f t="shared" si="0"/>
        <v>7540.9851477075226</v>
      </c>
      <c r="K30" s="10"/>
      <c r="L30" s="7"/>
      <c r="M30" s="7"/>
      <c r="N30" s="7"/>
      <c r="O30" s="7"/>
      <c r="P30" s="7"/>
      <c r="Q30" s="7"/>
      <c r="R30" s="7"/>
      <c r="S30" s="7"/>
      <c r="T30" s="7"/>
      <c r="U30" s="17"/>
    </row>
    <row r="31" spans="1:21">
      <c r="A31" t="s">
        <v>25</v>
      </c>
      <c r="B31" s="10">
        <v>-48829.979648547247</v>
      </c>
      <c r="C31" s="7">
        <v>0</v>
      </c>
      <c r="D31" s="7">
        <v>-6176.6407818284397</v>
      </c>
      <c r="E31" s="7">
        <v>0</v>
      </c>
      <c r="F31" s="17">
        <f t="shared" si="0"/>
        <v>-55006.620430375689</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-1927.1039596795599</v>
      </c>
      <c r="C42" s="7">
        <v>0</v>
      </c>
      <c r="D42" s="7">
        <v>-0.16794779871997889</v>
      </c>
      <c r="E42" s="7">
        <v>0</v>
      </c>
      <c r="F42" s="17">
        <f t="shared" si="1"/>
        <v>-1927.2719074782799</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132478.56830043567</v>
      </c>
      <c r="C49" s="7">
        <v>0</v>
      </c>
      <c r="D49" s="7">
        <v>-165.8796659058612</v>
      </c>
      <c r="E49" s="7">
        <v>0</v>
      </c>
      <c r="F49" s="17">
        <f t="shared" si="1"/>
        <v>132312.6886345298</v>
      </c>
      <c r="K49" s="10"/>
      <c r="L49" s="7"/>
      <c r="M49" s="7"/>
      <c r="N49" s="7"/>
      <c r="O49" s="7"/>
      <c r="P49" s="7"/>
      <c r="Q49" s="7"/>
      <c r="R49" s="7"/>
      <c r="S49" s="7"/>
      <c r="T49" s="7"/>
      <c r="U49" s="17"/>
    </row>
    <row r="50" spans="1:21">
      <c r="A50" t="s">
        <v>44</v>
      </c>
      <c r="B50" s="10">
        <v>7607.092886000406</v>
      </c>
      <c r="C50" s="7">
        <v>0</v>
      </c>
      <c r="D50" s="7">
        <v>-2.6301910768343078</v>
      </c>
      <c r="E50" s="7">
        <v>0</v>
      </c>
      <c r="F50" s="17">
        <f t="shared" si="1"/>
        <v>7604.4626949235717</v>
      </c>
      <c r="K50" s="10">
        <v>224994</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35979.286086321925</v>
      </c>
      <c r="C53" s="7">
        <v>0</v>
      </c>
      <c r="D53" s="7">
        <v>-54.33269686309211</v>
      </c>
      <c r="E53" s="7">
        <v>0</v>
      </c>
      <c r="F53" s="17">
        <f t="shared" si="1"/>
        <v>35924.953389458831</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1658704.9674404054</v>
      </c>
      <c r="C60" s="7">
        <f>SUM(C6:C58)</f>
        <v>0</v>
      </c>
      <c r="D60" s="7">
        <f>SUM(D6:D58)</f>
        <v>-7328.265440446261</v>
      </c>
      <c r="E60" s="7">
        <f>SUM(E6:E58)</f>
        <v>0</v>
      </c>
      <c r="F60" s="17">
        <f>SUM(F6:F58)</f>
        <v>1651376.7019999595</v>
      </c>
      <c r="K60" s="10">
        <f>SUM(K6:K58)</f>
        <v>224994</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151</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4365.4820472845349</v>
      </c>
      <c r="C6" s="7">
        <v>0</v>
      </c>
      <c r="D6" s="7">
        <v>237.3454625413608</v>
      </c>
      <c r="E6" s="7">
        <v>0</v>
      </c>
      <c r="F6" s="17">
        <f t="shared" ref="F6:F37" si="0">SUM(B6:E6)</f>
        <v>4602.8275098258955</v>
      </c>
      <c r="K6" s="10"/>
      <c r="L6" s="7"/>
      <c r="M6" s="7"/>
      <c r="N6" s="7"/>
      <c r="O6" s="7"/>
      <c r="P6" s="7"/>
      <c r="Q6" s="7"/>
      <c r="R6" s="7"/>
      <c r="S6" s="7"/>
      <c r="T6" s="7"/>
      <c r="U6" s="17"/>
    </row>
    <row r="7" spans="1:21">
      <c r="A7" t="s">
        <v>1</v>
      </c>
      <c r="B7" s="10">
        <v>2320.8348034062547</v>
      </c>
      <c r="C7" s="7">
        <v>0</v>
      </c>
      <c r="D7" s="7">
        <v>4.9785515982972726</v>
      </c>
      <c r="E7" s="7">
        <v>0</v>
      </c>
      <c r="F7" s="17">
        <f t="shared" si="0"/>
        <v>2325.8133550045518</v>
      </c>
      <c r="H7" s="22"/>
      <c r="I7" s="24"/>
      <c r="K7" s="10">
        <v>50000</v>
      </c>
      <c r="L7" s="7">
        <v>0</v>
      </c>
      <c r="M7" s="7"/>
      <c r="N7" s="7">
        <v>0</v>
      </c>
      <c r="O7" s="7">
        <v>0</v>
      </c>
      <c r="P7" s="7"/>
      <c r="Q7" s="7">
        <v>0</v>
      </c>
      <c r="R7" s="7">
        <v>0</v>
      </c>
      <c r="S7" s="7"/>
      <c r="T7" s="7">
        <v>0</v>
      </c>
      <c r="U7" s="17">
        <v>0</v>
      </c>
    </row>
    <row r="8" spans="1:21">
      <c r="A8" t="s">
        <v>2</v>
      </c>
      <c r="B8" s="10">
        <v>535311.36588693294</v>
      </c>
      <c r="C8" s="7">
        <v>267720.86827439489</v>
      </c>
      <c r="D8" s="7">
        <v>15798.583397200549</v>
      </c>
      <c r="E8" s="7">
        <v>0</v>
      </c>
      <c r="F8" s="17">
        <f t="shared" si="0"/>
        <v>818830.81755852839</v>
      </c>
      <c r="H8" s="4" t="s">
        <v>64</v>
      </c>
      <c r="I8" s="13"/>
      <c r="K8" s="10">
        <v>0</v>
      </c>
      <c r="L8" s="7">
        <v>0</v>
      </c>
      <c r="M8" s="7"/>
      <c r="N8" s="7">
        <v>0</v>
      </c>
      <c r="O8" s="7">
        <v>0</v>
      </c>
      <c r="P8" s="7"/>
      <c r="Q8" s="7">
        <v>0</v>
      </c>
      <c r="R8" s="7">
        <v>0</v>
      </c>
      <c r="S8" s="7"/>
      <c r="T8" s="7">
        <v>0</v>
      </c>
      <c r="U8" s="17">
        <v>0</v>
      </c>
    </row>
    <row r="9" spans="1:21">
      <c r="A9" t="s">
        <v>3</v>
      </c>
      <c r="B9" s="10">
        <v>656946.50052686362</v>
      </c>
      <c r="C9" s="7">
        <v>6681.7879378804282</v>
      </c>
      <c r="D9" s="7">
        <v>4007.4950087877878</v>
      </c>
      <c r="E9" s="7">
        <v>0</v>
      </c>
      <c r="F9" s="17">
        <f t="shared" si="0"/>
        <v>667635.78347353183</v>
      </c>
      <c r="H9" s="4"/>
      <c r="I9" s="13"/>
      <c r="K9" s="10">
        <v>2000093</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21461671.379999999</v>
      </c>
      <c r="K10" s="10"/>
      <c r="L10" s="7"/>
      <c r="M10" s="7"/>
      <c r="N10" s="7"/>
      <c r="O10" s="7"/>
      <c r="P10" s="7"/>
      <c r="Q10" s="7"/>
      <c r="R10" s="7"/>
      <c r="S10" s="7"/>
      <c r="T10" s="7"/>
      <c r="U10" s="17"/>
    </row>
    <row r="11" spans="1:21">
      <c r="A11" t="s">
        <v>5</v>
      </c>
      <c r="B11" s="10">
        <v>28253.110326706694</v>
      </c>
      <c r="C11" s="7">
        <v>0</v>
      </c>
      <c r="D11" s="7">
        <v>0</v>
      </c>
      <c r="E11" s="7">
        <v>0</v>
      </c>
      <c r="F11" s="17">
        <f t="shared" si="0"/>
        <v>28253.110326706694</v>
      </c>
      <c r="H11" s="4"/>
      <c r="I11" s="14"/>
      <c r="K11" s="10">
        <v>43585</v>
      </c>
      <c r="L11" s="7">
        <v>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137228.00000000003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955571</v>
      </c>
      <c r="K14" s="10"/>
      <c r="L14" s="7"/>
      <c r="M14" s="7"/>
      <c r="N14" s="7"/>
      <c r="O14" s="7"/>
      <c r="P14" s="7"/>
      <c r="Q14" s="7"/>
      <c r="R14" s="7"/>
      <c r="S14" s="7"/>
      <c r="T14" s="7"/>
      <c r="U14" s="17"/>
    </row>
    <row r="15" spans="1:21">
      <c r="A15" t="s">
        <v>9</v>
      </c>
      <c r="B15" s="10">
        <v>309376.12325906206</v>
      </c>
      <c r="C15" s="7">
        <v>0</v>
      </c>
      <c r="D15" s="7">
        <v>31491.319169485992</v>
      </c>
      <c r="E15" s="7">
        <v>0</v>
      </c>
      <c r="F15" s="17">
        <f t="shared" si="0"/>
        <v>340867.44242854806</v>
      </c>
      <c r="H15" s="4" t="s">
        <v>69</v>
      </c>
      <c r="I15" s="14">
        <v>1495725.9299999995</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41949.671833567234</v>
      </c>
      <c r="C17" s="7">
        <v>2311.2504230241775</v>
      </c>
      <c r="D17" s="7">
        <v>196.22325429203886</v>
      </c>
      <c r="E17" s="7">
        <v>0</v>
      </c>
      <c r="F17" s="17">
        <f t="shared" si="0"/>
        <v>44457.145510883449</v>
      </c>
      <c r="H17" s="4"/>
      <c r="I17" s="14"/>
      <c r="K17" s="10">
        <v>3864</v>
      </c>
      <c r="L17" s="7">
        <v>0</v>
      </c>
      <c r="M17" s="7"/>
      <c r="N17" s="7">
        <v>0</v>
      </c>
      <c r="O17" s="7">
        <v>0</v>
      </c>
      <c r="P17" s="7"/>
      <c r="Q17" s="7">
        <v>0</v>
      </c>
      <c r="R17" s="7">
        <v>0</v>
      </c>
      <c r="S17" s="7"/>
      <c r="T17" s="7">
        <v>0</v>
      </c>
      <c r="U17" s="17">
        <v>0</v>
      </c>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7171.8015073698698</v>
      </c>
      <c r="C20" s="7">
        <v>0</v>
      </c>
      <c r="D20" s="7">
        <v>1963.5783572195742</v>
      </c>
      <c r="E20" s="7">
        <v>0</v>
      </c>
      <c r="F20" s="17">
        <f t="shared" si="0"/>
        <v>9135.379864589444</v>
      </c>
      <c r="H20" s="4" t="s">
        <v>73</v>
      </c>
      <c r="I20" s="14">
        <v>-375118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42606.965004952595</v>
      </c>
      <c r="C22" s="7">
        <v>3288.4126208054204</v>
      </c>
      <c r="D22" s="7">
        <v>17190.055221412491</v>
      </c>
      <c r="E22" s="7">
        <v>0</v>
      </c>
      <c r="F22" s="17">
        <f t="shared" si="0"/>
        <v>63085.432847170508</v>
      </c>
      <c r="H22" s="4" t="s">
        <v>75</v>
      </c>
      <c r="I22" s="14">
        <v>5635144</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-10601.481096830619</v>
      </c>
      <c r="C24" s="7">
        <v>0</v>
      </c>
      <c r="D24" s="7">
        <v>0</v>
      </c>
      <c r="E24" s="7">
        <v>0</v>
      </c>
      <c r="F24" s="17">
        <f t="shared" si="0"/>
        <v>-10601.481096830619</v>
      </c>
      <c r="H24" s="4" t="s">
        <v>77</v>
      </c>
      <c r="I24" s="14">
        <v>10390579.999999993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8399590.3100000061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8399590.3100000024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8051.0002068866779</v>
      </c>
      <c r="C30" s="7">
        <v>0</v>
      </c>
      <c r="D30" s="7">
        <v>1040.8406231155432</v>
      </c>
      <c r="E30" s="7">
        <v>0</v>
      </c>
      <c r="F30" s="17">
        <f t="shared" si="0"/>
        <v>9091.8408300022202</v>
      </c>
      <c r="K30" s="10">
        <v>1085</v>
      </c>
      <c r="L30" s="7">
        <v>481</v>
      </c>
      <c r="M30" s="7"/>
      <c r="N30" s="7">
        <v>0</v>
      </c>
      <c r="O30" s="7">
        <v>0</v>
      </c>
      <c r="P30" s="7"/>
      <c r="Q30" s="7">
        <v>3915</v>
      </c>
      <c r="R30" s="7">
        <v>1831</v>
      </c>
      <c r="S30" s="7"/>
      <c r="T30" s="7">
        <v>0</v>
      </c>
      <c r="U30" s="17">
        <v>0</v>
      </c>
    </row>
    <row r="31" spans="1:21">
      <c r="A31" t="s">
        <v>25</v>
      </c>
      <c r="B31" s="10">
        <v>199121.66597923232</v>
      </c>
      <c r="C31" s="7">
        <v>11571.935307225802</v>
      </c>
      <c r="D31" s="7">
        <v>26253.82822826854</v>
      </c>
      <c r="E31" s="7">
        <v>0</v>
      </c>
      <c r="F31" s="17">
        <f t="shared" si="0"/>
        <v>236947.42951472665</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13892.645078035486</v>
      </c>
      <c r="C33" s="7">
        <v>82.352284747337023</v>
      </c>
      <c r="D33" s="7">
        <v>3687.3169296034339</v>
      </c>
      <c r="E33" s="7">
        <v>0</v>
      </c>
      <c r="F33" s="17">
        <f t="shared" si="0"/>
        <v>17662.314292386258</v>
      </c>
      <c r="K33" s="10"/>
      <c r="L33" s="7"/>
      <c r="M33" s="7"/>
      <c r="N33" s="7"/>
      <c r="O33" s="7"/>
      <c r="P33" s="7"/>
      <c r="Q33" s="7"/>
      <c r="R33" s="7"/>
      <c r="S33" s="7"/>
      <c r="T33" s="7"/>
      <c r="U33" s="17"/>
    </row>
    <row r="34" spans="1:21">
      <c r="A34" t="s">
        <v>28</v>
      </c>
      <c r="B34" s="10">
        <v>13057.659860509157</v>
      </c>
      <c r="C34" s="7">
        <v>6036.036262431724</v>
      </c>
      <c r="D34" s="7">
        <v>682.17614573553465</v>
      </c>
      <c r="E34" s="7">
        <v>0</v>
      </c>
      <c r="F34" s="17">
        <f t="shared" si="0"/>
        <v>19775.872268676416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105924.72188212545</v>
      </c>
      <c r="C37" s="7">
        <v>4068.2892793690994</v>
      </c>
      <c r="D37" s="7">
        <v>27845.208539064701</v>
      </c>
      <c r="E37" s="7">
        <v>0</v>
      </c>
      <c r="F37" s="17">
        <f t="shared" si="0"/>
        <v>137838.21970055925</v>
      </c>
      <c r="K37" s="10">
        <v>59780</v>
      </c>
      <c r="L37" s="7">
        <v>0</v>
      </c>
      <c r="M37" s="7"/>
      <c r="N37" s="7">
        <v>0</v>
      </c>
      <c r="O37" s="7">
        <v>0</v>
      </c>
      <c r="P37" s="7"/>
      <c r="Q37" s="7">
        <v>17765</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4110409.1455154857</v>
      </c>
      <c r="C39" s="7">
        <v>38301.336110710428</v>
      </c>
      <c r="D39" s="7">
        <v>21321.267208286597</v>
      </c>
      <c r="E39" s="7">
        <v>0</v>
      </c>
      <c r="F39" s="17">
        <f t="shared" si="1"/>
        <v>4170031.7488344829</v>
      </c>
      <c r="K39" s="10">
        <v>3600000</v>
      </c>
      <c r="L39" s="7">
        <v>123750</v>
      </c>
      <c r="M39" s="7"/>
      <c r="N39" s="7">
        <v>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25330.838130278484</v>
      </c>
      <c r="C41" s="7">
        <v>0</v>
      </c>
      <c r="D41" s="7">
        <v>9627.3310989817037</v>
      </c>
      <c r="E41" s="7">
        <v>0</v>
      </c>
      <c r="F41" s="17">
        <f t="shared" si="1"/>
        <v>34958.169229260187</v>
      </c>
      <c r="K41" s="10"/>
      <c r="L41" s="7"/>
      <c r="M41" s="7"/>
      <c r="N41" s="7"/>
      <c r="O41" s="7"/>
      <c r="P41" s="7"/>
      <c r="Q41" s="7"/>
      <c r="R41" s="7"/>
      <c r="S41" s="7"/>
      <c r="T41" s="7"/>
      <c r="U41" s="17"/>
    </row>
    <row r="42" spans="1:21">
      <c r="A42" t="s">
        <v>36</v>
      </c>
      <c r="B42" s="10">
        <v>954210.23719120119</v>
      </c>
      <c r="C42" s="7">
        <v>29273.883422570696</v>
      </c>
      <c r="D42" s="7">
        <v>44144.310795614932</v>
      </c>
      <c r="E42" s="7">
        <v>0</v>
      </c>
      <c r="F42" s="17">
        <f t="shared" si="1"/>
        <v>1027628.4314093868</v>
      </c>
      <c r="K42" s="10">
        <v>0</v>
      </c>
      <c r="L42" s="7">
        <v>5272500</v>
      </c>
      <c r="M42" s="7"/>
      <c r="N42" s="7">
        <v>0</v>
      </c>
      <c r="O42" s="7">
        <v>111000</v>
      </c>
      <c r="P42" s="7"/>
      <c r="Q42" s="7">
        <v>0</v>
      </c>
      <c r="R42" s="7">
        <v>166500</v>
      </c>
      <c r="S42" s="7"/>
      <c r="T42" s="7">
        <v>0</v>
      </c>
      <c r="U42" s="17">
        <v>0</v>
      </c>
    </row>
    <row r="43" spans="1:21">
      <c r="A43" t="s">
        <v>37</v>
      </c>
      <c r="B43" s="10">
        <v>34403.290387939749</v>
      </c>
      <c r="C43" s="7">
        <v>0</v>
      </c>
      <c r="D43" s="7">
        <v>2335.6501877703467</v>
      </c>
      <c r="E43" s="7">
        <v>0</v>
      </c>
      <c r="F43" s="17">
        <f t="shared" si="1"/>
        <v>36738.940575710098</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249964.40355625612</v>
      </c>
      <c r="C47" s="7">
        <v>0</v>
      </c>
      <c r="D47" s="7">
        <v>18827.761622032885</v>
      </c>
      <c r="E47" s="7">
        <v>0</v>
      </c>
      <c r="F47" s="17">
        <f t="shared" si="1"/>
        <v>268792.165178289</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174923.48016724514</v>
      </c>
      <c r="C50" s="7">
        <v>52311.243017514702</v>
      </c>
      <c r="D50" s="7">
        <v>185532.35709959903</v>
      </c>
      <c r="E50" s="7">
        <v>0</v>
      </c>
      <c r="F50" s="17">
        <f t="shared" si="1"/>
        <v>412767.08028435888</v>
      </c>
      <c r="K50" s="10">
        <v>195526</v>
      </c>
      <c r="L50" s="7">
        <v>77092.183000000005</v>
      </c>
      <c r="M50" s="7"/>
      <c r="N50" s="7">
        <v>0</v>
      </c>
      <c r="O50" s="7">
        <v>0</v>
      </c>
      <c r="P50" s="7"/>
      <c r="Q50" s="7">
        <v>1247265</v>
      </c>
      <c r="R50" s="7">
        <v>491853.81700000004</v>
      </c>
      <c r="S50" s="7"/>
      <c r="T50" s="7">
        <v>0</v>
      </c>
      <c r="U50" s="17">
        <v>0</v>
      </c>
    </row>
    <row r="51" spans="1:21">
      <c r="A51" t="s">
        <v>45</v>
      </c>
      <c r="B51" s="10">
        <v>28463.975783490059</v>
      </c>
      <c r="C51" s="7">
        <v>977.14626276692366</v>
      </c>
      <c r="D51" s="7">
        <v>920.24520987949018</v>
      </c>
      <c r="E51" s="7">
        <v>0</v>
      </c>
      <c r="F51" s="17">
        <f t="shared" si="1"/>
        <v>30361.367256136473</v>
      </c>
      <c r="K51" s="10">
        <v>105000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21173.819033241089</v>
      </c>
      <c r="C54" s="7">
        <v>3887.5794053062345</v>
      </c>
      <c r="D54" s="7">
        <v>4439.3621476577719</v>
      </c>
      <c r="E54" s="7">
        <v>0</v>
      </c>
      <c r="F54" s="17">
        <f t="shared" si="1"/>
        <v>29500.760586205095</v>
      </c>
      <c r="K54" s="10">
        <v>50139</v>
      </c>
      <c r="L54" s="7">
        <v>0</v>
      </c>
      <c r="M54" s="7"/>
      <c r="N54" s="7">
        <v>10343</v>
      </c>
      <c r="O54" s="7">
        <v>0</v>
      </c>
      <c r="P54" s="7"/>
      <c r="Q54" s="7">
        <v>11516</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-1075.6140795900719</v>
      </c>
      <c r="C57" s="7">
        <v>-5.1899352453079644</v>
      </c>
      <c r="D57" s="7">
        <v>-15.497723301961287</v>
      </c>
      <c r="E57" s="7">
        <v>0</v>
      </c>
      <c r="F57" s="17">
        <f t="shared" si="1"/>
        <v>-1096.3017381373411</v>
      </c>
      <c r="K57" s="10">
        <v>30000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7555551.6427916521</v>
      </c>
      <c r="C60" s="7">
        <f>SUM(C6:C58)</f>
        <v>426506.93067350256</v>
      </c>
      <c r="D60" s="7">
        <f>SUM(D6:D58)</f>
        <v>417531.7365348466</v>
      </c>
      <c r="E60" s="7">
        <f>SUM(E6:E58)</f>
        <v>0</v>
      </c>
      <c r="F60" s="17">
        <f>SUM(F6:F58)</f>
        <v>8399590.3100000024</v>
      </c>
      <c r="K60" s="10">
        <f>SUM(K6:K58)</f>
        <v>6139072</v>
      </c>
      <c r="L60" s="7">
        <f>SUM(L6:L58)</f>
        <v>5473823.1830000002</v>
      </c>
      <c r="M60" s="7"/>
      <c r="N60" s="7">
        <f>SUM(N6:N58)</f>
        <v>10343</v>
      </c>
      <c r="O60" s="7">
        <f>SUM(O6:O58)</f>
        <v>111000</v>
      </c>
      <c r="P60" s="7"/>
      <c r="Q60" s="7">
        <f>SUM(Q6:Q58)</f>
        <v>1280461</v>
      </c>
      <c r="R60" s="7">
        <f>SUM(R6:R58)</f>
        <v>660184.81700000004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Standard Life &amp; Accident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80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21546.514770158876</v>
      </c>
      <c r="E7" s="7">
        <v>0</v>
      </c>
      <c r="F7" s="17">
        <f t="shared" si="0"/>
        <v>21546.514770158876</v>
      </c>
      <c r="H7" s="22"/>
      <c r="I7" s="24"/>
      <c r="K7" s="10">
        <v>0</v>
      </c>
      <c r="L7" s="7">
        <v>0</v>
      </c>
      <c r="M7" s="7"/>
      <c r="N7" s="7">
        <v>0</v>
      </c>
      <c r="O7" s="7">
        <v>0</v>
      </c>
      <c r="P7" s="7"/>
      <c r="Q7" s="7">
        <v>25000</v>
      </c>
      <c r="R7" s="7">
        <v>0</v>
      </c>
      <c r="S7" s="7"/>
      <c r="T7" s="7">
        <v>0</v>
      </c>
      <c r="U7" s="17">
        <v>0</v>
      </c>
    </row>
    <row r="8" spans="1:21">
      <c r="A8" t="s">
        <v>2</v>
      </c>
      <c r="B8" s="10">
        <v>0</v>
      </c>
      <c r="C8" s="7">
        <v>0</v>
      </c>
      <c r="D8" s="7">
        <v>2660.9838992972218</v>
      </c>
      <c r="E8" s="7">
        <v>0</v>
      </c>
      <c r="F8" s="17">
        <f t="shared" si="0"/>
        <v>2660.9838992972218</v>
      </c>
      <c r="H8" s="4" t="s">
        <v>64</v>
      </c>
      <c r="I8" s="13"/>
      <c r="K8" s="10"/>
      <c r="L8" s="7"/>
      <c r="M8" s="7"/>
      <c r="N8" s="7"/>
      <c r="O8" s="7"/>
      <c r="P8" s="7"/>
      <c r="Q8" s="7"/>
      <c r="R8" s="7"/>
      <c r="S8" s="7"/>
      <c r="T8" s="7"/>
      <c r="U8" s="17"/>
    </row>
    <row r="9" spans="1:21">
      <c r="A9" t="s">
        <v>3</v>
      </c>
      <c r="B9" s="10">
        <v>0</v>
      </c>
      <c r="C9" s="7">
        <v>0</v>
      </c>
      <c r="D9" s="7">
        <v>30870.185190303622</v>
      </c>
      <c r="E9" s="7">
        <v>0</v>
      </c>
      <c r="F9" s="17">
        <f t="shared" si="0"/>
        <v>30870.185190303622</v>
      </c>
      <c r="H9" s="4"/>
      <c r="I9" s="13"/>
      <c r="K9" s="10">
        <v>84049</v>
      </c>
      <c r="L9" s="7">
        <v>0</v>
      </c>
      <c r="M9" s="7"/>
      <c r="N9" s="7">
        <v>0</v>
      </c>
      <c r="O9" s="7">
        <v>0</v>
      </c>
      <c r="P9" s="7"/>
      <c r="Q9" s="7">
        <v>0</v>
      </c>
      <c r="R9" s="7">
        <v>0</v>
      </c>
      <c r="S9" s="7"/>
      <c r="T9" s="7">
        <v>0</v>
      </c>
      <c r="U9" s="17">
        <v>0</v>
      </c>
    </row>
    <row r="10" spans="1:21">
      <c r="A10" t="s">
        <v>4</v>
      </c>
      <c r="B10" s="10">
        <v>0</v>
      </c>
      <c r="C10" s="7">
        <v>0</v>
      </c>
      <c r="D10" s="7">
        <v>189573.69062122414</v>
      </c>
      <c r="E10" s="7">
        <v>0</v>
      </c>
      <c r="F10" s="17">
        <f t="shared" si="0"/>
        <v>189573.69062122414</v>
      </c>
      <c r="H10" s="4" t="s">
        <v>65</v>
      </c>
      <c r="I10" s="14">
        <v>11764659.76</v>
      </c>
      <c r="K10" s="10">
        <v>0</v>
      </c>
      <c r="L10" s="7">
        <v>0</v>
      </c>
      <c r="M10" s="7"/>
      <c r="N10" s="7">
        <v>0</v>
      </c>
      <c r="O10" s="7">
        <v>0</v>
      </c>
      <c r="P10" s="7"/>
      <c r="Q10" s="7">
        <v>300000</v>
      </c>
      <c r="R10" s="7">
        <v>0</v>
      </c>
      <c r="S10" s="7"/>
      <c r="T10" s="7">
        <v>0</v>
      </c>
      <c r="U10" s="17">
        <v>0</v>
      </c>
    </row>
    <row r="11" spans="1:21">
      <c r="A11" t="s">
        <v>5</v>
      </c>
      <c r="B11" s="10">
        <v>0</v>
      </c>
      <c r="C11" s="7">
        <v>0</v>
      </c>
      <c r="D11" s="7">
        <v>340012.31479542528</v>
      </c>
      <c r="E11" s="7">
        <v>0</v>
      </c>
      <c r="F11" s="17">
        <f t="shared" si="0"/>
        <v>340012.31479542528</v>
      </c>
      <c r="H11" s="4"/>
      <c r="I11" s="14"/>
      <c r="K11" s="10">
        <v>0</v>
      </c>
      <c r="L11" s="7">
        <v>0</v>
      </c>
      <c r="M11" s="7"/>
      <c r="N11" s="7">
        <v>0</v>
      </c>
      <c r="O11" s="7">
        <v>0</v>
      </c>
      <c r="P11" s="7"/>
      <c r="Q11" s="7">
        <v>481162</v>
      </c>
      <c r="R11" s="7">
        <v>816500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6431483.7800000003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935654.02</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1202189.4080000001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706.72059997408542</v>
      </c>
      <c r="E17" s="7">
        <v>0</v>
      </c>
      <c r="F17" s="17">
        <f t="shared" si="0"/>
        <v>706.72059997408542</v>
      </c>
      <c r="H17" s="4"/>
      <c r="I17" s="14"/>
      <c r="K17" s="10"/>
      <c r="L17" s="7"/>
      <c r="M17" s="7"/>
      <c r="N17" s="7"/>
      <c r="O17" s="7"/>
      <c r="P17" s="7"/>
      <c r="Q17" s="7"/>
      <c r="R17" s="7"/>
      <c r="S17" s="7"/>
      <c r="T17" s="7"/>
      <c r="U17" s="17"/>
    </row>
    <row r="18" spans="1:21">
      <c r="A18" t="s">
        <v>12</v>
      </c>
      <c r="B18" s="10">
        <v>0</v>
      </c>
      <c r="C18" s="7">
        <v>0</v>
      </c>
      <c r="D18" s="7">
        <v>339927.80275932455</v>
      </c>
      <c r="E18" s="7">
        <v>0</v>
      </c>
      <c r="F18" s="17">
        <f t="shared" si="0"/>
        <v>339927.80275932455</v>
      </c>
      <c r="H18" s="4" t="s">
        <v>71</v>
      </c>
      <c r="I18" s="14"/>
      <c r="K18" s="10">
        <v>22765</v>
      </c>
      <c r="L18" s="7">
        <v>0</v>
      </c>
      <c r="M18" s="7"/>
      <c r="N18" s="7">
        <v>0</v>
      </c>
      <c r="O18" s="7">
        <v>0</v>
      </c>
      <c r="P18" s="7"/>
      <c r="Q18" s="7">
        <v>432235</v>
      </c>
      <c r="R18" s="7">
        <v>0</v>
      </c>
      <c r="S18" s="7"/>
      <c r="T18" s="7">
        <v>0</v>
      </c>
      <c r="U18" s="17">
        <v>0</v>
      </c>
    </row>
    <row r="19" spans="1:21">
      <c r="A19" t="s">
        <v>13</v>
      </c>
      <c r="B19" s="10">
        <v>0</v>
      </c>
      <c r="C19" s="7">
        <v>0</v>
      </c>
      <c r="D19" s="7">
        <v>19732.179545443396</v>
      </c>
      <c r="E19" s="7">
        <v>0</v>
      </c>
      <c r="F19" s="17">
        <f t="shared" si="0"/>
        <v>19732.179545443396</v>
      </c>
      <c r="H19" s="4" t="s">
        <v>72</v>
      </c>
      <c r="I19" s="14">
        <v>0</v>
      </c>
      <c r="K19" s="10">
        <v>0</v>
      </c>
      <c r="L19" s="7">
        <v>0</v>
      </c>
      <c r="M19" s="7"/>
      <c r="N19" s="7">
        <v>0</v>
      </c>
      <c r="O19" s="7">
        <v>0</v>
      </c>
      <c r="P19" s="7"/>
      <c r="Q19" s="7">
        <v>140000</v>
      </c>
      <c r="R19" s="7">
        <v>0</v>
      </c>
      <c r="S19" s="7"/>
      <c r="T19" s="7">
        <v>0</v>
      </c>
      <c r="U19" s="17">
        <v>0</v>
      </c>
    </row>
    <row r="20" spans="1:21">
      <c r="A20" t="s">
        <v>14</v>
      </c>
      <c r="B20" s="10">
        <v>0</v>
      </c>
      <c r="C20" s="7">
        <v>0</v>
      </c>
      <c r="D20" s="7">
        <v>2471.0452531956034</v>
      </c>
      <c r="E20" s="7">
        <v>0</v>
      </c>
      <c r="F20" s="17">
        <f t="shared" si="0"/>
        <v>2471.0452531956034</v>
      </c>
      <c r="H20" s="4" t="s">
        <v>73</v>
      </c>
      <c r="I20" s="14">
        <v>6312722.7800000003</v>
      </c>
      <c r="K20" s="10"/>
      <c r="L20" s="7"/>
      <c r="M20" s="7"/>
      <c r="N20" s="7"/>
      <c r="O20" s="7"/>
      <c r="P20" s="7"/>
      <c r="Q20" s="7"/>
      <c r="R20" s="7"/>
      <c r="S20" s="7"/>
      <c r="T20" s="7"/>
      <c r="U20" s="17"/>
    </row>
    <row r="21" spans="1:21">
      <c r="A21" t="s">
        <v>15</v>
      </c>
      <c r="B21" s="10">
        <v>0</v>
      </c>
      <c r="C21" s="7">
        <v>0</v>
      </c>
      <c r="D21" s="7">
        <v>665595.03559364716</v>
      </c>
      <c r="E21" s="7">
        <v>0</v>
      </c>
      <c r="F21" s="17">
        <f t="shared" si="0"/>
        <v>665595.03559364716</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3522084.73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10499179.457999999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10499179.457999999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58165.303084954983</v>
      </c>
      <c r="E30" s="7">
        <v>0</v>
      </c>
      <c r="F30" s="17">
        <f t="shared" si="0"/>
        <v>58165.303084954983</v>
      </c>
      <c r="K30" s="10"/>
      <c r="L30" s="7"/>
      <c r="M30" s="7"/>
      <c r="N30" s="7"/>
      <c r="O30" s="7"/>
      <c r="P30" s="7"/>
      <c r="Q30" s="7"/>
      <c r="R30" s="7"/>
      <c r="S30" s="7"/>
      <c r="T30" s="7"/>
      <c r="U30" s="17"/>
    </row>
    <row r="31" spans="1:21">
      <c r="A31" t="s">
        <v>25</v>
      </c>
      <c r="B31" s="10">
        <v>0</v>
      </c>
      <c r="C31" s="7">
        <v>0</v>
      </c>
      <c r="D31" s="7">
        <v>213402.24263774982</v>
      </c>
      <c r="E31" s="7">
        <v>0</v>
      </c>
      <c r="F31" s="17">
        <f t="shared" si="0"/>
        <v>213402.24263774982</v>
      </c>
      <c r="K31" s="10"/>
      <c r="L31" s="7"/>
      <c r="M31" s="7"/>
      <c r="N31" s="7"/>
      <c r="O31" s="7"/>
      <c r="P31" s="7"/>
      <c r="Q31" s="7"/>
      <c r="R31" s="7"/>
      <c r="S31" s="7"/>
      <c r="T31" s="7"/>
      <c r="U31" s="17"/>
    </row>
    <row r="32" spans="1:21">
      <c r="A32" t="s">
        <v>26</v>
      </c>
      <c r="B32" s="10">
        <v>0</v>
      </c>
      <c r="C32" s="7">
        <v>0</v>
      </c>
      <c r="D32" s="7">
        <v>194849.52347961717</v>
      </c>
      <c r="E32" s="7">
        <v>0</v>
      </c>
      <c r="F32" s="17">
        <f t="shared" si="0"/>
        <v>194849.52347961717</v>
      </c>
      <c r="K32" s="10">
        <v>0</v>
      </c>
      <c r="L32" s="7">
        <v>0</v>
      </c>
      <c r="M32" s="7"/>
      <c r="N32" s="7">
        <v>0</v>
      </c>
      <c r="O32" s="7">
        <v>0</v>
      </c>
      <c r="P32" s="7"/>
      <c r="Q32" s="7">
        <v>315000</v>
      </c>
      <c r="R32" s="7">
        <v>0</v>
      </c>
      <c r="S32" s="7"/>
      <c r="T32" s="7">
        <v>0</v>
      </c>
      <c r="U32" s="17">
        <v>0</v>
      </c>
    </row>
    <row r="33" spans="1:21">
      <c r="A33" t="s">
        <v>27</v>
      </c>
      <c r="B33" s="10">
        <v>0</v>
      </c>
      <c r="C33" s="7">
        <v>0</v>
      </c>
      <c r="D33" s="7">
        <v>237275.14861939632</v>
      </c>
      <c r="E33" s="7">
        <v>0</v>
      </c>
      <c r="F33" s="17">
        <f t="shared" si="0"/>
        <v>237275.14861939632</v>
      </c>
      <c r="K33" s="10"/>
      <c r="L33" s="7"/>
      <c r="M33" s="7"/>
      <c r="N33" s="7"/>
      <c r="O33" s="7"/>
      <c r="P33" s="7"/>
      <c r="Q33" s="7"/>
      <c r="R33" s="7"/>
      <c r="S33" s="7"/>
      <c r="T33" s="7"/>
      <c r="U33" s="17"/>
    </row>
    <row r="34" spans="1:21">
      <c r="A34" t="s">
        <v>28</v>
      </c>
      <c r="B34" s="10">
        <v>0</v>
      </c>
      <c r="C34" s="7">
        <v>0</v>
      </c>
      <c r="D34" s="7">
        <v>82251.271278963599</v>
      </c>
      <c r="E34" s="7">
        <v>0</v>
      </c>
      <c r="F34" s="17">
        <f t="shared" si="0"/>
        <v>82251.271278963599</v>
      </c>
      <c r="K34" s="10">
        <v>0</v>
      </c>
      <c r="L34" s="7">
        <v>0</v>
      </c>
      <c r="M34" s="7"/>
      <c r="N34" s="7">
        <v>0</v>
      </c>
      <c r="O34" s="7">
        <v>0</v>
      </c>
      <c r="P34" s="7"/>
      <c r="Q34" s="7">
        <v>100000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1731.3914997778775</v>
      </c>
      <c r="E37" s="7">
        <v>0</v>
      </c>
      <c r="F37" s="17">
        <f t="shared" si="0"/>
        <v>1731.3914997778775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13165.788975324031</v>
      </c>
      <c r="E40" s="7">
        <v>0</v>
      </c>
      <c r="F40" s="17">
        <f t="shared" si="1"/>
        <v>13165.788975324031</v>
      </c>
      <c r="K40" s="10">
        <v>0</v>
      </c>
      <c r="L40" s="7">
        <v>0</v>
      </c>
      <c r="M40" s="7"/>
      <c r="N40" s="7">
        <v>5000</v>
      </c>
      <c r="O40" s="7">
        <v>0</v>
      </c>
      <c r="P40" s="7"/>
      <c r="Q40" s="7">
        <v>14400</v>
      </c>
      <c r="R40" s="7">
        <v>0</v>
      </c>
      <c r="S40" s="7"/>
      <c r="T40" s="7">
        <v>0</v>
      </c>
      <c r="U40" s="17">
        <v>0</v>
      </c>
    </row>
    <row r="41" spans="1:21">
      <c r="A41" t="s">
        <v>35</v>
      </c>
      <c r="B41" s="10">
        <v>0</v>
      </c>
      <c r="C41" s="7">
        <v>0</v>
      </c>
      <c r="D41" s="7">
        <v>5656.6077570617836</v>
      </c>
      <c r="E41" s="7">
        <v>0</v>
      </c>
      <c r="F41" s="17">
        <f t="shared" si="1"/>
        <v>5656.6077570617836</v>
      </c>
      <c r="K41" s="10"/>
      <c r="L41" s="7"/>
      <c r="M41" s="7"/>
      <c r="N41" s="7"/>
      <c r="O41" s="7"/>
      <c r="P41" s="7"/>
      <c r="Q41" s="7"/>
      <c r="R41" s="7"/>
      <c r="S41" s="7"/>
      <c r="T41" s="7"/>
      <c r="U41" s="17"/>
    </row>
    <row r="42" spans="1:21">
      <c r="A42" t="s">
        <v>36</v>
      </c>
      <c r="B42" s="10">
        <v>0</v>
      </c>
      <c r="C42" s="7">
        <v>0</v>
      </c>
      <c r="D42" s="7">
        <v>21398.481907930312</v>
      </c>
      <c r="E42" s="7">
        <v>0</v>
      </c>
      <c r="F42" s="17">
        <f t="shared" si="1"/>
        <v>21398.481907930312</v>
      </c>
      <c r="K42" s="10">
        <v>6000</v>
      </c>
      <c r="L42" s="7">
        <v>0</v>
      </c>
      <c r="M42" s="7"/>
      <c r="N42" s="7">
        <v>0</v>
      </c>
      <c r="O42" s="7">
        <v>0</v>
      </c>
      <c r="P42" s="7"/>
      <c r="Q42" s="7">
        <v>114000</v>
      </c>
      <c r="R42" s="7">
        <v>0</v>
      </c>
      <c r="S42" s="7"/>
      <c r="T42" s="7">
        <v>0</v>
      </c>
      <c r="U42" s="17">
        <v>0</v>
      </c>
    </row>
    <row r="43" spans="1:21">
      <c r="A43" t="s">
        <v>37</v>
      </c>
      <c r="B43" s="10">
        <v>0</v>
      </c>
      <c r="C43" s="7">
        <v>0</v>
      </c>
      <c r="D43" s="7">
        <v>404731.19983795844</v>
      </c>
      <c r="E43" s="7">
        <v>0</v>
      </c>
      <c r="F43" s="17">
        <f t="shared" si="1"/>
        <v>404731.19983795844</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9006.1911458660761</v>
      </c>
      <c r="E48" s="7">
        <v>0</v>
      </c>
      <c r="F48" s="17">
        <f t="shared" si="1"/>
        <v>9006.1911458660761</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301050.83513739903</v>
      </c>
      <c r="E50" s="7">
        <v>0</v>
      </c>
      <c r="F50" s="17">
        <f t="shared" si="1"/>
        <v>301050.83513739903</v>
      </c>
      <c r="K50" s="10">
        <v>9502</v>
      </c>
      <c r="L50" s="7">
        <v>718.197</v>
      </c>
      <c r="M50" s="7"/>
      <c r="N50" s="7">
        <v>0</v>
      </c>
      <c r="O50" s="7">
        <v>0</v>
      </c>
      <c r="P50" s="7"/>
      <c r="Q50" s="7">
        <v>465584</v>
      </c>
      <c r="R50" s="7">
        <v>35191.652999999998</v>
      </c>
      <c r="S50" s="7"/>
      <c r="T50" s="7">
        <v>0</v>
      </c>
      <c r="U50" s="17">
        <v>0</v>
      </c>
    </row>
    <row r="51" spans="1:21">
      <c r="A51" t="s">
        <v>45</v>
      </c>
      <c r="B51" s="10">
        <v>0</v>
      </c>
      <c r="C51" s="7">
        <v>0</v>
      </c>
      <c r="D51" s="7">
        <v>36.835036885990121</v>
      </c>
      <c r="E51" s="7">
        <v>0</v>
      </c>
      <c r="F51" s="17">
        <f t="shared" si="1"/>
        <v>36.835036885990121</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7314790.2946808692</v>
      </c>
      <c r="E54" s="7">
        <v>0</v>
      </c>
      <c r="F54" s="17">
        <f t="shared" si="1"/>
        <v>7314790.2946808692</v>
      </c>
      <c r="K54" s="10">
        <v>0</v>
      </c>
      <c r="L54" s="7">
        <v>0</v>
      </c>
      <c r="M54" s="7"/>
      <c r="N54" s="7">
        <v>0</v>
      </c>
      <c r="O54" s="7">
        <v>0</v>
      </c>
      <c r="P54" s="7"/>
      <c r="Q54" s="7">
        <v>5225000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28571.869892249822</v>
      </c>
      <c r="E57" s="7">
        <v>0</v>
      </c>
      <c r="F57" s="17">
        <f t="shared" si="1"/>
        <v>28571.869892249822</v>
      </c>
      <c r="K57" s="10">
        <v>0</v>
      </c>
      <c r="L57" s="7">
        <v>0</v>
      </c>
      <c r="M57" s="7"/>
      <c r="N57" s="7">
        <v>0</v>
      </c>
      <c r="O57" s="7">
        <v>0</v>
      </c>
      <c r="P57" s="7"/>
      <c r="Q57" s="7">
        <v>50000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10499179.457999999</v>
      </c>
      <c r="E60" s="7">
        <f>SUM(E6:E58)</f>
        <v>0</v>
      </c>
      <c r="F60" s="17">
        <f>SUM(F6:F58)</f>
        <v>10499179.457999999</v>
      </c>
      <c r="K60" s="10">
        <f>SUM(K6:K58)</f>
        <v>122316</v>
      </c>
      <c r="L60" s="7">
        <f>SUM(L6:L58)</f>
        <v>718.197</v>
      </c>
      <c r="M60" s="7"/>
      <c r="N60" s="7">
        <f>SUM(N6:N58)</f>
        <v>5000</v>
      </c>
      <c r="O60" s="7">
        <f>SUM(O6:O58)</f>
        <v>0</v>
      </c>
      <c r="P60" s="7"/>
      <c r="Q60" s="7">
        <f>SUM(Q6:Q58)</f>
        <v>7662381</v>
      </c>
      <c r="R60" s="7">
        <f>SUM(R6:R58)</f>
        <v>851691.65300000005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53</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621.17740485484956</v>
      </c>
      <c r="E6" s="7">
        <v>0</v>
      </c>
      <c r="F6" s="17">
        <f t="shared" ref="F6:F37" si="0">SUM(B6:E6)</f>
        <v>621.17740485484956</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16.309822314916062</v>
      </c>
      <c r="E9" s="7">
        <v>0</v>
      </c>
      <c r="F9" s="17">
        <f t="shared" si="0"/>
        <v>16.309822314916062</v>
      </c>
      <c r="H9" s="4"/>
      <c r="I9" s="13"/>
      <c r="K9" s="10"/>
      <c r="L9" s="7"/>
      <c r="M9" s="7"/>
      <c r="N9" s="7"/>
      <c r="O9" s="7"/>
      <c r="P9" s="7"/>
      <c r="Q9" s="7"/>
      <c r="R9" s="7"/>
      <c r="S9" s="7"/>
      <c r="T9" s="7"/>
      <c r="U9" s="17"/>
    </row>
    <row r="10" spans="1:21">
      <c r="A10" t="s">
        <v>4</v>
      </c>
      <c r="B10" s="10">
        <v>0</v>
      </c>
      <c r="C10" s="7">
        <v>0</v>
      </c>
      <c r="D10" s="7">
        <v>102.9355011000996</v>
      </c>
      <c r="E10" s="7">
        <v>0</v>
      </c>
      <c r="F10" s="17">
        <f t="shared" si="0"/>
        <v>102.9355011000996</v>
      </c>
      <c r="H10" s="4" t="s">
        <v>65</v>
      </c>
      <c r="I10" s="14">
        <v>0</v>
      </c>
      <c r="K10" s="10">
        <v>0</v>
      </c>
      <c r="L10" s="7">
        <v>0</v>
      </c>
      <c r="M10" s="7"/>
      <c r="N10" s="7">
        <v>0</v>
      </c>
      <c r="O10" s="7">
        <v>0</v>
      </c>
      <c r="P10" s="7"/>
      <c r="Q10" s="7">
        <v>150000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279456.15579691553</v>
      </c>
      <c r="K15" s="10"/>
      <c r="L15" s="7"/>
      <c r="M15" s="7"/>
      <c r="N15" s="7"/>
      <c r="O15" s="7"/>
      <c r="P15" s="7"/>
      <c r="Q15" s="7"/>
      <c r="R15" s="7"/>
      <c r="S15" s="7"/>
      <c r="T15" s="7"/>
      <c r="U15" s="17"/>
    </row>
    <row r="16" spans="1:21">
      <c r="A16" t="s">
        <v>10</v>
      </c>
      <c r="B16" s="10">
        <v>0</v>
      </c>
      <c r="C16" s="7">
        <v>0</v>
      </c>
      <c r="D16" s="7">
        <v>2828.7280569889881</v>
      </c>
      <c r="E16" s="7">
        <v>0</v>
      </c>
      <c r="F16" s="17">
        <f t="shared" si="0"/>
        <v>2828.7280569889881</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252214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27242.155796915526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27242.155796915551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803.28575202669526</v>
      </c>
      <c r="E42" s="7">
        <v>0</v>
      </c>
      <c r="F42" s="17">
        <f t="shared" si="1"/>
        <v>803.28575202669526</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1925.4231297065853</v>
      </c>
      <c r="E44" s="7">
        <v>0</v>
      </c>
      <c r="F44" s="17">
        <f t="shared" si="1"/>
        <v>1925.4231297065853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701.43037160970198</v>
      </c>
      <c r="E47" s="7">
        <v>0</v>
      </c>
      <c r="F47" s="17">
        <f t="shared" si="1"/>
        <v>701.43037160970198</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227.90546413558241</v>
      </c>
      <c r="E49" s="7">
        <v>0</v>
      </c>
      <c r="F49" s="17">
        <f t="shared" si="1"/>
        <v>227.90546413558241</v>
      </c>
      <c r="K49" s="10"/>
      <c r="L49" s="7"/>
      <c r="M49" s="7"/>
      <c r="N49" s="7"/>
      <c r="O49" s="7"/>
      <c r="P49" s="7"/>
      <c r="Q49" s="7"/>
      <c r="R49" s="7"/>
      <c r="S49" s="7"/>
      <c r="T49" s="7"/>
      <c r="U49" s="17"/>
    </row>
    <row r="50" spans="1:21">
      <c r="A50" t="s">
        <v>44</v>
      </c>
      <c r="B50" s="10">
        <v>0</v>
      </c>
      <c r="C50" s="7">
        <v>0</v>
      </c>
      <c r="D50" s="7">
        <v>20014.960294178134</v>
      </c>
      <c r="E50" s="7">
        <v>0</v>
      </c>
      <c r="F50" s="17">
        <f t="shared" si="1"/>
        <v>20014.960294178134</v>
      </c>
      <c r="K50" s="10">
        <v>0</v>
      </c>
      <c r="L50" s="7">
        <v>170000</v>
      </c>
      <c r="M50" s="7"/>
      <c r="N50" s="7">
        <v>0</v>
      </c>
      <c r="O50" s="7">
        <v>0</v>
      </c>
      <c r="P50" s="7"/>
      <c r="Q50" s="7">
        <v>250000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27242.155796915551</v>
      </c>
      <c r="E60" s="7">
        <f>SUM(E6:E58)</f>
        <v>0</v>
      </c>
      <c r="F60" s="17">
        <f>SUM(F6:F58)</f>
        <v>27242.155796915551</v>
      </c>
      <c r="K60" s="10">
        <f>SUM(K6:K58)</f>
        <v>0</v>
      </c>
      <c r="L60" s="7">
        <f>SUM(L6:L58)</f>
        <v>170000</v>
      </c>
      <c r="M60" s="7"/>
      <c r="N60" s="7">
        <f>SUM(N6:N58)</f>
        <v>0</v>
      </c>
      <c r="O60" s="7">
        <f>SUM(O6:O58)</f>
        <v>0</v>
      </c>
      <c r="P60" s="7"/>
      <c r="Q60" s="7">
        <f>SUM(Q6:Q58)</f>
        <v>400000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Italic"Villanova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16"/>
  <sheetViews>
    <sheetView tabSelected="1" topLeftCell="A3" zoomScale="75" zoomScaleNormal="75" workbookViewId="0">
      <pane xSplit="2" ySplit="2" topLeftCell="C5" activePane="bottomRight" state="frozen"/>
      <selection activeCell="A509" sqref="A1:XFD1048576"/>
      <selection pane="topRight" activeCell="A509" sqref="A1:XFD1048576"/>
      <selection pane="bottomLeft" activeCell="A509" sqref="A1:XFD1048576"/>
      <selection pane="bottomRight" activeCell="D31" sqref="D31"/>
    </sheetView>
  </sheetViews>
  <sheetFormatPr defaultRowHeight="15"/>
  <cols>
    <col min="1" max="1" width="1.7109375" customWidth="1"/>
    <col min="2" max="2" width="45.7109375" customWidth="1"/>
    <col min="3" max="3" width="7.7109375" style="49" customWidth="1"/>
    <col min="4" max="4" width="9.85546875" style="1" customWidth="1"/>
    <col min="5" max="5" width="14" style="54" customWidth="1"/>
    <col min="6" max="6" width="20.85546875" style="54" customWidth="1"/>
    <col min="7" max="7" width="11.7109375" style="54" customWidth="1"/>
    <col min="8" max="8" width="15.140625" style="3" bestFit="1" customWidth="1"/>
    <col min="9" max="9" width="17.28515625" style="3" bestFit="1" customWidth="1"/>
    <col min="10" max="10" width="15.140625" style="3" bestFit="1" customWidth="1"/>
    <col min="11" max="11" width="12.28515625" style="3" bestFit="1" customWidth="1"/>
    <col min="12" max="12" width="17.42578125" style="3" bestFit="1" customWidth="1"/>
    <col min="13" max="13" width="3.5703125" style="3" bestFit="1" customWidth="1"/>
    <col min="14" max="14" width="17.42578125" style="3" bestFit="1" customWidth="1"/>
    <col min="15" max="15" width="13.28515625" style="93" bestFit="1" customWidth="1"/>
    <col min="16" max="17" width="1.7109375" style="3" customWidth="1"/>
    <col min="18" max="19" width="14.7109375" style="3" customWidth="1"/>
    <col min="20" max="20" width="1.7109375" style="3" customWidth="1"/>
    <col min="21" max="22" width="14.7109375" style="3" customWidth="1"/>
    <col min="23" max="23" width="1.7109375" style="3" customWidth="1"/>
    <col min="24" max="25" width="14.7109375" style="3" customWidth="1"/>
    <col min="26" max="26" width="1.7109375" style="3" customWidth="1"/>
    <col min="27" max="28" width="14.7109375" style="3" customWidth="1"/>
  </cols>
  <sheetData>
    <row r="1" spans="2:28" ht="15.75" thickBot="1"/>
    <row r="2" spans="2:28">
      <c r="B2" s="144" t="s">
        <v>54</v>
      </c>
      <c r="C2" s="145"/>
      <c r="D2" s="145"/>
      <c r="E2" s="145"/>
      <c r="F2" s="145"/>
      <c r="G2" s="145"/>
      <c r="H2" s="145"/>
      <c r="I2" s="145"/>
      <c r="J2" s="145"/>
      <c r="K2" s="145"/>
      <c r="L2" s="145"/>
      <c r="M2" s="145"/>
      <c r="N2" s="145"/>
      <c r="O2" s="146"/>
      <c r="R2" s="155" t="s">
        <v>62</v>
      </c>
      <c r="S2" s="156"/>
      <c r="T2" s="156"/>
      <c r="U2" s="156"/>
      <c r="V2" s="156"/>
      <c r="W2" s="156"/>
      <c r="X2" s="156"/>
      <c r="Y2" s="156"/>
      <c r="Z2" s="156"/>
      <c r="AA2" s="156"/>
      <c r="AB2" s="157"/>
    </row>
    <row r="3" spans="2:28" s="2" customFormat="1">
      <c r="B3" s="29"/>
      <c r="C3" s="50"/>
      <c r="D3" s="30"/>
      <c r="E3" s="31"/>
      <c r="F3" s="31"/>
      <c r="G3" s="31"/>
      <c r="H3" s="35"/>
      <c r="I3" s="35"/>
      <c r="J3" s="35"/>
      <c r="K3" s="35"/>
      <c r="L3" s="35" t="s">
        <v>402</v>
      </c>
      <c r="M3" s="35"/>
      <c r="N3" s="35"/>
      <c r="O3" s="130"/>
      <c r="P3" s="34"/>
      <c r="Q3" s="34"/>
      <c r="R3" s="151" t="s">
        <v>55</v>
      </c>
      <c r="S3" s="152"/>
      <c r="T3" s="32"/>
      <c r="U3" s="153" t="s">
        <v>56</v>
      </c>
      <c r="V3" s="152"/>
      <c r="W3" s="32"/>
      <c r="X3" s="153" t="s">
        <v>57</v>
      </c>
      <c r="Y3" s="152"/>
      <c r="Z3" s="32"/>
      <c r="AA3" s="153" t="s">
        <v>56</v>
      </c>
      <c r="AB3" s="154"/>
    </row>
    <row r="4" spans="2:28" s="2" customFormat="1" ht="45.75" thickBot="1">
      <c r="B4" s="29"/>
      <c r="C4" s="50" t="s">
        <v>160</v>
      </c>
      <c r="D4" s="30" t="s">
        <v>161</v>
      </c>
      <c r="E4" s="31" t="s">
        <v>162</v>
      </c>
      <c r="F4" s="31" t="s">
        <v>163</v>
      </c>
      <c r="G4" s="31" t="s">
        <v>164</v>
      </c>
      <c r="H4" s="32" t="s">
        <v>55</v>
      </c>
      <c r="I4" s="32" t="s">
        <v>56</v>
      </c>
      <c r="J4" s="32" t="s">
        <v>57</v>
      </c>
      <c r="K4" s="32" t="s">
        <v>58</v>
      </c>
      <c r="L4" s="32" t="s">
        <v>165</v>
      </c>
      <c r="M4" s="33"/>
      <c r="N4" s="32" t="s">
        <v>166</v>
      </c>
      <c r="O4" s="131" t="s">
        <v>167</v>
      </c>
      <c r="P4" s="34"/>
      <c r="Q4" s="34"/>
      <c r="R4" s="44" t="s">
        <v>60</v>
      </c>
      <c r="S4" s="32" t="s">
        <v>61</v>
      </c>
      <c r="T4" s="32"/>
      <c r="U4" s="32" t="s">
        <v>60</v>
      </c>
      <c r="V4" s="32" t="s">
        <v>61</v>
      </c>
      <c r="W4" s="32"/>
      <c r="X4" s="32" t="s">
        <v>60</v>
      </c>
      <c r="Y4" s="32" t="s">
        <v>61</v>
      </c>
      <c r="Z4" s="32"/>
      <c r="AA4" s="32" t="s">
        <v>60</v>
      </c>
      <c r="AB4" s="33" t="s">
        <v>61</v>
      </c>
    </row>
    <row r="5" spans="2:28">
      <c r="B5" s="38" t="s">
        <v>168</v>
      </c>
      <c r="C5" s="51"/>
      <c r="D5" s="27"/>
      <c r="E5" s="55"/>
      <c r="F5" s="55"/>
      <c r="G5" s="55"/>
      <c r="H5" s="37"/>
      <c r="I5" s="37"/>
      <c r="J5" s="37"/>
      <c r="K5" s="37"/>
      <c r="L5" s="37"/>
      <c r="M5" s="36"/>
      <c r="N5" s="37"/>
      <c r="O5" s="132"/>
      <c r="R5" s="43"/>
      <c r="S5" s="37"/>
      <c r="T5" s="37"/>
      <c r="U5" s="37"/>
      <c r="V5" s="37"/>
      <c r="W5" s="37"/>
      <c r="X5" s="37"/>
      <c r="Y5" s="37"/>
      <c r="Z5" s="37"/>
      <c r="AA5" s="37"/>
      <c r="AB5" s="36"/>
    </row>
    <row r="6" spans="2:28" ht="6.95" customHeight="1">
      <c r="B6" s="8"/>
      <c r="C6" s="52"/>
      <c r="D6" s="28"/>
      <c r="E6" s="56"/>
      <c r="F6" s="56"/>
      <c r="G6" s="56"/>
      <c r="H6" s="7"/>
      <c r="I6" s="7"/>
      <c r="J6" s="7"/>
      <c r="K6" s="7"/>
      <c r="L6" s="7"/>
      <c r="M6" s="17"/>
      <c r="N6" s="7"/>
      <c r="O6" s="133"/>
      <c r="R6" s="10"/>
      <c r="S6" s="7"/>
      <c r="T6" s="7"/>
      <c r="U6" s="7"/>
      <c r="V6" s="7"/>
      <c r="W6" s="7"/>
      <c r="X6" s="7"/>
      <c r="Y6" s="7"/>
      <c r="Z6" s="7"/>
      <c r="AA6" s="7"/>
      <c r="AB6" s="17"/>
    </row>
    <row r="7" spans="2:28">
      <c r="B7" s="8" t="s">
        <v>170</v>
      </c>
      <c r="C7" s="52" t="s">
        <v>171</v>
      </c>
      <c r="D7" s="28" t="s">
        <v>172</v>
      </c>
      <c r="E7" s="56">
        <v>40276</v>
      </c>
      <c r="F7" s="56"/>
      <c r="G7" s="56"/>
      <c r="H7" s="7">
        <f>+'American Community'!B60</f>
        <v>3248.7717147578383</v>
      </c>
      <c r="I7" s="7">
        <f>+'American Community'!C60</f>
        <v>0</v>
      </c>
      <c r="J7" s="7">
        <f>+'American Community'!D60</f>
        <v>269964.55828524218</v>
      </c>
      <c r="K7" s="7">
        <f>+'American Community'!E60</f>
        <v>0</v>
      </c>
      <c r="L7" s="7">
        <f>SUM(H7:K7)</f>
        <v>273213.33</v>
      </c>
      <c r="M7" s="17"/>
      <c r="N7" s="7">
        <v>272164.87</v>
      </c>
      <c r="O7" s="133">
        <f t="shared" ref="O7:O12" si="0">+L7-N7</f>
        <v>1048.460000000021</v>
      </c>
      <c r="R7" s="10">
        <f>+'American Community'!K60</f>
        <v>0</v>
      </c>
      <c r="S7" s="7">
        <f>+'American Community'!L60</f>
        <v>0</v>
      </c>
      <c r="T7" s="7"/>
      <c r="U7" s="7">
        <f>+'American Community'!N60</f>
        <v>0</v>
      </c>
      <c r="V7" s="7">
        <f>+'American Community'!O60</f>
        <v>0</v>
      </c>
      <c r="W7" s="7"/>
      <c r="X7" s="7">
        <f>+'American Community'!Q60</f>
        <v>0</v>
      </c>
      <c r="Y7" s="7">
        <f>+'American Community'!R60</f>
        <v>0</v>
      </c>
      <c r="Z7" s="7"/>
      <c r="AA7" s="7">
        <f>+'American Community'!T60</f>
        <v>0</v>
      </c>
      <c r="AB7" s="17">
        <f>+'American Community'!U60</f>
        <v>0</v>
      </c>
    </row>
    <row r="8" spans="2:28">
      <c r="B8" s="8" t="s">
        <v>173</v>
      </c>
      <c r="C8" s="52" t="s">
        <v>174</v>
      </c>
      <c r="D8" s="28" t="s">
        <v>175</v>
      </c>
      <c r="E8" s="56">
        <v>39819</v>
      </c>
      <c r="F8" s="56"/>
      <c r="G8" s="56"/>
      <c r="H8" s="7">
        <f>+'American Network'!B60</f>
        <v>0</v>
      </c>
      <c r="I8" s="7">
        <f>+'American Network'!C60</f>
        <v>0</v>
      </c>
      <c r="J8" s="7">
        <f>+'American Network'!D60</f>
        <v>300456473.44171059</v>
      </c>
      <c r="K8" s="7">
        <f>+'American Network'!E60</f>
        <v>0</v>
      </c>
      <c r="L8" s="7">
        <f>SUM(H8:K8)</f>
        <v>300456473.44171059</v>
      </c>
      <c r="M8" s="17"/>
      <c r="N8" s="7">
        <v>293747141.43559241</v>
      </c>
      <c r="O8" s="133">
        <f t="shared" si="0"/>
        <v>6709332.0061181784</v>
      </c>
      <c r="R8" s="10">
        <f>+'American Network'!K60</f>
        <v>0</v>
      </c>
      <c r="S8" s="7">
        <f>+'American Network'!L60</f>
        <v>0</v>
      </c>
      <c r="T8" s="7"/>
      <c r="U8" s="7">
        <f>+'American Network'!N60</f>
        <v>0</v>
      </c>
      <c r="V8" s="7">
        <f>+'American Network'!O60</f>
        <v>0</v>
      </c>
      <c r="W8" s="7"/>
      <c r="X8" s="7">
        <f>+'American Network'!Q60</f>
        <v>0</v>
      </c>
      <c r="Y8" s="7">
        <f>+'American Network'!R60</f>
        <v>0</v>
      </c>
      <c r="Z8" s="7"/>
      <c r="AA8" s="7">
        <f>+'American Network'!T60</f>
        <v>0</v>
      </c>
      <c r="AB8" s="17">
        <f>+'American Network'!U60</f>
        <v>0</v>
      </c>
    </row>
    <row r="9" spans="2:28">
      <c r="B9" s="8" t="s">
        <v>176</v>
      </c>
      <c r="C9" s="52" t="s">
        <v>177</v>
      </c>
      <c r="D9" s="28" t="s">
        <v>178</v>
      </c>
      <c r="E9" s="56">
        <v>42318</v>
      </c>
      <c r="F9" s="56"/>
      <c r="G9" s="56"/>
      <c r="H9" s="158" t="s">
        <v>447</v>
      </c>
      <c r="I9" s="159"/>
      <c r="J9" s="159"/>
      <c r="K9" s="159"/>
      <c r="L9" s="7">
        <v>0</v>
      </c>
      <c r="M9" s="17"/>
      <c r="N9" s="7">
        <v>0</v>
      </c>
      <c r="O9" s="133">
        <f t="shared" si="0"/>
        <v>0</v>
      </c>
      <c r="R9" s="10"/>
      <c r="S9" s="7"/>
      <c r="T9" s="7"/>
      <c r="U9" s="7"/>
      <c r="V9" s="7"/>
      <c r="W9" s="7"/>
      <c r="X9" s="7"/>
      <c r="Y9" s="7"/>
      <c r="Z9" s="7"/>
      <c r="AA9" s="7"/>
      <c r="AB9" s="17"/>
    </row>
    <row r="10" spans="2:28">
      <c r="B10" s="8" t="s">
        <v>180</v>
      </c>
      <c r="C10" s="52" t="s">
        <v>181</v>
      </c>
      <c r="D10" s="28" t="s">
        <v>182</v>
      </c>
      <c r="E10" s="56">
        <v>42307</v>
      </c>
      <c r="F10" s="56"/>
      <c r="G10" s="56"/>
      <c r="H10" s="158" t="s">
        <v>447</v>
      </c>
      <c r="I10" s="159"/>
      <c r="J10" s="159"/>
      <c r="K10" s="159"/>
      <c r="L10" s="7">
        <v>0</v>
      </c>
      <c r="M10" s="17"/>
      <c r="N10" s="7">
        <v>0</v>
      </c>
      <c r="O10" s="133">
        <f t="shared" si="0"/>
        <v>0</v>
      </c>
      <c r="R10" s="10"/>
      <c r="S10" s="7"/>
      <c r="T10" s="7"/>
      <c r="U10" s="7"/>
      <c r="V10" s="7"/>
      <c r="W10" s="7"/>
      <c r="X10" s="7"/>
      <c r="Y10" s="7"/>
      <c r="Z10" s="7"/>
      <c r="AA10" s="7"/>
      <c r="AB10" s="17"/>
    </row>
    <row r="11" spans="2:28">
      <c r="B11" s="8" t="s">
        <v>183</v>
      </c>
      <c r="C11" s="52" t="s">
        <v>184</v>
      </c>
      <c r="D11" s="28" t="s">
        <v>185</v>
      </c>
      <c r="E11" s="56">
        <v>34494</v>
      </c>
      <c r="F11" s="56"/>
      <c r="G11" s="56"/>
      <c r="H11" s="7">
        <f>+'Monarch Life'!B60</f>
        <v>211984.77612133947</v>
      </c>
      <c r="I11" s="7">
        <f>+'Monarch Life'!C60</f>
        <v>93983.327908381805</v>
      </c>
      <c r="J11" s="7">
        <f>+'Monarch Life'!D60</f>
        <v>208817.40597027872</v>
      </c>
      <c r="K11" s="7">
        <f>+'Monarch Life'!E60</f>
        <v>0</v>
      </c>
      <c r="L11" s="7">
        <f>SUM(H11:K11)</f>
        <v>514785.51</v>
      </c>
      <c r="M11" s="17"/>
      <c r="N11" s="7">
        <v>514785.51000000007</v>
      </c>
      <c r="O11" s="133">
        <f t="shared" si="0"/>
        <v>0</v>
      </c>
      <c r="R11" s="10">
        <f>+'Monarch Life'!K60</f>
        <v>5138</v>
      </c>
      <c r="S11" s="7">
        <f>+'Monarch Life'!L60</f>
        <v>490</v>
      </c>
      <c r="T11" s="7"/>
      <c r="U11" s="7">
        <f>+'Monarch Life'!N60</f>
        <v>228</v>
      </c>
      <c r="V11" s="7">
        <f>+'Monarch Life'!O60</f>
        <v>0</v>
      </c>
      <c r="W11" s="7"/>
      <c r="X11" s="7">
        <f>+'Monarch Life'!Q60</f>
        <v>304</v>
      </c>
      <c r="Y11" s="7">
        <f>+'Monarch Life'!R60</f>
        <v>0</v>
      </c>
      <c r="Z11" s="7"/>
      <c r="AA11" s="7">
        <f>+'Monarch Life'!T60</f>
        <v>0</v>
      </c>
      <c r="AB11" s="17">
        <f>+'Monarch Life'!U60</f>
        <v>0</v>
      </c>
    </row>
    <row r="12" spans="2:28">
      <c r="B12" s="8" t="s">
        <v>186</v>
      </c>
      <c r="C12" s="52" t="s">
        <v>187</v>
      </c>
      <c r="D12" s="28" t="s">
        <v>175</v>
      </c>
      <c r="E12" s="56">
        <v>39819</v>
      </c>
      <c r="F12" s="56"/>
      <c r="G12" s="56"/>
      <c r="H12" s="7">
        <f>+'Pen  Treaty'!B60</f>
        <v>0</v>
      </c>
      <c r="I12" s="7">
        <f>+'Pen  Treaty'!C60</f>
        <v>0</v>
      </c>
      <c r="J12" s="7">
        <f>+'Pen  Treaty'!D60</f>
        <v>2126584897.4925439</v>
      </c>
      <c r="K12" s="7">
        <f>+'Pen  Treaty'!E60</f>
        <v>0</v>
      </c>
      <c r="L12" s="7">
        <f>SUM(H12:K12)</f>
        <v>2126584897.4925439</v>
      </c>
      <c r="M12" s="17"/>
      <c r="N12" s="7">
        <v>2035000226.9407847</v>
      </c>
      <c r="O12" s="133">
        <f t="shared" si="0"/>
        <v>91584670.551759243</v>
      </c>
      <c r="R12" s="10">
        <f>+'Pen  Treaty'!K60</f>
        <v>0</v>
      </c>
      <c r="S12" s="7">
        <f>+'Pen  Treaty'!L60</f>
        <v>0</v>
      </c>
      <c r="T12" s="7"/>
      <c r="U12" s="7">
        <f>+'Pen  Treaty'!N60</f>
        <v>0</v>
      </c>
      <c r="V12" s="7">
        <f>+'Pen  Treaty'!O60</f>
        <v>0</v>
      </c>
      <c r="W12" s="7"/>
      <c r="X12" s="7">
        <f>+'Pen  Treaty'!Q60</f>
        <v>0</v>
      </c>
      <c r="Y12" s="7">
        <f>+'Pen  Treaty'!R60</f>
        <v>0</v>
      </c>
      <c r="Z12" s="7"/>
      <c r="AA12" s="7">
        <f>+'Pen  Treaty'!T60</f>
        <v>0</v>
      </c>
      <c r="AB12" s="17">
        <f>+'Pen  Treaty'!U60</f>
        <v>0</v>
      </c>
    </row>
    <row r="13" spans="2:28" ht="6.95" customHeight="1" thickBot="1">
      <c r="B13" s="8"/>
      <c r="C13" s="52"/>
      <c r="D13" s="28"/>
      <c r="E13" s="56"/>
      <c r="F13" s="56"/>
      <c r="G13" s="56"/>
      <c r="H13" s="7"/>
      <c r="I13" s="7"/>
      <c r="J13" s="7"/>
      <c r="K13" s="7"/>
      <c r="L13" s="7"/>
      <c r="M13" s="17"/>
      <c r="N13" s="7"/>
      <c r="O13" s="133"/>
      <c r="R13" s="10"/>
      <c r="S13" s="7"/>
      <c r="T13" s="7"/>
      <c r="U13" s="7"/>
      <c r="V13" s="7"/>
      <c r="W13" s="7"/>
      <c r="X13" s="7"/>
      <c r="Y13" s="7"/>
      <c r="Z13" s="7"/>
      <c r="AA13" s="7"/>
      <c r="AB13" s="17"/>
    </row>
    <row r="14" spans="2:28" ht="15.75" thickBot="1">
      <c r="B14" s="39" t="s">
        <v>188</v>
      </c>
      <c r="C14" s="53"/>
      <c r="D14" s="40"/>
      <c r="E14" s="57"/>
      <c r="F14" s="57"/>
      <c r="G14" s="57"/>
      <c r="H14" s="41">
        <f t="shared" ref="H14:O14" si="1">SUM(H6:H13)</f>
        <v>215233.54783609731</v>
      </c>
      <c r="I14" s="41">
        <f t="shared" si="1"/>
        <v>93983.327908381805</v>
      </c>
      <c r="J14" s="41">
        <f t="shared" si="1"/>
        <v>2427520152.89851</v>
      </c>
      <c r="K14" s="41">
        <f t="shared" si="1"/>
        <v>0</v>
      </c>
      <c r="L14" s="41">
        <f t="shared" si="1"/>
        <v>2427829369.7742543</v>
      </c>
      <c r="M14" s="42"/>
      <c r="N14" s="41">
        <f t="shared" si="1"/>
        <v>2329534318.7563772</v>
      </c>
      <c r="O14" s="134">
        <f t="shared" si="1"/>
        <v>98295051.017877415</v>
      </c>
      <c r="R14" s="45">
        <f>SUM(R6:R13)</f>
        <v>5138</v>
      </c>
      <c r="S14" s="41">
        <f>SUM(S6:S13)</f>
        <v>490</v>
      </c>
      <c r="T14" s="41"/>
      <c r="U14" s="41">
        <f>SUM(U6:U13)</f>
        <v>228</v>
      </c>
      <c r="V14" s="41">
        <f>SUM(V6:V13)</f>
        <v>0</v>
      </c>
      <c r="W14" s="41"/>
      <c r="X14" s="41">
        <f>SUM(X6:X13)</f>
        <v>304</v>
      </c>
      <c r="Y14" s="41">
        <f>SUM(Y6:Y13)</f>
        <v>0</v>
      </c>
      <c r="Z14" s="41"/>
      <c r="AA14" s="41">
        <f>SUM(AA6:AA13)</f>
        <v>0</v>
      </c>
      <c r="AB14" s="42">
        <f>SUM(AB6:AB13)</f>
        <v>0</v>
      </c>
    </row>
    <row r="15" spans="2:28" ht="15.75" thickBot="1"/>
    <row r="16" spans="2:28">
      <c r="B16" s="38" t="s">
        <v>195</v>
      </c>
      <c r="C16" s="51"/>
      <c r="D16" s="27"/>
      <c r="E16" s="55"/>
      <c r="F16" s="55"/>
      <c r="G16" s="55"/>
      <c r="H16" s="37"/>
      <c r="I16" s="37"/>
      <c r="J16" s="37"/>
      <c r="K16" s="37"/>
      <c r="L16" s="37"/>
      <c r="M16" s="36"/>
      <c r="N16" s="37"/>
      <c r="O16" s="132"/>
      <c r="R16" s="43"/>
      <c r="S16" s="37"/>
      <c r="T16" s="37"/>
      <c r="U16" s="37"/>
      <c r="V16" s="37"/>
      <c r="W16" s="37"/>
      <c r="X16" s="37"/>
      <c r="Y16" s="37"/>
      <c r="Z16" s="37"/>
      <c r="AA16" s="37"/>
      <c r="AB16" s="36"/>
    </row>
    <row r="17" spans="2:28" ht="6.95" customHeight="1">
      <c r="B17" s="8"/>
      <c r="C17" s="52"/>
      <c r="D17" s="28"/>
      <c r="E17" s="56"/>
      <c r="F17" s="56"/>
      <c r="G17" s="56"/>
      <c r="H17" s="7"/>
      <c r="I17" s="7"/>
      <c r="J17" s="7"/>
      <c r="K17" s="7"/>
      <c r="L17" s="7"/>
      <c r="M17" s="17"/>
      <c r="N17" s="7"/>
      <c r="O17" s="133"/>
      <c r="R17" s="10"/>
      <c r="S17" s="7"/>
      <c r="T17" s="7"/>
      <c r="U17" s="7"/>
      <c r="V17" s="7"/>
      <c r="W17" s="7"/>
      <c r="X17" s="7"/>
      <c r="Y17" s="7"/>
      <c r="Z17" s="7"/>
      <c r="AA17" s="7"/>
      <c r="AB17" s="17"/>
    </row>
    <row r="18" spans="2:28">
      <c r="B18" s="8" t="s">
        <v>138</v>
      </c>
      <c r="C18" s="52" t="s">
        <v>196</v>
      </c>
      <c r="D18" s="28" t="s">
        <v>197</v>
      </c>
      <c r="E18" s="56">
        <v>41996</v>
      </c>
      <c r="F18" s="56">
        <v>42063</v>
      </c>
      <c r="G18" s="56"/>
      <c r="H18" s="7">
        <f>+CoOportunity!B60</f>
        <v>0</v>
      </c>
      <c r="I18" s="7">
        <f>+CoOportunity!C60</f>
        <v>0</v>
      </c>
      <c r="J18" s="7">
        <f>+CoOportunity!D60</f>
        <v>117235589.19</v>
      </c>
      <c r="K18" s="7">
        <f>+CoOportunity!E60</f>
        <v>0</v>
      </c>
      <c r="L18" s="7">
        <f t="shared" ref="L18:L25" si="2">SUM(H18:K18)</f>
        <v>117235589.19</v>
      </c>
      <c r="M18" s="17"/>
      <c r="N18" s="7"/>
      <c r="O18" s="133">
        <f t="shared" ref="O18:O25" si="3">+L18-N18</f>
        <v>117235589.19</v>
      </c>
      <c r="R18" s="10">
        <f>+CoOportunity!K60</f>
        <v>0</v>
      </c>
      <c r="S18" s="7">
        <f>+CoOportunity!L60</f>
        <v>0</v>
      </c>
      <c r="T18" s="7"/>
      <c r="U18" s="7">
        <f>+CoOportunity!N60</f>
        <v>0</v>
      </c>
      <c r="V18" s="7">
        <f>+CoOportunity!O60</f>
        <v>0</v>
      </c>
      <c r="W18" s="7"/>
      <c r="X18" s="7">
        <f>+CoOportunity!Q60</f>
        <v>0</v>
      </c>
      <c r="Y18" s="7">
        <f>+CoOportunity!R60</f>
        <v>0</v>
      </c>
      <c r="Z18" s="7"/>
      <c r="AA18" s="7">
        <f>+CoOportunity!T60</f>
        <v>0</v>
      </c>
      <c r="AB18" s="17">
        <f>+CoOportunity!U60</f>
        <v>0</v>
      </c>
    </row>
    <row r="19" spans="2:28">
      <c r="B19" s="8" t="s">
        <v>198</v>
      </c>
      <c r="C19" s="52" t="s">
        <v>199</v>
      </c>
      <c r="D19" s="28" t="s">
        <v>200</v>
      </c>
      <c r="E19" s="56">
        <v>33339</v>
      </c>
      <c r="F19" s="56">
        <v>33578</v>
      </c>
      <c r="G19" s="56"/>
      <c r="H19" s="7">
        <f>+'Executive Life'!B60</f>
        <v>1182939737.1948221</v>
      </c>
      <c r="I19" s="7">
        <f>+'Executive Life'!C60</f>
        <v>1716197947.0060704</v>
      </c>
      <c r="J19" s="7">
        <f>+'Executive Life'!D60</f>
        <v>0</v>
      </c>
      <c r="K19" s="7">
        <f>+'Executive Life'!E60</f>
        <v>31395021.171394877</v>
      </c>
      <c r="L19" s="7">
        <f t="shared" si="2"/>
        <v>2930532705.3722873</v>
      </c>
      <c r="M19" s="17"/>
      <c r="N19" s="7">
        <v>2974574226.1454496</v>
      </c>
      <c r="O19" s="133">
        <f t="shared" si="3"/>
        <v>-44041520.773162365</v>
      </c>
      <c r="R19" s="10">
        <f>+'Executive Life'!K60</f>
        <v>1113947619</v>
      </c>
      <c r="S19" s="7">
        <f>+'Executive Life'!L60</f>
        <v>500065</v>
      </c>
      <c r="T19" s="7"/>
      <c r="U19" s="7">
        <f>+'Executive Life'!N60</f>
        <v>1537640900</v>
      </c>
      <c r="V19" s="7">
        <f>+'Executive Life'!O60</f>
        <v>50963161.450000003</v>
      </c>
      <c r="W19" s="7"/>
      <c r="X19" s="7">
        <f>+'Executive Life'!Q60</f>
        <v>590625</v>
      </c>
      <c r="Y19" s="7">
        <f>+'Executive Life'!R60</f>
        <v>0</v>
      </c>
      <c r="Z19" s="7"/>
      <c r="AA19" s="7">
        <f>+'Executive Life'!T60</f>
        <v>42365781</v>
      </c>
      <c r="AB19" s="17">
        <f>+'Executive Life'!U60</f>
        <v>23169526.82</v>
      </c>
    </row>
    <row r="20" spans="2:28">
      <c r="B20" s="8" t="s">
        <v>201</v>
      </c>
      <c r="C20" s="52" t="s">
        <v>202</v>
      </c>
      <c r="D20" s="28" t="s">
        <v>175</v>
      </c>
      <c r="E20" s="56"/>
      <c r="F20" s="56">
        <v>38170</v>
      </c>
      <c r="G20" s="56">
        <v>39413</v>
      </c>
      <c r="H20" s="7">
        <f>+'Life Health America'!B60</f>
        <v>275196.08054159628</v>
      </c>
      <c r="I20" s="7">
        <f>+'Life Health America'!C60</f>
        <v>0</v>
      </c>
      <c r="J20" s="7">
        <f>+'Life Health America'!D60</f>
        <v>35431626.563338108</v>
      </c>
      <c r="K20" s="7">
        <f>+'Life Health America'!E60</f>
        <v>0</v>
      </c>
      <c r="L20" s="7">
        <f t="shared" si="2"/>
        <v>35706822.643879704</v>
      </c>
      <c r="M20" s="17"/>
      <c r="N20" s="7">
        <v>35825621.873879716</v>
      </c>
      <c r="O20" s="133">
        <f t="shared" si="3"/>
        <v>-118799.23000001162</v>
      </c>
      <c r="R20" s="10">
        <f>+'Life Health America'!K60</f>
        <v>287961</v>
      </c>
      <c r="S20" s="7">
        <f>+'Life Health America'!L60</f>
        <v>0</v>
      </c>
      <c r="T20" s="7"/>
      <c r="U20" s="7">
        <f>+'Life Health America'!N60</f>
        <v>529</v>
      </c>
      <c r="V20" s="7">
        <f>+'Life Health America'!O60</f>
        <v>0</v>
      </c>
      <c r="W20" s="7"/>
      <c r="X20" s="7">
        <f>+'Life Health America'!Q60</f>
        <v>19529354</v>
      </c>
      <c r="Y20" s="7">
        <f>+'Life Health America'!R60</f>
        <v>1100000</v>
      </c>
      <c r="Z20" s="7"/>
      <c r="AA20" s="7">
        <f>+'Life Health America'!T60</f>
        <v>0</v>
      </c>
      <c r="AB20" s="17">
        <f>+'Life Health America'!U60</f>
        <v>0</v>
      </c>
    </row>
    <row r="21" spans="2:28">
      <c r="B21" s="8" t="s">
        <v>203</v>
      </c>
      <c r="C21" s="52" t="s">
        <v>204</v>
      </c>
      <c r="D21" s="28" t="s">
        <v>205</v>
      </c>
      <c r="E21" s="56">
        <v>39582</v>
      </c>
      <c r="F21" s="56">
        <v>39713</v>
      </c>
      <c r="G21" s="56"/>
      <c r="H21" s="7">
        <f>+'Lincoln Memorial'!B60</f>
        <v>256091814.41912237</v>
      </c>
      <c r="I21" s="7">
        <f>+'Lincoln Memorial'!C60</f>
        <v>373166.08961355279</v>
      </c>
      <c r="J21" s="7">
        <f>+'Lincoln Memorial'!D60</f>
        <v>0</v>
      </c>
      <c r="K21" s="7">
        <f>+'Lincoln Memorial'!E60</f>
        <v>0</v>
      </c>
      <c r="L21" s="7">
        <f t="shared" si="2"/>
        <v>256464980.50873592</v>
      </c>
      <c r="M21" s="17"/>
      <c r="N21" s="7">
        <v>296498150.77399963</v>
      </c>
      <c r="O21" s="133">
        <f t="shared" si="3"/>
        <v>-40033170.265263706</v>
      </c>
      <c r="R21" s="10">
        <f>+'Lincoln Memorial'!K60</f>
        <v>173648522</v>
      </c>
      <c r="S21" s="7">
        <f>+'Lincoln Memorial'!L60</f>
        <v>0</v>
      </c>
      <c r="T21" s="7"/>
      <c r="U21" s="7">
        <f>+'Lincoln Memorial'!N60</f>
        <v>600000</v>
      </c>
      <c r="V21" s="7">
        <f>+'Lincoln Memorial'!O60</f>
        <v>0</v>
      </c>
      <c r="W21" s="7"/>
      <c r="X21" s="7">
        <f>+'Lincoln Memorial'!Q60</f>
        <v>0</v>
      </c>
      <c r="Y21" s="7">
        <f>+'Lincoln Memorial'!R60</f>
        <v>0</v>
      </c>
      <c r="Z21" s="7"/>
      <c r="AA21" s="7">
        <f>+'Lincoln Memorial'!T60</f>
        <v>0</v>
      </c>
      <c r="AB21" s="17">
        <f>+'Lincoln Memorial'!U60</f>
        <v>0</v>
      </c>
    </row>
    <row r="22" spans="2:28">
      <c r="B22" s="8" t="s">
        <v>206</v>
      </c>
      <c r="C22" s="52" t="s">
        <v>207</v>
      </c>
      <c r="D22" s="28" t="s">
        <v>205</v>
      </c>
      <c r="E22" s="56">
        <v>39582</v>
      </c>
      <c r="F22" s="56">
        <v>39713</v>
      </c>
      <c r="G22" s="56"/>
      <c r="H22" s="7">
        <f>+'Memorial Service'!B60</f>
        <v>89339130.669250488</v>
      </c>
      <c r="I22" s="7">
        <f>+'Memorial Service'!C60</f>
        <v>0</v>
      </c>
      <c r="J22" s="7">
        <f>+'Memorial Service'!D60</f>
        <v>0</v>
      </c>
      <c r="K22" s="7">
        <f>+'Memorial Service'!E60</f>
        <v>0</v>
      </c>
      <c r="L22" s="7">
        <f t="shared" si="2"/>
        <v>89339130.669250488</v>
      </c>
      <c r="M22" s="17"/>
      <c r="N22" s="7">
        <v>104832611.58296815</v>
      </c>
      <c r="O22" s="133">
        <f t="shared" si="3"/>
        <v>-15493480.913717657</v>
      </c>
      <c r="R22" s="10">
        <f>+'Memorial Service'!K60</f>
        <v>94939000</v>
      </c>
      <c r="S22" s="7">
        <f>+'Memorial Service'!L60</f>
        <v>0</v>
      </c>
      <c r="T22" s="7"/>
      <c r="U22" s="7">
        <f>+'Memorial Service'!N60</f>
        <v>0</v>
      </c>
      <c r="V22" s="7">
        <f>+'Memorial Service'!O60</f>
        <v>0</v>
      </c>
      <c r="W22" s="7"/>
      <c r="X22" s="7">
        <f>+'Memorial Service'!Q60</f>
        <v>0</v>
      </c>
      <c r="Y22" s="7">
        <f>+'Memorial Service'!R60</f>
        <v>0</v>
      </c>
      <c r="Z22" s="7"/>
      <c r="AA22" s="7">
        <f>+'Memorial Service'!T60</f>
        <v>0</v>
      </c>
      <c r="AB22" s="17">
        <f>+'Memorial Service'!U60</f>
        <v>0</v>
      </c>
    </row>
    <row r="23" spans="2:28">
      <c r="B23" s="8" t="s">
        <v>208</v>
      </c>
      <c r="C23" s="52" t="s">
        <v>209</v>
      </c>
      <c r="D23" s="28" t="s">
        <v>210</v>
      </c>
      <c r="E23" s="56">
        <v>40269</v>
      </c>
      <c r="F23" s="56">
        <v>40497</v>
      </c>
      <c r="G23" s="56"/>
      <c r="H23" s="7">
        <f>+'National States'!B60</f>
        <v>4182907.6480285525</v>
      </c>
      <c r="I23" s="7">
        <f>+'National States'!C60</f>
        <v>0</v>
      </c>
      <c r="J23" s="7">
        <f>+'National States'!D60</f>
        <v>136844041.47118676</v>
      </c>
      <c r="K23" s="7">
        <f>+'National States'!E60</f>
        <v>0</v>
      </c>
      <c r="L23" s="7">
        <f t="shared" si="2"/>
        <v>141026949.11921531</v>
      </c>
      <c r="M23" s="17"/>
      <c r="N23" s="7">
        <v>138470944.17634687</v>
      </c>
      <c r="O23" s="133">
        <f t="shared" si="3"/>
        <v>2556004.9428684413</v>
      </c>
      <c r="R23" s="10">
        <f>+'National States'!K60</f>
        <v>1237578</v>
      </c>
      <c r="S23" s="7">
        <f>+'National States'!L60</f>
        <v>0</v>
      </c>
      <c r="T23" s="7"/>
      <c r="U23" s="7">
        <f>+'National States'!N60</f>
        <v>265000</v>
      </c>
      <c r="V23" s="7">
        <f>+'National States'!O60</f>
        <v>0</v>
      </c>
      <c r="W23" s="7"/>
      <c r="X23" s="7">
        <f>+'National States'!Q60</f>
        <v>57226084</v>
      </c>
      <c r="Y23" s="7">
        <f>+'National States'!R60</f>
        <v>0</v>
      </c>
      <c r="Z23" s="7"/>
      <c r="AA23" s="7">
        <f>+'National States'!T60</f>
        <v>0</v>
      </c>
      <c r="AB23" s="17">
        <f>+'National States'!U60</f>
        <v>0</v>
      </c>
    </row>
    <row r="24" spans="2:28">
      <c r="B24" s="8" t="s">
        <v>211</v>
      </c>
      <c r="C24" s="52" t="s">
        <v>212</v>
      </c>
      <c r="D24" s="28" t="s">
        <v>200</v>
      </c>
      <c r="E24" s="56">
        <v>41962</v>
      </c>
      <c r="F24" s="56">
        <v>42032</v>
      </c>
      <c r="G24" s="56"/>
      <c r="H24" s="7">
        <f>+SeeChange!B60</f>
        <v>0</v>
      </c>
      <c r="I24" s="7">
        <f>+SeeChange!C60</f>
        <v>0</v>
      </c>
      <c r="J24" s="7">
        <f>+SeeChange!D60</f>
        <v>16101518.139999999</v>
      </c>
      <c r="K24" s="7">
        <f>+SeeChange!E60</f>
        <v>0</v>
      </c>
      <c r="L24" s="7">
        <f t="shared" si="2"/>
        <v>16101518.139999999</v>
      </c>
      <c r="M24" s="17"/>
      <c r="N24" s="7"/>
      <c r="O24" s="133">
        <f t="shared" si="3"/>
        <v>16101518.139999999</v>
      </c>
      <c r="R24" s="10">
        <f>+SeeChange!K60</f>
        <v>0</v>
      </c>
      <c r="S24" s="7">
        <f>+SeeChange!L60</f>
        <v>0</v>
      </c>
      <c r="T24" s="7"/>
      <c r="U24" s="7">
        <f>+SeeChange!N60</f>
        <v>0</v>
      </c>
      <c r="V24" s="7">
        <f>+SeeChange!O60</f>
        <v>0</v>
      </c>
      <c r="W24" s="7"/>
      <c r="X24" s="7">
        <f>+SeeChange!Q60</f>
        <v>0</v>
      </c>
      <c r="Y24" s="7">
        <f>+SeeChange!R60</f>
        <v>0</v>
      </c>
      <c r="Z24" s="7"/>
      <c r="AA24" s="7">
        <f>+SeeChange!T60</f>
        <v>0</v>
      </c>
      <c r="AB24" s="17">
        <f>+SeeChange!U60</f>
        <v>0</v>
      </c>
    </row>
    <row r="25" spans="2:28">
      <c r="B25" s="8" t="s">
        <v>213</v>
      </c>
      <c r="C25" s="52" t="s">
        <v>214</v>
      </c>
      <c r="D25" s="28" t="s">
        <v>215</v>
      </c>
      <c r="E25" s="56">
        <v>41355</v>
      </c>
      <c r="F25" s="56">
        <v>41365</v>
      </c>
      <c r="G25" s="56"/>
      <c r="H25" s="7">
        <f>+'Universal Health Care'!B60</f>
        <v>0</v>
      </c>
      <c r="I25" s="7">
        <f>+'Universal Health Care'!C60</f>
        <v>0</v>
      </c>
      <c r="J25" s="7">
        <f>+'Universal Health Care'!D60</f>
        <v>7294328.0130000003</v>
      </c>
      <c r="K25" s="7">
        <f>+'Universal Health Care'!E60</f>
        <v>0</v>
      </c>
      <c r="L25" s="7">
        <f t="shared" si="2"/>
        <v>7294328.0130000003</v>
      </c>
      <c r="M25" s="17"/>
      <c r="N25" s="7">
        <v>3279690.1829999997</v>
      </c>
      <c r="O25" s="133">
        <f t="shared" si="3"/>
        <v>4014637.8300000005</v>
      </c>
      <c r="R25" s="10">
        <f>+'Universal Health Care'!K60</f>
        <v>0</v>
      </c>
      <c r="S25" s="7">
        <f>+'Universal Health Care'!L60</f>
        <v>0</v>
      </c>
      <c r="T25" s="7"/>
      <c r="U25" s="7">
        <f>+'Universal Health Care'!N60</f>
        <v>0</v>
      </c>
      <c r="V25" s="7">
        <f>+'Universal Health Care'!O60</f>
        <v>0</v>
      </c>
      <c r="W25" s="7"/>
      <c r="X25" s="7">
        <f>+'Universal Health Care'!Q60</f>
        <v>250000</v>
      </c>
      <c r="Y25" s="7">
        <f>+'Universal Health Care'!R60</f>
        <v>0</v>
      </c>
      <c r="Z25" s="7"/>
      <c r="AA25" s="7">
        <f>+'Universal Health Care'!T60</f>
        <v>0</v>
      </c>
      <c r="AB25" s="17">
        <f>+'Universal Health Care'!U60</f>
        <v>0</v>
      </c>
    </row>
    <row r="26" spans="2:28" ht="6.95" customHeight="1" thickBot="1">
      <c r="B26" s="8"/>
      <c r="C26" s="52"/>
      <c r="D26" s="28"/>
      <c r="E26" s="56"/>
      <c r="F26" s="56"/>
      <c r="G26" s="56"/>
      <c r="H26" s="7"/>
      <c r="I26" s="7"/>
      <c r="J26" s="7"/>
      <c r="K26" s="7"/>
      <c r="L26" s="7"/>
      <c r="M26" s="17"/>
      <c r="N26" s="7"/>
      <c r="O26" s="133"/>
      <c r="R26" s="10"/>
      <c r="S26" s="7"/>
      <c r="T26" s="7"/>
      <c r="U26" s="7"/>
      <c r="V26" s="7"/>
      <c r="W26" s="7"/>
      <c r="X26" s="7"/>
      <c r="Y26" s="7"/>
      <c r="Z26" s="7"/>
      <c r="AA26" s="7"/>
      <c r="AB26" s="17"/>
    </row>
    <row r="27" spans="2:28" ht="15.75" thickBot="1">
      <c r="B27" s="39" t="s">
        <v>216</v>
      </c>
      <c r="C27" s="53"/>
      <c r="D27" s="40"/>
      <c r="E27" s="57"/>
      <c r="F27" s="57"/>
      <c r="G27" s="57"/>
      <c r="H27" s="41">
        <f t="shared" ref="H27:O27" si="4">SUM(H17:H26)</f>
        <v>1532828786.0117652</v>
      </c>
      <c r="I27" s="41">
        <f t="shared" si="4"/>
        <v>1716571113.0956838</v>
      </c>
      <c r="J27" s="41">
        <f t="shared" si="4"/>
        <v>312907103.37752485</v>
      </c>
      <c r="K27" s="41">
        <f t="shared" si="4"/>
        <v>31395021.171394877</v>
      </c>
      <c r="L27" s="41">
        <f t="shared" si="4"/>
        <v>3593702023.6563692</v>
      </c>
      <c r="M27" s="42"/>
      <c r="N27" s="41">
        <f t="shared" si="4"/>
        <v>3553481244.7356443</v>
      </c>
      <c r="O27" s="134">
        <f t="shared" si="4"/>
        <v>40220778.92072469</v>
      </c>
      <c r="R27" s="45">
        <f>SUM(R17:R26)</f>
        <v>1384060680</v>
      </c>
      <c r="S27" s="41">
        <f>SUM(S17:S26)</f>
        <v>500065</v>
      </c>
      <c r="T27" s="41"/>
      <c r="U27" s="41">
        <f>SUM(U17:U26)</f>
        <v>1538506429</v>
      </c>
      <c r="V27" s="41">
        <f>SUM(V17:V26)</f>
        <v>50963161.450000003</v>
      </c>
      <c r="W27" s="41"/>
      <c r="X27" s="41">
        <f>SUM(X17:X26)</f>
        <v>77596063</v>
      </c>
      <c r="Y27" s="41">
        <f>SUM(Y17:Y26)</f>
        <v>1100000</v>
      </c>
      <c r="Z27" s="41"/>
      <c r="AA27" s="41">
        <f>SUM(AA17:AA26)</f>
        <v>42365781</v>
      </c>
      <c r="AB27" s="42">
        <f>SUM(AB17:AB26)</f>
        <v>23169526.82</v>
      </c>
    </row>
    <row r="28" spans="2:28" ht="15.75" thickBot="1"/>
    <row r="29" spans="2:28">
      <c r="B29" s="38" t="s">
        <v>219</v>
      </c>
      <c r="C29" s="51"/>
      <c r="D29" s="27"/>
      <c r="E29" s="55"/>
      <c r="F29" s="55"/>
      <c r="G29" s="55"/>
      <c r="H29" s="37"/>
      <c r="I29" s="37"/>
      <c r="J29" s="37"/>
      <c r="K29" s="37"/>
      <c r="L29" s="37"/>
      <c r="M29" s="36"/>
      <c r="N29" s="37"/>
      <c r="O29" s="132"/>
      <c r="R29" s="43"/>
      <c r="S29" s="37"/>
      <c r="T29" s="37"/>
      <c r="U29" s="37"/>
      <c r="V29" s="37"/>
      <c r="W29" s="37"/>
      <c r="X29" s="37"/>
      <c r="Y29" s="37"/>
      <c r="Z29" s="37"/>
      <c r="AA29" s="37"/>
      <c r="AB29" s="36"/>
    </row>
    <row r="30" spans="2:28" ht="6.95" customHeight="1">
      <c r="B30" s="8"/>
      <c r="C30" s="52"/>
      <c r="D30" s="28"/>
      <c r="E30" s="56"/>
      <c r="F30" s="56"/>
      <c r="G30" s="56"/>
      <c r="H30" s="7"/>
      <c r="I30" s="7"/>
      <c r="J30" s="7"/>
      <c r="K30" s="7"/>
      <c r="L30" s="7"/>
      <c r="M30" s="17"/>
      <c r="N30" s="7"/>
      <c r="O30" s="133"/>
      <c r="R30" s="10"/>
      <c r="S30" s="7"/>
      <c r="T30" s="7"/>
      <c r="U30" s="7"/>
      <c r="V30" s="7"/>
      <c r="W30" s="7"/>
      <c r="X30" s="7"/>
      <c r="Y30" s="7"/>
      <c r="Z30" s="7"/>
      <c r="AA30" s="7"/>
      <c r="AB30" s="17"/>
    </row>
    <row r="31" spans="2:28">
      <c r="B31" s="8" t="s">
        <v>220</v>
      </c>
      <c r="C31" s="52" t="s">
        <v>221</v>
      </c>
      <c r="D31" s="28" t="s">
        <v>222</v>
      </c>
      <c r="E31" s="56">
        <v>33644</v>
      </c>
      <c r="F31" s="56">
        <v>34054</v>
      </c>
      <c r="G31" s="56"/>
      <c r="H31" s="7">
        <f>+'Andrew Jackson'!B60</f>
        <v>24386165.173441149</v>
      </c>
      <c r="I31" s="7">
        <f>+'Andrew Jackson'!C60</f>
        <v>6335006.8297194941</v>
      </c>
      <c r="J31" s="7">
        <f>+'Andrew Jackson'!D60</f>
        <v>75457.501067332225</v>
      </c>
      <c r="K31" s="7">
        <f>+'Andrew Jackson'!E60</f>
        <v>0</v>
      </c>
      <c r="L31" s="7">
        <f t="shared" ref="L31:L44" si="5">SUM(H31:K31)</f>
        <v>30796629.504227977</v>
      </c>
      <c r="M31" s="17"/>
      <c r="N31" s="7">
        <v>30798069.844227981</v>
      </c>
      <c r="O31" s="133">
        <f t="shared" ref="O31:O48" si="6">+L31-N31</f>
        <v>-1440.3400000035763</v>
      </c>
      <c r="R31" s="10">
        <f>+'Andrew Jackson'!K60</f>
        <v>28735867</v>
      </c>
      <c r="S31" s="7">
        <f>+'Andrew Jackson'!L60</f>
        <v>280000</v>
      </c>
      <c r="T31" s="7"/>
      <c r="U31" s="7">
        <f>+'Andrew Jackson'!N60</f>
        <v>10977686</v>
      </c>
      <c r="V31" s="7">
        <f>+'Andrew Jackson'!O60</f>
        <v>50403.45</v>
      </c>
      <c r="W31" s="7"/>
      <c r="X31" s="7">
        <f>+'Andrew Jackson'!Q60</f>
        <v>0</v>
      </c>
      <c r="Y31" s="7">
        <f>+'Andrew Jackson'!R60</f>
        <v>0</v>
      </c>
      <c r="Z31" s="7"/>
      <c r="AA31" s="7">
        <f>+'Andrew Jackson'!T60</f>
        <v>3735647</v>
      </c>
      <c r="AB31" s="17">
        <f>+'Andrew Jackson'!U60</f>
        <v>0</v>
      </c>
    </row>
    <row r="32" spans="2:28">
      <c r="B32" s="8" t="s">
        <v>223</v>
      </c>
      <c r="C32" s="52" t="s">
        <v>224</v>
      </c>
      <c r="D32" s="28" t="s">
        <v>225</v>
      </c>
      <c r="E32" s="56">
        <v>39303</v>
      </c>
      <c r="F32" s="56">
        <v>39360</v>
      </c>
      <c r="G32" s="56"/>
      <c r="H32" s="7">
        <f>+Benicorp!B60</f>
        <v>13227.466000775368</v>
      </c>
      <c r="I32" s="7">
        <f>+Benicorp!C60</f>
        <v>0</v>
      </c>
      <c r="J32" s="7">
        <f>+Benicorp!D60</f>
        <v>29138139.638568304</v>
      </c>
      <c r="K32" s="7">
        <f>+Benicorp!E60</f>
        <v>0</v>
      </c>
      <c r="L32" s="7">
        <f t="shared" si="5"/>
        <v>29151367.104569081</v>
      </c>
      <c r="M32" s="17"/>
      <c r="N32" s="7">
        <v>29149035.104569066</v>
      </c>
      <c r="O32" s="133">
        <f t="shared" si="6"/>
        <v>2332.0000000149012</v>
      </c>
      <c r="R32" s="10">
        <f>+Benicorp!K60</f>
        <v>0</v>
      </c>
      <c r="S32" s="7">
        <f>+Benicorp!L60</f>
        <v>0</v>
      </c>
      <c r="T32" s="7"/>
      <c r="U32" s="7">
        <f>+Benicorp!N60</f>
        <v>0</v>
      </c>
      <c r="V32" s="7">
        <f>+Benicorp!O60</f>
        <v>0</v>
      </c>
      <c r="W32" s="7"/>
      <c r="X32" s="7">
        <f>+Benicorp!Q60</f>
        <v>38791852</v>
      </c>
      <c r="Y32" s="7">
        <f>+Benicorp!R60</f>
        <v>0</v>
      </c>
      <c r="Z32" s="7"/>
      <c r="AA32" s="7">
        <f>+Benicorp!T60</f>
        <v>0</v>
      </c>
      <c r="AB32" s="17">
        <f>+Benicorp!U60</f>
        <v>0</v>
      </c>
    </row>
    <row r="33" spans="2:28">
      <c r="B33" s="8" t="s">
        <v>226</v>
      </c>
      <c r="C33" s="52" t="s">
        <v>227</v>
      </c>
      <c r="D33" s="28" t="s">
        <v>228</v>
      </c>
      <c r="E33" s="56">
        <v>35830</v>
      </c>
      <c r="F33" s="56">
        <v>35942</v>
      </c>
      <c r="G33" s="56"/>
      <c r="H33" s="7">
        <f>+Centennial!B60</f>
        <v>15763</v>
      </c>
      <c r="I33" s="7">
        <f>+Centennial!C60</f>
        <v>0</v>
      </c>
      <c r="J33" s="7">
        <f>+Centennial!D60</f>
        <v>67773.967558226796</v>
      </c>
      <c r="K33" s="7">
        <f>+Centennial!E60</f>
        <v>0</v>
      </c>
      <c r="L33" s="7">
        <f t="shared" si="5"/>
        <v>83536.967558226796</v>
      </c>
      <c r="M33" s="17"/>
      <c r="N33" s="7">
        <v>83536.967558226737</v>
      </c>
      <c r="O33" s="133">
        <f t="shared" si="6"/>
        <v>0</v>
      </c>
      <c r="R33" s="10">
        <f>+Centennial!K60</f>
        <v>793564</v>
      </c>
      <c r="S33" s="7">
        <f>+Centennial!L60</f>
        <v>687271</v>
      </c>
      <c r="T33" s="7"/>
      <c r="U33" s="7">
        <f>+Centennial!N60</f>
        <v>100000</v>
      </c>
      <c r="V33" s="7">
        <f>+Centennial!O60</f>
        <v>50000</v>
      </c>
      <c r="W33" s="7"/>
      <c r="X33" s="7">
        <f>+Centennial!Q60</f>
        <v>19664517</v>
      </c>
      <c r="Y33" s="7">
        <f>+Centennial!R60</f>
        <v>13362131</v>
      </c>
      <c r="Z33" s="7"/>
      <c r="AA33" s="7">
        <f>+Centennial!T60</f>
        <v>0</v>
      </c>
      <c r="AB33" s="17">
        <f>+Centennial!U60</f>
        <v>0</v>
      </c>
    </row>
    <row r="34" spans="2:28">
      <c r="B34" s="8" t="s">
        <v>229</v>
      </c>
      <c r="C34" s="52" t="s">
        <v>230</v>
      </c>
      <c r="D34" s="28" t="s">
        <v>231</v>
      </c>
      <c r="E34" s="56">
        <v>33351</v>
      </c>
      <c r="F34" s="56">
        <v>41494</v>
      </c>
      <c r="G34" s="56"/>
      <c r="H34" s="7">
        <f>+ELNY!B60</f>
        <v>0</v>
      </c>
      <c r="I34" s="7">
        <f>+ELNY!C60</f>
        <v>801857586.7414403</v>
      </c>
      <c r="J34" s="7">
        <f>+ELNY!D60</f>
        <v>0</v>
      </c>
      <c r="K34" s="7">
        <f>+ELNY!E60</f>
        <v>0</v>
      </c>
      <c r="L34" s="7">
        <f t="shared" si="5"/>
        <v>801857586.7414403</v>
      </c>
      <c r="M34" s="17"/>
      <c r="N34" s="7">
        <v>752625353.9714402</v>
      </c>
      <c r="O34" s="133">
        <f t="shared" si="6"/>
        <v>49232232.7700001</v>
      </c>
      <c r="R34" s="10">
        <f>+ELNY!K60</f>
        <v>556478179</v>
      </c>
      <c r="S34" s="7">
        <f>+ELNY!L60</f>
        <v>0</v>
      </c>
      <c r="T34" s="7"/>
      <c r="U34" s="7">
        <f>+ELNY!N60</f>
        <v>198625742</v>
      </c>
      <c r="V34" s="7">
        <f>+ELNY!O60</f>
        <v>906</v>
      </c>
      <c r="W34" s="7"/>
      <c r="X34" s="7">
        <f>+ELNY!Q60</f>
        <v>0</v>
      </c>
      <c r="Y34" s="7">
        <f>+ELNY!R60</f>
        <v>0</v>
      </c>
      <c r="Z34" s="7"/>
      <c r="AA34" s="7">
        <f>+ELNY!T60</f>
        <v>0</v>
      </c>
      <c r="AB34" s="17">
        <f>+ELNY!U60</f>
        <v>0</v>
      </c>
    </row>
    <row r="35" spans="2:28">
      <c r="B35" s="8" t="s">
        <v>232</v>
      </c>
      <c r="C35" s="52" t="s">
        <v>233</v>
      </c>
      <c r="D35" s="28" t="s">
        <v>222</v>
      </c>
      <c r="E35" s="56">
        <v>36290</v>
      </c>
      <c r="F35" s="56">
        <v>36340</v>
      </c>
      <c r="G35" s="56"/>
      <c r="H35" s="7">
        <f>+'Family Guaranty'!B60</f>
        <v>20252769.637217838</v>
      </c>
      <c r="I35" s="7">
        <f>+'Family Guaranty'!C60</f>
        <v>0</v>
      </c>
      <c r="J35" s="7">
        <f>+'Family Guaranty'!D60</f>
        <v>0</v>
      </c>
      <c r="K35" s="7">
        <f>+'Family Guaranty'!E60</f>
        <v>0</v>
      </c>
      <c r="L35" s="7">
        <f t="shared" si="5"/>
        <v>20252769.637217838</v>
      </c>
      <c r="M35" s="17"/>
      <c r="N35" s="7">
        <v>24948826.674449693</v>
      </c>
      <c r="O35" s="133">
        <f t="shared" si="6"/>
        <v>-4696057.0372318551</v>
      </c>
      <c r="R35" s="10">
        <f>+'Family Guaranty'!K60</f>
        <v>13800320</v>
      </c>
      <c r="S35" s="7">
        <f>+'Family Guaranty'!L60</f>
        <v>0</v>
      </c>
      <c r="T35" s="7"/>
      <c r="U35" s="7">
        <f>+'Family Guaranty'!N60</f>
        <v>4950590</v>
      </c>
      <c r="V35" s="7">
        <f>+'Family Guaranty'!O60</f>
        <v>0</v>
      </c>
      <c r="W35" s="7"/>
      <c r="X35" s="7">
        <f>+'Family Guaranty'!Q60</f>
        <v>0</v>
      </c>
      <c r="Y35" s="7">
        <f>+'Family Guaranty'!R60</f>
        <v>0</v>
      </c>
      <c r="Z35" s="7"/>
      <c r="AA35" s="7">
        <f>+'Family Guaranty'!T60</f>
        <v>1518800</v>
      </c>
      <c r="AB35" s="17">
        <f>+'Family Guaranty'!U60</f>
        <v>0</v>
      </c>
    </row>
    <row r="36" spans="2:28">
      <c r="B36" s="8" t="s">
        <v>234</v>
      </c>
      <c r="C36" s="52" t="s">
        <v>235</v>
      </c>
      <c r="D36" s="28" t="s">
        <v>236</v>
      </c>
      <c r="E36" s="56">
        <v>36292</v>
      </c>
      <c r="F36" s="56">
        <v>36539</v>
      </c>
      <c r="G36" s="56"/>
      <c r="H36" s="7">
        <f>+'Farmers &amp; Ranchers'!B60</f>
        <v>4713812.7088815132</v>
      </c>
      <c r="I36" s="7">
        <f>+'Farmers &amp; Ranchers'!C60</f>
        <v>4467787.0972147826</v>
      </c>
      <c r="J36" s="7">
        <f>+'Farmers &amp; Ranchers'!D60</f>
        <v>0</v>
      </c>
      <c r="K36" s="7">
        <f>+'Farmers &amp; Ranchers'!E60</f>
        <v>0</v>
      </c>
      <c r="L36" s="7">
        <f t="shared" si="5"/>
        <v>9181599.8060962968</v>
      </c>
      <c r="M36" s="17"/>
      <c r="N36" s="7">
        <v>9178033.4034071416</v>
      </c>
      <c r="O36" s="133">
        <f t="shared" si="6"/>
        <v>3566.4026891551912</v>
      </c>
      <c r="R36" s="10">
        <f>+'Farmers &amp; Ranchers'!K60</f>
        <v>7965000</v>
      </c>
      <c r="S36" s="7">
        <f>+'Farmers &amp; Ranchers'!L60</f>
        <v>3015000</v>
      </c>
      <c r="T36" s="7"/>
      <c r="U36" s="7">
        <f>+'Farmers &amp; Ranchers'!N60</f>
        <v>885000</v>
      </c>
      <c r="V36" s="7">
        <f>+'Farmers &amp; Ranchers'!O60</f>
        <v>335000</v>
      </c>
      <c r="W36" s="7"/>
      <c r="X36" s="7">
        <f>+'Farmers &amp; Ranchers'!Q60</f>
        <v>0</v>
      </c>
      <c r="Y36" s="7">
        <f>+'Farmers &amp; Ranchers'!R60</f>
        <v>0</v>
      </c>
      <c r="Z36" s="7"/>
      <c r="AA36" s="7">
        <f>+'Farmers &amp; Ranchers'!T60</f>
        <v>0</v>
      </c>
      <c r="AB36" s="17">
        <f>+'Farmers &amp; Ranchers'!U60</f>
        <v>0</v>
      </c>
    </row>
    <row r="37" spans="2:28">
      <c r="B37" s="8" t="s">
        <v>237</v>
      </c>
      <c r="C37" s="52" t="s">
        <v>238</v>
      </c>
      <c r="D37" s="28" t="s">
        <v>222</v>
      </c>
      <c r="E37" s="56">
        <v>36290</v>
      </c>
      <c r="F37" s="56">
        <v>36340</v>
      </c>
      <c r="G37" s="56"/>
      <c r="H37" s="7">
        <f>+'First Natl (Thrnr)'!B60</f>
        <v>174364.75301269378</v>
      </c>
      <c r="I37" s="7">
        <f>+'First Natl (Thrnr)'!C60</f>
        <v>2124018.6369504253</v>
      </c>
      <c r="J37" s="7">
        <f>+'First Natl (Thrnr)'!D60</f>
        <v>0</v>
      </c>
      <c r="K37" s="7">
        <f>+'First Natl (Thrnr)'!E60</f>
        <v>0</v>
      </c>
      <c r="L37" s="7">
        <f t="shared" si="5"/>
        <v>2298383.3899631193</v>
      </c>
      <c r="M37" s="17"/>
      <c r="N37" s="7">
        <v>25099651.032736626</v>
      </c>
      <c r="O37" s="133">
        <f t="shared" si="6"/>
        <v>-22801267.642773505</v>
      </c>
      <c r="R37" s="10">
        <f>+'First Natl (Thrnr)'!K60</f>
        <v>18270153</v>
      </c>
      <c r="S37" s="7">
        <f>+'First Natl (Thrnr)'!L60</f>
        <v>6524219</v>
      </c>
      <c r="T37" s="7"/>
      <c r="U37" s="7">
        <f>+'First Natl (Thrnr)'!N60</f>
        <v>18925424</v>
      </c>
      <c r="V37" s="7">
        <f>+'First Natl (Thrnr)'!O60</f>
        <v>5020281</v>
      </c>
      <c r="W37" s="7"/>
      <c r="X37" s="7">
        <f>+'First Natl (Thrnr)'!Q60</f>
        <v>0</v>
      </c>
      <c r="Y37" s="7">
        <f>+'First Natl (Thrnr)'!R60</f>
        <v>0</v>
      </c>
      <c r="Z37" s="7"/>
      <c r="AA37" s="7">
        <f>+'First Natl (Thrnr)'!T60</f>
        <v>0</v>
      </c>
      <c r="AB37" s="17">
        <f>+'First Natl (Thrnr)'!U60</f>
        <v>0</v>
      </c>
    </row>
    <row r="38" spans="2:28">
      <c r="B38" s="8" t="s">
        <v>239</v>
      </c>
      <c r="C38" s="52" t="s">
        <v>240</v>
      </c>
      <c r="D38" s="28" t="s">
        <v>222</v>
      </c>
      <c r="E38" s="56">
        <v>36290</v>
      </c>
      <c r="F38" s="56">
        <v>36340</v>
      </c>
      <c r="G38" s="56"/>
      <c r="H38" s="7">
        <f>+'Franklin Protective'!B60</f>
        <v>9832714.1822410636</v>
      </c>
      <c r="I38" s="7">
        <f>+'Franklin Protective'!C60</f>
        <v>3038711.0756014767</v>
      </c>
      <c r="J38" s="7">
        <f>+'Franklin Protective'!D60</f>
        <v>0</v>
      </c>
      <c r="K38" s="7">
        <f>+'Franklin Protective'!E60</f>
        <v>0</v>
      </c>
      <c r="L38" s="7">
        <f t="shared" si="5"/>
        <v>12871425.257842541</v>
      </c>
      <c r="M38" s="17"/>
      <c r="N38" s="7">
        <v>16596242.130131215</v>
      </c>
      <c r="O38" s="133">
        <f t="shared" si="6"/>
        <v>-3724816.8722886741</v>
      </c>
      <c r="R38" s="10">
        <f>+'Franklin Protective'!K60</f>
        <v>5884152</v>
      </c>
      <c r="S38" s="7">
        <f>+'Franklin Protective'!L60</f>
        <v>0</v>
      </c>
      <c r="T38" s="7"/>
      <c r="U38" s="7">
        <f>+'Franklin Protective'!N60</f>
        <v>2082992</v>
      </c>
      <c r="V38" s="7">
        <f>+'Franklin Protective'!O60</f>
        <v>0</v>
      </c>
      <c r="W38" s="7"/>
      <c r="X38" s="7">
        <f>+'Franklin Protective'!Q60</f>
        <v>52921</v>
      </c>
      <c r="Y38" s="7">
        <f>+'Franklin Protective'!R60</f>
        <v>0</v>
      </c>
      <c r="Z38" s="7"/>
      <c r="AA38" s="7">
        <f>+'Franklin Protective'!T60</f>
        <v>0</v>
      </c>
      <c r="AB38" s="17">
        <f>+'Franklin Protective'!U60</f>
        <v>0</v>
      </c>
    </row>
    <row r="39" spans="2:28">
      <c r="B39" s="8" t="s">
        <v>241</v>
      </c>
      <c r="C39" s="52" t="s">
        <v>242</v>
      </c>
      <c r="D39" s="28" t="s">
        <v>200</v>
      </c>
      <c r="E39" s="56">
        <v>40353</v>
      </c>
      <c r="F39" s="56">
        <v>40571</v>
      </c>
      <c r="G39" s="56"/>
      <c r="H39" s="7">
        <f>+'Golden State'!B60</f>
        <v>1503693.7449999999</v>
      </c>
      <c r="I39" s="7">
        <f>+'Golden State'!C60</f>
        <v>12328.5</v>
      </c>
      <c r="J39" s="7">
        <f>+'Golden State'!D60</f>
        <v>59498.78</v>
      </c>
      <c r="K39" s="7">
        <f>+'Golden State'!E60</f>
        <v>0</v>
      </c>
      <c r="L39" s="7">
        <f t="shared" si="5"/>
        <v>1575521.0249999999</v>
      </c>
      <c r="M39" s="17"/>
      <c r="N39" s="7">
        <v>1556925.6050000002</v>
      </c>
      <c r="O39" s="133">
        <f t="shared" si="6"/>
        <v>18595.419999999693</v>
      </c>
      <c r="R39" s="10">
        <f>+'Golden State'!K60</f>
        <v>500000</v>
      </c>
      <c r="S39" s="7">
        <f>+'Golden State'!L60</f>
        <v>0</v>
      </c>
      <c r="T39" s="7"/>
      <c r="U39" s="7">
        <f>+'Golden State'!N60</f>
        <v>100000</v>
      </c>
      <c r="V39" s="7">
        <f>+'Golden State'!O60</f>
        <v>0</v>
      </c>
      <c r="W39" s="7"/>
      <c r="X39" s="7">
        <f>+'Golden State'!Q60</f>
        <v>224926</v>
      </c>
      <c r="Y39" s="7">
        <f>+'Golden State'!R60</f>
        <v>0</v>
      </c>
      <c r="Z39" s="7"/>
      <c r="AA39" s="7">
        <f>+'Golden State'!T60</f>
        <v>0</v>
      </c>
      <c r="AB39" s="17">
        <f>+'Golden State'!U60</f>
        <v>0</v>
      </c>
    </row>
    <row r="40" spans="2:28">
      <c r="B40" s="8" t="s">
        <v>243</v>
      </c>
      <c r="C40" s="52" t="s">
        <v>244</v>
      </c>
      <c r="D40" s="28" t="s">
        <v>245</v>
      </c>
      <c r="E40" s="56">
        <v>40135</v>
      </c>
      <c r="F40" s="56">
        <v>40301</v>
      </c>
      <c r="G40" s="56"/>
      <c r="H40" s="7">
        <f>+Imerica!B60</f>
        <v>0</v>
      </c>
      <c r="I40" s="7">
        <f>+Imerica!C60</f>
        <v>0</v>
      </c>
      <c r="J40" s="7">
        <f>+Imerica!D60</f>
        <v>13673010.650000002</v>
      </c>
      <c r="K40" s="7">
        <f>+Imerica!E60</f>
        <v>0</v>
      </c>
      <c r="L40" s="7">
        <f t="shared" si="5"/>
        <v>13673010.650000002</v>
      </c>
      <c r="M40" s="17"/>
      <c r="N40" s="7">
        <v>13655244.57</v>
      </c>
      <c r="O40" s="133">
        <f t="shared" si="6"/>
        <v>17766.080000001937</v>
      </c>
      <c r="R40" s="10">
        <f>+Imerica!K60</f>
        <v>0</v>
      </c>
      <c r="S40" s="7">
        <f>+Imerica!L60</f>
        <v>0</v>
      </c>
      <c r="T40" s="7"/>
      <c r="U40" s="7">
        <f>+Imerica!N60</f>
        <v>0</v>
      </c>
      <c r="V40" s="7">
        <f>+Imerica!O60</f>
        <v>0</v>
      </c>
      <c r="W40" s="7"/>
      <c r="X40" s="7">
        <f>+Imerica!Q60</f>
        <v>15692741</v>
      </c>
      <c r="Y40" s="7">
        <f>+Imerica!R60</f>
        <v>0</v>
      </c>
      <c r="Z40" s="7"/>
      <c r="AA40" s="7">
        <f>+Imerica!T60</f>
        <v>0</v>
      </c>
      <c r="AB40" s="17">
        <f>+Imerica!U60</f>
        <v>0</v>
      </c>
    </row>
    <row r="41" spans="2:28">
      <c r="B41" s="8" t="s">
        <v>246</v>
      </c>
      <c r="C41" s="52" t="s">
        <v>247</v>
      </c>
      <c r="D41" s="28" t="s">
        <v>248</v>
      </c>
      <c r="E41" s="56">
        <v>34509</v>
      </c>
      <c r="F41" s="56">
        <v>34697</v>
      </c>
      <c r="G41" s="56"/>
      <c r="H41" s="7">
        <f>+'Investors Equity'!B60</f>
        <v>0</v>
      </c>
      <c r="I41" s="7">
        <f>+'Investors Equity'!C60</f>
        <v>19626887.870000001</v>
      </c>
      <c r="J41" s="7">
        <f>+'Investors Equity'!D60</f>
        <v>0</v>
      </c>
      <c r="K41" s="7">
        <f>+'Investors Equity'!E60</f>
        <v>0</v>
      </c>
      <c r="L41" s="7">
        <f t="shared" si="5"/>
        <v>19626887.870000001</v>
      </c>
      <c r="M41" s="17"/>
      <c r="N41" s="7">
        <v>19626887.870000001</v>
      </c>
      <c r="O41" s="133">
        <f t="shared" si="6"/>
        <v>0</v>
      </c>
      <c r="R41" s="10">
        <f>+'Investors Equity'!K60</f>
        <v>27611280</v>
      </c>
      <c r="S41" s="7">
        <f>+'Investors Equity'!L60</f>
        <v>20999761</v>
      </c>
      <c r="T41" s="7"/>
      <c r="U41" s="7">
        <f>+'Investors Equity'!N60</f>
        <v>22525117</v>
      </c>
      <c r="V41" s="7">
        <f>+'Investors Equity'!O60</f>
        <v>11243274</v>
      </c>
      <c r="W41" s="7"/>
      <c r="X41" s="7">
        <f>+'Investors Equity'!Q60</f>
        <v>11732231</v>
      </c>
      <c r="Y41" s="7">
        <f>+'Investors Equity'!R60</f>
        <v>11500000</v>
      </c>
      <c r="Z41" s="7"/>
      <c r="AA41" s="7">
        <f>+'Investors Equity'!T60</f>
        <v>0</v>
      </c>
      <c r="AB41" s="17">
        <f>+'Investors Equity'!U60</f>
        <v>0</v>
      </c>
    </row>
    <row r="42" spans="2:28">
      <c r="B42" s="8" t="s">
        <v>249</v>
      </c>
      <c r="C42" s="52" t="s">
        <v>250</v>
      </c>
      <c r="D42" s="28" t="s">
        <v>175</v>
      </c>
      <c r="E42" s="56">
        <v>37343</v>
      </c>
      <c r="F42" s="56">
        <v>37830</v>
      </c>
      <c r="G42" s="56"/>
      <c r="H42" s="7">
        <f>+Legion!B60</f>
        <v>0</v>
      </c>
      <c r="I42" s="7">
        <f>+Legion!C60</f>
        <v>0</v>
      </c>
      <c r="J42" s="7">
        <f>+Legion!D60</f>
        <v>811915.63327585289</v>
      </c>
      <c r="K42" s="7">
        <f>+Legion!E60</f>
        <v>0</v>
      </c>
      <c r="L42" s="7">
        <f t="shared" si="5"/>
        <v>811915.63327585289</v>
      </c>
      <c r="M42" s="17"/>
      <c r="N42" s="7">
        <v>808998.75409262895</v>
      </c>
      <c r="O42" s="133">
        <f t="shared" si="6"/>
        <v>2916.8791832239367</v>
      </c>
      <c r="R42" s="10">
        <f>+Legion!K60</f>
        <v>0</v>
      </c>
      <c r="S42" s="7">
        <f>+Legion!L60</f>
        <v>0</v>
      </c>
      <c r="T42" s="7"/>
      <c r="U42" s="7">
        <f>+Legion!N60</f>
        <v>0</v>
      </c>
      <c r="V42" s="7">
        <f>+Legion!O60</f>
        <v>0</v>
      </c>
      <c r="W42" s="7"/>
      <c r="X42" s="7">
        <f>+Legion!Q60</f>
        <v>584325</v>
      </c>
      <c r="Y42" s="7">
        <f>+Legion!R60</f>
        <v>0</v>
      </c>
      <c r="Z42" s="7"/>
      <c r="AA42" s="7">
        <f>+Legion!T60</f>
        <v>0</v>
      </c>
      <c r="AB42" s="17">
        <f>+Legion!U60</f>
        <v>0</v>
      </c>
    </row>
    <row r="43" spans="2:28">
      <c r="B43" s="8" t="s">
        <v>251</v>
      </c>
      <c r="C43" s="52" t="s">
        <v>252</v>
      </c>
      <c r="D43" s="28" t="s">
        <v>253</v>
      </c>
      <c r="E43" s="56">
        <v>41092</v>
      </c>
      <c r="F43" s="56">
        <v>41404</v>
      </c>
      <c r="G43" s="56"/>
      <c r="H43" s="7">
        <f>+Lumbermens!B60</f>
        <v>0</v>
      </c>
      <c r="I43" s="7">
        <f>+Lumbermens!C60</f>
        <v>0</v>
      </c>
      <c r="J43" s="7">
        <f>+Lumbermens!D60</f>
        <v>15714152.043605307</v>
      </c>
      <c r="K43" s="7">
        <f>+Lumbermens!E60</f>
        <v>0</v>
      </c>
      <c r="L43" s="7">
        <f t="shared" si="5"/>
        <v>15714152.043605307</v>
      </c>
      <c r="M43" s="17"/>
      <c r="N43" s="7">
        <v>16068118.813605305</v>
      </c>
      <c r="O43" s="133">
        <f t="shared" si="6"/>
        <v>-353966.76999999769</v>
      </c>
      <c r="R43" s="10">
        <f>+Lumbermens!K60</f>
        <v>0</v>
      </c>
      <c r="S43" s="7">
        <f>+Lumbermens!L60</f>
        <v>0</v>
      </c>
      <c r="T43" s="7"/>
      <c r="U43" s="7">
        <f>+Lumbermens!N60</f>
        <v>0</v>
      </c>
      <c r="V43" s="7">
        <f>+Lumbermens!O60</f>
        <v>0</v>
      </c>
      <c r="W43" s="7"/>
      <c r="X43" s="7">
        <f>+Lumbermens!Q60</f>
        <v>7203746</v>
      </c>
      <c r="Y43" s="7">
        <f>+Lumbermens!R60</f>
        <v>9982</v>
      </c>
      <c r="Z43" s="7"/>
      <c r="AA43" s="7">
        <f>+Lumbermens!T60</f>
        <v>0</v>
      </c>
      <c r="AB43" s="17">
        <f>+Lumbermens!U60</f>
        <v>0</v>
      </c>
    </row>
    <row r="44" spans="2:28">
      <c r="B44" s="8" t="s">
        <v>254</v>
      </c>
      <c r="C44" s="52" t="s">
        <v>255</v>
      </c>
      <c r="D44" s="28" t="s">
        <v>256</v>
      </c>
      <c r="E44" s="56">
        <v>34479</v>
      </c>
      <c r="F44" s="56">
        <v>35024</v>
      </c>
      <c r="G44" s="56"/>
      <c r="H44" s="7">
        <f>+'National Heritage'!B60</f>
        <v>5555980.6209947634</v>
      </c>
      <c r="I44" s="7">
        <f>+'National Heritage'!C60</f>
        <v>147190307.25234681</v>
      </c>
      <c r="J44" s="7">
        <f>+'National Heritage'!D60</f>
        <v>0</v>
      </c>
      <c r="K44" s="7">
        <f>+'National Heritage'!E60</f>
        <v>0</v>
      </c>
      <c r="L44" s="7">
        <f t="shared" si="5"/>
        <v>152746287.87334159</v>
      </c>
      <c r="M44" s="17"/>
      <c r="N44" s="7">
        <v>152732376.16334155</v>
      </c>
      <c r="O44" s="133">
        <f t="shared" si="6"/>
        <v>13911.710000038147</v>
      </c>
      <c r="R44" s="10">
        <f>+'National Heritage'!K60</f>
        <v>13267750</v>
      </c>
      <c r="S44" s="7">
        <f>+'National Heritage'!L60</f>
        <v>252755.48813199997</v>
      </c>
      <c r="T44" s="7"/>
      <c r="U44" s="7">
        <f>+'National Heritage'!N60</f>
        <v>236361567</v>
      </c>
      <c r="V44" s="7">
        <f>+'National Heritage'!O60</f>
        <v>21694354.321868002</v>
      </c>
      <c r="W44" s="7"/>
      <c r="X44" s="7">
        <f>+'National Heritage'!Q60</f>
        <v>0</v>
      </c>
      <c r="Y44" s="7">
        <f>+'National Heritage'!R60</f>
        <v>0</v>
      </c>
      <c r="Z44" s="7"/>
      <c r="AA44" s="7">
        <f>+'National Heritage'!T60</f>
        <v>2585649</v>
      </c>
      <c r="AB44" s="17">
        <f>+'National Heritage'!U60</f>
        <v>0</v>
      </c>
    </row>
    <row r="45" spans="2:28">
      <c r="B45" s="8" t="s">
        <v>257</v>
      </c>
      <c r="C45" s="52" t="s">
        <v>258</v>
      </c>
      <c r="D45" s="28" t="s">
        <v>259</v>
      </c>
      <c r="E45" s="56">
        <v>38048</v>
      </c>
      <c r="F45" s="56">
        <v>39918</v>
      </c>
      <c r="G45" s="56"/>
      <c r="H45" s="158" t="s">
        <v>179</v>
      </c>
      <c r="I45" s="159"/>
      <c r="J45" s="159"/>
      <c r="K45" s="159"/>
      <c r="L45" s="7">
        <v>0</v>
      </c>
      <c r="M45" s="17"/>
      <c r="N45" s="7">
        <v>0</v>
      </c>
      <c r="O45" s="133">
        <f t="shared" si="6"/>
        <v>0</v>
      </c>
      <c r="R45" s="10"/>
      <c r="S45" s="7"/>
      <c r="T45" s="7"/>
      <c r="U45" s="7"/>
      <c r="V45" s="7"/>
      <c r="W45" s="7"/>
      <c r="X45" s="7"/>
      <c r="Y45" s="7"/>
      <c r="Z45" s="7"/>
      <c r="AA45" s="7"/>
      <c r="AB45" s="17"/>
    </row>
    <row r="46" spans="2:28">
      <c r="B46" s="8" t="s">
        <v>260</v>
      </c>
      <c r="C46" s="52" t="s">
        <v>261</v>
      </c>
      <c r="D46" s="28" t="s">
        <v>175</v>
      </c>
      <c r="E46" s="56">
        <v>37040</v>
      </c>
      <c r="F46" s="56">
        <v>37167</v>
      </c>
      <c r="G46" s="56"/>
      <c r="H46" s="7">
        <f>+Reliance!B60</f>
        <v>0</v>
      </c>
      <c r="I46" s="7">
        <f>+Reliance!C60</f>
        <v>0</v>
      </c>
      <c r="J46" s="7">
        <f>+Reliance!D60</f>
        <v>13922671.165000003</v>
      </c>
      <c r="K46" s="7">
        <f>+Reliance!E60</f>
        <v>0</v>
      </c>
      <c r="L46" s="7">
        <f>SUM(H46:K46)</f>
        <v>13922671.165000003</v>
      </c>
      <c r="M46" s="17"/>
      <c r="N46" s="7">
        <v>13910617.504999999</v>
      </c>
      <c r="O46" s="133">
        <f t="shared" si="6"/>
        <v>12053.660000003874</v>
      </c>
      <c r="R46" s="10">
        <f>+Reliance!K60</f>
        <v>151260</v>
      </c>
      <c r="S46" s="7">
        <f>+Reliance!L60</f>
        <v>0</v>
      </c>
      <c r="T46" s="7"/>
      <c r="U46" s="7">
        <f>+Reliance!N60</f>
        <v>0</v>
      </c>
      <c r="V46" s="7">
        <f>+Reliance!O60</f>
        <v>0</v>
      </c>
      <c r="W46" s="7"/>
      <c r="X46" s="7">
        <f>+Reliance!Q60</f>
        <v>6470687</v>
      </c>
      <c r="Y46" s="7">
        <f>+Reliance!R60</f>
        <v>0</v>
      </c>
      <c r="Z46" s="7"/>
      <c r="AA46" s="7">
        <f>+Reliance!T60</f>
        <v>0</v>
      </c>
      <c r="AB46" s="17">
        <f>+Reliance!U60</f>
        <v>0</v>
      </c>
    </row>
    <row r="47" spans="2:28">
      <c r="B47" s="8" t="s">
        <v>262</v>
      </c>
      <c r="C47" s="52" t="s">
        <v>263</v>
      </c>
      <c r="D47" s="28" t="s">
        <v>225</v>
      </c>
      <c r="E47" s="56">
        <v>39800</v>
      </c>
      <c r="F47" s="56">
        <v>41116</v>
      </c>
      <c r="G47" s="56"/>
      <c r="H47" s="7">
        <f>+'Standard Life IN'!B60</f>
        <v>0</v>
      </c>
      <c r="I47" s="7">
        <f>+'Standard Life IN'!C60</f>
        <v>2922430.3600000003</v>
      </c>
      <c r="J47" s="7">
        <f>+'Standard Life IN'!D60</f>
        <v>0</v>
      </c>
      <c r="K47" s="7">
        <f>+'Standard Life IN'!E60</f>
        <v>0</v>
      </c>
      <c r="L47" s="7">
        <f>SUM(H47:K47)</f>
        <v>2922430.3600000003</v>
      </c>
      <c r="M47" s="17"/>
      <c r="N47" s="7">
        <v>2903948.189999999</v>
      </c>
      <c r="O47" s="133">
        <f t="shared" si="6"/>
        <v>18482.170000001322</v>
      </c>
      <c r="R47" s="10">
        <f>+'Standard Life IN'!K60</f>
        <v>0</v>
      </c>
      <c r="S47" s="7">
        <f>+'Standard Life IN'!L60</f>
        <v>0</v>
      </c>
      <c r="T47" s="7"/>
      <c r="U47" s="7">
        <f>+'Standard Life IN'!N60</f>
        <v>438000</v>
      </c>
      <c r="V47" s="7">
        <f>+'Standard Life IN'!O60</f>
        <v>0</v>
      </c>
      <c r="W47" s="7"/>
      <c r="X47" s="7">
        <f>+'Standard Life IN'!Q60</f>
        <v>0</v>
      </c>
      <c r="Y47" s="7">
        <f>+'Standard Life IN'!R60</f>
        <v>0</v>
      </c>
      <c r="Z47" s="7"/>
      <c r="AA47" s="7">
        <f>+'Standard Life IN'!T60</f>
        <v>0</v>
      </c>
      <c r="AB47" s="17">
        <f>+'Standard Life IN'!U60</f>
        <v>0</v>
      </c>
    </row>
    <row r="48" spans="2:28">
      <c r="B48" s="8" t="s">
        <v>264</v>
      </c>
      <c r="C48" s="52" t="s">
        <v>265</v>
      </c>
      <c r="D48" s="28" t="s">
        <v>175</v>
      </c>
      <c r="E48" s="56">
        <v>37343</v>
      </c>
      <c r="F48" s="56">
        <v>37830</v>
      </c>
      <c r="G48" s="56"/>
      <c r="H48" s="7">
        <f>+Villanova!B60</f>
        <v>0</v>
      </c>
      <c r="I48" s="7">
        <f>+Villanova!C60</f>
        <v>0</v>
      </c>
      <c r="J48" s="7">
        <f>+Villanova!D60</f>
        <v>27242.155796915551</v>
      </c>
      <c r="K48" s="7">
        <f>+Villanova!E60</f>
        <v>0</v>
      </c>
      <c r="L48" s="7">
        <f>SUM(H48:K48)</f>
        <v>27242.155796915551</v>
      </c>
      <c r="M48" s="17"/>
      <c r="N48" s="7">
        <v>26123.984980139772</v>
      </c>
      <c r="O48" s="133">
        <f t="shared" si="6"/>
        <v>1118.1708167757788</v>
      </c>
      <c r="R48" s="10">
        <f>+Villanova!K60</f>
        <v>0</v>
      </c>
      <c r="S48" s="7">
        <f>+Villanova!L60</f>
        <v>170000</v>
      </c>
      <c r="T48" s="7"/>
      <c r="U48" s="7">
        <f>+Villanova!N60</f>
        <v>0</v>
      </c>
      <c r="V48" s="7">
        <f>+Villanova!O60</f>
        <v>0</v>
      </c>
      <c r="W48" s="7"/>
      <c r="X48" s="7">
        <f>+Villanova!Q60</f>
        <v>400000</v>
      </c>
      <c r="Y48" s="7">
        <f>+Villanova!R60</f>
        <v>0</v>
      </c>
      <c r="Z48" s="7"/>
      <c r="AA48" s="7">
        <f>+Villanova!T60</f>
        <v>0</v>
      </c>
      <c r="AB48" s="17">
        <f>+Villanova!U60</f>
        <v>0</v>
      </c>
    </row>
    <row r="49" spans="2:28" ht="6.95" customHeight="1" thickBot="1">
      <c r="B49" s="8"/>
      <c r="C49" s="52"/>
      <c r="D49" s="28"/>
      <c r="E49" s="56"/>
      <c r="F49" s="56"/>
      <c r="G49" s="56"/>
      <c r="H49" s="7"/>
      <c r="I49" s="7"/>
      <c r="J49" s="7"/>
      <c r="K49" s="7"/>
      <c r="L49" s="7"/>
      <c r="M49" s="17"/>
      <c r="N49" s="7"/>
      <c r="O49" s="133"/>
      <c r="R49" s="10"/>
      <c r="S49" s="7"/>
      <c r="T49" s="7"/>
      <c r="U49" s="7"/>
      <c r="V49" s="7"/>
      <c r="W49" s="7"/>
      <c r="X49" s="7"/>
      <c r="Y49" s="7"/>
      <c r="Z49" s="7"/>
      <c r="AA49" s="7"/>
      <c r="AB49" s="17"/>
    </row>
    <row r="50" spans="2:28" ht="15.75" thickBot="1">
      <c r="B50" s="39" t="s">
        <v>266</v>
      </c>
      <c r="C50" s="53"/>
      <c r="D50" s="40"/>
      <c r="E50" s="57"/>
      <c r="F50" s="57"/>
      <c r="G50" s="57"/>
      <c r="H50" s="41">
        <f t="shared" ref="H50:O50" si="7">SUM(H30:H49)</f>
        <v>66448491.286789797</v>
      </c>
      <c r="I50" s="41">
        <f t="shared" si="7"/>
        <v>987575064.36327326</v>
      </c>
      <c r="J50" s="41">
        <f t="shared" si="7"/>
        <v>73489861.534871936</v>
      </c>
      <c r="K50" s="41">
        <f t="shared" si="7"/>
        <v>0</v>
      </c>
      <c r="L50" s="41">
        <f t="shared" si="7"/>
        <v>1127513417.1849351</v>
      </c>
      <c r="M50" s="42"/>
      <c r="N50" s="41">
        <f t="shared" si="7"/>
        <v>1109767990.5845399</v>
      </c>
      <c r="O50" s="134">
        <f t="shared" si="7"/>
        <v>17745426.600395273</v>
      </c>
      <c r="R50" s="45">
        <f>SUM(R30:R49)</f>
        <v>673457525</v>
      </c>
      <c r="S50" s="41">
        <f>SUM(S30:S49)</f>
        <v>31929006.488132</v>
      </c>
      <c r="T50" s="41"/>
      <c r="U50" s="41">
        <f>SUM(U30:U49)</f>
        <v>495972118</v>
      </c>
      <c r="V50" s="41">
        <f>SUM(V30:V49)</f>
        <v>38394218.771868005</v>
      </c>
      <c r="W50" s="41"/>
      <c r="X50" s="41">
        <f>SUM(X30:X49)</f>
        <v>100817946</v>
      </c>
      <c r="Y50" s="41">
        <f>SUM(Y30:Y49)</f>
        <v>24872113</v>
      </c>
      <c r="Z50" s="41"/>
      <c r="AA50" s="41">
        <f>SUM(AA30:AA49)</f>
        <v>7840096</v>
      </c>
      <c r="AB50" s="42">
        <f>SUM(AB30:AB49)</f>
        <v>0</v>
      </c>
    </row>
    <row r="51" spans="2:28" ht="15.75" thickBot="1"/>
    <row r="52" spans="2:28">
      <c r="B52" s="38" t="s">
        <v>268</v>
      </c>
      <c r="C52" s="51"/>
      <c r="D52" s="27"/>
      <c r="E52" s="55"/>
      <c r="F52" s="55"/>
      <c r="G52" s="55"/>
      <c r="H52" s="37"/>
      <c r="I52" s="37"/>
      <c r="J52" s="37"/>
      <c r="K52" s="37"/>
      <c r="L52" s="37"/>
      <c r="M52" s="36"/>
      <c r="N52" s="37"/>
      <c r="O52" s="132"/>
      <c r="R52" s="43"/>
      <c r="S52" s="37"/>
      <c r="T52" s="37"/>
      <c r="U52" s="37"/>
      <c r="V52" s="37"/>
      <c r="W52" s="37"/>
      <c r="X52" s="37"/>
      <c r="Y52" s="37"/>
      <c r="Z52" s="37"/>
      <c r="AA52" s="37"/>
      <c r="AB52" s="36"/>
    </row>
    <row r="53" spans="2:28" ht="6.95" customHeight="1">
      <c r="B53" s="8"/>
      <c r="C53" s="52"/>
      <c r="D53" s="28"/>
      <c r="E53" s="56"/>
      <c r="F53" s="56"/>
      <c r="G53" s="56"/>
      <c r="H53" s="7"/>
      <c r="I53" s="7"/>
      <c r="J53" s="7"/>
      <c r="K53" s="7"/>
      <c r="L53" s="7"/>
      <c r="M53" s="17"/>
      <c r="N53" s="7"/>
      <c r="O53" s="133"/>
      <c r="R53" s="10"/>
      <c r="S53" s="7"/>
      <c r="T53" s="7"/>
      <c r="U53" s="7"/>
      <c r="V53" s="7"/>
      <c r="W53" s="7"/>
      <c r="X53" s="7"/>
      <c r="Y53" s="7"/>
      <c r="Z53" s="7"/>
      <c r="AA53" s="7"/>
      <c r="AB53" s="17"/>
    </row>
    <row r="54" spans="2:28">
      <c r="B54" s="8" t="s">
        <v>269</v>
      </c>
      <c r="C54" s="52" t="s">
        <v>270</v>
      </c>
      <c r="D54" s="28" t="s">
        <v>271</v>
      </c>
      <c r="E54" s="56">
        <v>34305</v>
      </c>
      <c r="F54" s="56">
        <v>34614</v>
      </c>
      <c r="G54" s="56">
        <v>37431</v>
      </c>
      <c r="H54" s="7">
        <f>+'Alabama Life'!B60</f>
        <v>2132766.5371148046</v>
      </c>
      <c r="I54" s="7">
        <f>+'Alabama Life'!C60</f>
        <v>1167729.204930902</v>
      </c>
      <c r="J54" s="7">
        <f>+'Alabama Life'!D60</f>
        <v>10255.534620960145</v>
      </c>
      <c r="K54" s="7">
        <f>+'Alabama Life'!E60</f>
        <v>0</v>
      </c>
      <c r="L54" s="7">
        <f t="shared" ref="L54:L79" si="8">SUM(H54:K54)</f>
        <v>3310751.2766666668</v>
      </c>
      <c r="M54" s="17"/>
      <c r="N54" s="7">
        <v>3310751.2766666668</v>
      </c>
      <c r="O54" s="133">
        <f t="shared" ref="O54:O100" si="9">+L54-N54</f>
        <v>0</v>
      </c>
      <c r="R54" s="10">
        <f>+'Alabama Life'!K60</f>
        <v>2800000</v>
      </c>
      <c r="S54" s="7">
        <f>+'Alabama Life'!L60</f>
        <v>0</v>
      </c>
      <c r="T54" s="7"/>
      <c r="U54" s="7">
        <f>+'Alabama Life'!N60</f>
        <v>568170</v>
      </c>
      <c r="V54" s="7">
        <f>+'Alabama Life'!O60</f>
        <v>0</v>
      </c>
      <c r="W54" s="7"/>
      <c r="X54" s="7">
        <f>+'Alabama Life'!Q60</f>
        <v>13000</v>
      </c>
      <c r="Y54" s="7">
        <f>+'Alabama Life'!R60</f>
        <v>0</v>
      </c>
      <c r="Z54" s="7"/>
      <c r="AA54" s="7">
        <f>+'Alabama Life'!T60</f>
        <v>0</v>
      </c>
      <c r="AB54" s="17">
        <f>+'Alabama Life'!U60</f>
        <v>0</v>
      </c>
    </row>
    <row r="55" spans="2:28">
      <c r="B55" s="8" t="s">
        <v>272</v>
      </c>
      <c r="C55" s="52" t="s">
        <v>273</v>
      </c>
      <c r="D55" s="28" t="s">
        <v>274</v>
      </c>
      <c r="E55" s="56">
        <v>36598</v>
      </c>
      <c r="F55" s="56">
        <v>36654</v>
      </c>
      <c r="G55" s="56">
        <v>41610</v>
      </c>
      <c r="H55" s="7">
        <f>+'American Chambers'!B60</f>
        <v>79564.448192116834</v>
      </c>
      <c r="I55" s="7">
        <f>+'American Chambers'!C60</f>
        <v>0</v>
      </c>
      <c r="J55" s="7">
        <f>+'American Chambers'!D60</f>
        <v>26375062.216445893</v>
      </c>
      <c r="K55" s="7">
        <f>+'American Chambers'!E60</f>
        <v>0</v>
      </c>
      <c r="L55" s="7">
        <f t="shared" si="8"/>
        <v>26454626.664638009</v>
      </c>
      <c r="M55" s="17"/>
      <c r="N55" s="7">
        <v>26451003.014638014</v>
      </c>
      <c r="O55" s="133">
        <f t="shared" si="9"/>
        <v>3623.6499999947846</v>
      </c>
      <c r="R55" s="10">
        <f>+'American Chambers'!K60</f>
        <v>253143</v>
      </c>
      <c r="S55" s="7">
        <f>+'American Chambers'!L60</f>
        <v>4500</v>
      </c>
      <c r="T55" s="7"/>
      <c r="U55" s="7">
        <f>+'American Chambers'!N60</f>
        <v>0</v>
      </c>
      <c r="V55" s="7">
        <f>+'American Chambers'!O60</f>
        <v>0</v>
      </c>
      <c r="W55" s="7"/>
      <c r="X55" s="7">
        <f>+'American Chambers'!Q60</f>
        <v>58771774</v>
      </c>
      <c r="Y55" s="7">
        <f>+'American Chambers'!R60</f>
        <v>12820517</v>
      </c>
      <c r="Z55" s="7"/>
      <c r="AA55" s="7">
        <f>+'American Chambers'!T60</f>
        <v>0</v>
      </c>
      <c r="AB55" s="17">
        <f>+'American Chambers'!U60</f>
        <v>0</v>
      </c>
    </row>
    <row r="56" spans="2:28">
      <c r="B56" s="8" t="s">
        <v>275</v>
      </c>
      <c r="C56" s="52" t="s">
        <v>276</v>
      </c>
      <c r="D56" s="28" t="s">
        <v>271</v>
      </c>
      <c r="E56" s="56">
        <v>34305</v>
      </c>
      <c r="F56" s="56">
        <v>34557</v>
      </c>
      <c r="G56" s="56">
        <v>37307</v>
      </c>
      <c r="H56" s="7">
        <f>+'American Educators'!B60</f>
        <v>227420.69179720414</v>
      </c>
      <c r="I56" s="7">
        <f>+'American Educators'!C60</f>
        <v>4589001.6643995102</v>
      </c>
      <c r="J56" s="7">
        <f>+'American Educators'!D60</f>
        <v>109734.76046995277</v>
      </c>
      <c r="K56" s="7">
        <f>+'American Educators'!E60</f>
        <v>0</v>
      </c>
      <c r="L56" s="7">
        <f t="shared" si="8"/>
        <v>4926157.1166666672</v>
      </c>
      <c r="M56" s="17"/>
      <c r="N56" s="7">
        <v>4926157.1166666672</v>
      </c>
      <c r="O56" s="133">
        <f t="shared" si="9"/>
        <v>0</v>
      </c>
      <c r="R56" s="10">
        <f>+'American Educators'!K60</f>
        <v>19024</v>
      </c>
      <c r="S56" s="7">
        <f>+'American Educators'!L60</f>
        <v>0</v>
      </c>
      <c r="T56" s="7"/>
      <c r="U56" s="7">
        <f>+'American Educators'!N60</f>
        <v>284983</v>
      </c>
      <c r="V56" s="7">
        <f>+'American Educators'!O60</f>
        <v>1409.23</v>
      </c>
      <c r="W56" s="7"/>
      <c r="X56" s="7">
        <f>+'American Educators'!Q60</f>
        <v>7000</v>
      </c>
      <c r="Y56" s="7">
        <f>+'American Educators'!R60</f>
        <v>0</v>
      </c>
      <c r="Z56" s="7"/>
      <c r="AA56" s="7">
        <f>+'American Educators'!T60</f>
        <v>0</v>
      </c>
      <c r="AB56" s="17">
        <f>+'American Educators'!U60</f>
        <v>0</v>
      </c>
    </row>
    <row r="57" spans="2:28">
      <c r="B57" s="8" t="s">
        <v>277</v>
      </c>
      <c r="C57" s="52" t="s">
        <v>278</v>
      </c>
      <c r="D57" s="28" t="s">
        <v>175</v>
      </c>
      <c r="E57" s="56"/>
      <c r="F57" s="56">
        <v>34145</v>
      </c>
      <c r="G57" s="56">
        <v>40823</v>
      </c>
      <c r="H57" s="7">
        <f>+'American Integrity'!B60</f>
        <v>0</v>
      </c>
      <c r="I57" s="7">
        <f>+'American Integrity'!C60</f>
        <v>0</v>
      </c>
      <c r="J57" s="7">
        <f>+'American Integrity'!D60</f>
        <v>34231398.868000001</v>
      </c>
      <c r="K57" s="7">
        <f>+'American Integrity'!E60</f>
        <v>0</v>
      </c>
      <c r="L57" s="7">
        <f t="shared" si="8"/>
        <v>34231398.868000001</v>
      </c>
      <c r="M57" s="17"/>
      <c r="N57" s="7">
        <v>34231398.868000008</v>
      </c>
      <c r="O57" s="133">
        <f t="shared" si="9"/>
        <v>0</v>
      </c>
      <c r="R57" s="10">
        <f>+'American Integrity'!K60</f>
        <v>9517</v>
      </c>
      <c r="S57" s="7">
        <f>+'American Integrity'!L60</f>
        <v>729780</v>
      </c>
      <c r="T57" s="7"/>
      <c r="U57" s="7">
        <f>+'American Integrity'!N60</f>
        <v>0</v>
      </c>
      <c r="V57" s="7">
        <f>+'American Integrity'!O60</f>
        <v>0</v>
      </c>
      <c r="W57" s="7"/>
      <c r="X57" s="7">
        <f>+'American Integrity'!Q60</f>
        <v>85880466.5</v>
      </c>
      <c r="Y57" s="7">
        <f>+'American Integrity'!R60</f>
        <v>29218274</v>
      </c>
      <c r="Z57" s="7"/>
      <c r="AA57" s="7">
        <f>+'American Integrity'!T60</f>
        <v>0</v>
      </c>
      <c r="AB57" s="17">
        <f>+'American Integrity'!U60</f>
        <v>0</v>
      </c>
    </row>
    <row r="58" spans="2:28">
      <c r="B58" s="8" t="s">
        <v>279</v>
      </c>
      <c r="C58" s="52" t="s">
        <v>280</v>
      </c>
      <c r="D58" s="28" t="s">
        <v>271</v>
      </c>
      <c r="E58" s="56">
        <v>35486</v>
      </c>
      <c r="F58" s="56">
        <v>35580</v>
      </c>
      <c r="G58" s="56">
        <v>38153</v>
      </c>
      <c r="H58" s="7">
        <f>+'Amer Life Asr'!B60</f>
        <v>95485.892098677592</v>
      </c>
      <c r="I58" s="7">
        <f>+'Amer Life Asr'!C60</f>
        <v>855005.61837105197</v>
      </c>
      <c r="J58" s="7">
        <f>+'Amer Life Asr'!D60</f>
        <v>4434933.9195302706</v>
      </c>
      <c r="K58" s="7">
        <f>+'Amer Life Asr'!E60</f>
        <v>0</v>
      </c>
      <c r="L58" s="7">
        <f t="shared" si="8"/>
        <v>5385425.4299999997</v>
      </c>
      <c r="M58" s="17"/>
      <c r="N58" s="7">
        <v>5385425.4300000006</v>
      </c>
      <c r="O58" s="133">
        <f t="shared" si="9"/>
        <v>0</v>
      </c>
      <c r="R58" s="10">
        <f>+'Amer Life Asr'!K60</f>
        <v>10971</v>
      </c>
      <c r="S58" s="7">
        <f>+'Amer Life Asr'!L60</f>
        <v>0</v>
      </c>
      <c r="T58" s="7"/>
      <c r="U58" s="7">
        <f>+'Amer Life Asr'!N60</f>
        <v>0</v>
      </c>
      <c r="V58" s="7">
        <f>+'Amer Life Asr'!O60</f>
        <v>0</v>
      </c>
      <c r="W58" s="7"/>
      <c r="X58" s="7">
        <f>+'Amer Life Asr'!Q60</f>
        <v>148029</v>
      </c>
      <c r="Y58" s="7">
        <f>+'Amer Life Asr'!R60</f>
        <v>0</v>
      </c>
      <c r="Z58" s="7"/>
      <c r="AA58" s="7">
        <f>+'Amer Life Asr'!T60</f>
        <v>0</v>
      </c>
      <c r="AB58" s="17">
        <f>+'Amer Life Asr'!U60</f>
        <v>0</v>
      </c>
    </row>
    <row r="59" spans="2:28">
      <c r="B59" s="8" t="s">
        <v>281</v>
      </c>
      <c r="C59" s="52" t="s">
        <v>282</v>
      </c>
      <c r="D59" s="28" t="s">
        <v>236</v>
      </c>
      <c r="E59" s="56">
        <v>33291</v>
      </c>
      <c r="F59" s="56">
        <v>36060</v>
      </c>
      <c r="G59" s="56">
        <v>38135</v>
      </c>
      <c r="H59" s="7">
        <f>+'Amer Std Life Acc'!B60</f>
        <v>7555551.6427916521</v>
      </c>
      <c r="I59" s="7">
        <f>+'Amer Std Life Acc'!C60</f>
        <v>426506.93067350256</v>
      </c>
      <c r="J59" s="7">
        <f>+'Amer Std Life Acc'!D60</f>
        <v>417531.7365348466</v>
      </c>
      <c r="K59" s="7">
        <f>+'Amer Std Life Acc'!E60</f>
        <v>0</v>
      </c>
      <c r="L59" s="7">
        <f t="shared" si="8"/>
        <v>8399590.3100000005</v>
      </c>
      <c r="M59" s="17"/>
      <c r="N59" s="7">
        <v>8399590.3099999987</v>
      </c>
      <c r="O59" s="133">
        <f t="shared" si="9"/>
        <v>0</v>
      </c>
      <c r="R59" s="10">
        <f>+'Amer Std Life Acc'!K60</f>
        <v>6139072</v>
      </c>
      <c r="S59" s="7">
        <f>+'Amer Std Life Acc'!L60</f>
        <v>5473823.1830000002</v>
      </c>
      <c r="T59" s="7"/>
      <c r="U59" s="7">
        <f>+'Amer Std Life Acc'!N60</f>
        <v>10343</v>
      </c>
      <c r="V59" s="7">
        <f>+'Amer Std Life Acc'!O60</f>
        <v>111000</v>
      </c>
      <c r="W59" s="7"/>
      <c r="X59" s="7">
        <f>+'Amer Std Life Acc'!Q60</f>
        <v>1280461</v>
      </c>
      <c r="Y59" s="7">
        <f>+'Amer Std Life Acc'!R60</f>
        <v>660184.81700000004</v>
      </c>
      <c r="Z59" s="7"/>
      <c r="AA59" s="7">
        <f>+'Amer Std Life Acc'!T60</f>
        <v>0</v>
      </c>
      <c r="AB59" s="17">
        <f>+'Amer Std Life Acc'!U60</f>
        <v>0</v>
      </c>
    </row>
    <row r="60" spans="2:28">
      <c r="B60" s="8" t="s">
        <v>283</v>
      </c>
      <c r="C60" s="52" t="s">
        <v>284</v>
      </c>
      <c r="D60" s="28" t="s">
        <v>285</v>
      </c>
      <c r="E60" s="56">
        <v>35431</v>
      </c>
      <c r="F60" s="56">
        <v>35670</v>
      </c>
      <c r="G60" s="56">
        <v>40689</v>
      </c>
      <c r="H60" s="7">
        <f>+AmerWstrn!B60</f>
        <v>-711.51553736388996</v>
      </c>
      <c r="I60" s="7">
        <f>+AmerWstrn!C60</f>
        <v>0</v>
      </c>
      <c r="J60" s="7">
        <f>+AmerWstrn!D60</f>
        <v>-139901.53446263555</v>
      </c>
      <c r="K60" s="7">
        <f>+AmerWstrn!E60</f>
        <v>0</v>
      </c>
      <c r="L60" s="7">
        <f t="shared" si="8"/>
        <v>-140613.04999999944</v>
      </c>
      <c r="M60" s="17"/>
      <c r="N60" s="7">
        <v>-140613.04999999944</v>
      </c>
      <c r="O60" s="133">
        <f t="shared" si="9"/>
        <v>0</v>
      </c>
      <c r="R60" s="10">
        <f>+AmerWstrn!K60</f>
        <v>0</v>
      </c>
      <c r="S60" s="7">
        <f>+AmerWstrn!L60</f>
        <v>0</v>
      </c>
      <c r="T60" s="7"/>
      <c r="U60" s="7">
        <f>+AmerWstrn!N60</f>
        <v>0</v>
      </c>
      <c r="V60" s="7">
        <f>+AmerWstrn!O60</f>
        <v>0</v>
      </c>
      <c r="W60" s="7"/>
      <c r="X60" s="7">
        <f>+AmerWstrn!Q60</f>
        <v>1804218</v>
      </c>
      <c r="Y60" s="7">
        <f>+AmerWstrn!R60</f>
        <v>1145622</v>
      </c>
      <c r="Z60" s="7"/>
      <c r="AA60" s="7">
        <f>+AmerWstrn!T60</f>
        <v>0</v>
      </c>
      <c r="AB60" s="17">
        <f>+AmerWstrn!U60</f>
        <v>0</v>
      </c>
    </row>
    <row r="61" spans="2:28">
      <c r="B61" s="8" t="s">
        <v>286</v>
      </c>
      <c r="C61" s="52" t="s">
        <v>287</v>
      </c>
      <c r="D61" s="28" t="s">
        <v>182</v>
      </c>
      <c r="E61" s="56">
        <v>33690</v>
      </c>
      <c r="F61" s="56">
        <v>33850</v>
      </c>
      <c r="G61" s="56">
        <v>39079</v>
      </c>
      <c r="H61" s="7">
        <f>+'AMS Life'!B60</f>
        <v>1793887.6697184704</v>
      </c>
      <c r="I61" s="7">
        <f>+'AMS Life'!C60</f>
        <v>31550504.988168035</v>
      </c>
      <c r="J61" s="7">
        <f>+'AMS Life'!D60</f>
        <v>-118324.99788650459</v>
      </c>
      <c r="K61" s="7">
        <f>+'AMS Life'!E60</f>
        <v>0</v>
      </c>
      <c r="L61" s="7">
        <f t="shared" si="8"/>
        <v>33226067.66</v>
      </c>
      <c r="M61" s="17"/>
      <c r="N61" s="7">
        <v>33226067.66</v>
      </c>
      <c r="O61" s="133">
        <f t="shared" si="9"/>
        <v>0</v>
      </c>
      <c r="R61" s="10">
        <f>+'AMS Life'!K60</f>
        <v>4459142</v>
      </c>
      <c r="S61" s="7">
        <f>+'AMS Life'!L60</f>
        <v>3474861.5120000001</v>
      </c>
      <c r="T61" s="7"/>
      <c r="U61" s="7">
        <f>+'AMS Life'!N60</f>
        <v>65758257</v>
      </c>
      <c r="V61" s="7">
        <f>+'AMS Life'!O60</f>
        <v>40390278.487999998</v>
      </c>
      <c r="W61" s="7"/>
      <c r="X61" s="7">
        <f>+'AMS Life'!Q60</f>
        <v>1310907</v>
      </c>
      <c r="Y61" s="7">
        <f>+'AMS Life'!R60</f>
        <v>1500000</v>
      </c>
      <c r="Z61" s="7"/>
      <c r="AA61" s="7">
        <f>+'AMS Life'!T60</f>
        <v>8000000</v>
      </c>
      <c r="AB61" s="17">
        <f>+'AMS Life'!U60</f>
        <v>2700000</v>
      </c>
    </row>
    <row r="62" spans="2:28">
      <c r="B62" s="8" t="s">
        <v>288</v>
      </c>
      <c r="C62" s="52" t="s">
        <v>289</v>
      </c>
      <c r="D62" s="28" t="s">
        <v>205</v>
      </c>
      <c r="E62" s="56">
        <v>36661</v>
      </c>
      <c r="F62" s="56">
        <v>36696</v>
      </c>
      <c r="G62" s="56">
        <v>37718</v>
      </c>
      <c r="H62" s="7">
        <f>+'Bankers Commercial'!B60</f>
        <v>-982.44433569099056</v>
      </c>
      <c r="I62" s="7">
        <f>+'Bankers Commercial'!C60</f>
        <v>0</v>
      </c>
      <c r="J62" s="7">
        <f>+'Bankers Commercial'!D60</f>
        <v>13850807.154335693</v>
      </c>
      <c r="K62" s="7">
        <f>+'Bankers Commercial'!E60</f>
        <v>0</v>
      </c>
      <c r="L62" s="7">
        <f t="shared" si="8"/>
        <v>13849824.710000001</v>
      </c>
      <c r="M62" s="17"/>
      <c r="N62" s="7">
        <v>13849824.710000001</v>
      </c>
      <c r="O62" s="133">
        <f t="shared" si="9"/>
        <v>0</v>
      </c>
      <c r="R62" s="10">
        <f>+'Bankers Commercial'!K60</f>
        <v>70714</v>
      </c>
      <c r="S62" s="7">
        <f>+'Bankers Commercial'!L60</f>
        <v>16487.105000000003</v>
      </c>
      <c r="T62" s="7"/>
      <c r="U62" s="7">
        <f>+'Bankers Commercial'!N60</f>
        <v>0</v>
      </c>
      <c r="V62" s="7">
        <f>+'Bankers Commercial'!O60</f>
        <v>0</v>
      </c>
      <c r="W62" s="7"/>
      <c r="X62" s="7">
        <f>+'Bankers Commercial'!Q60</f>
        <v>17454254</v>
      </c>
      <c r="Y62" s="7">
        <f>+'Bankers Commercial'!R60</f>
        <v>2830939.895</v>
      </c>
      <c r="Z62" s="7"/>
      <c r="AA62" s="7">
        <f>+'Bankers Commercial'!T60</f>
        <v>0</v>
      </c>
      <c r="AB62" s="17">
        <f>+'Bankers Commercial'!U60</f>
        <v>0</v>
      </c>
    </row>
    <row r="63" spans="2:28">
      <c r="B63" s="8" t="s">
        <v>290</v>
      </c>
      <c r="C63" s="52" t="s">
        <v>291</v>
      </c>
      <c r="D63" s="28" t="s">
        <v>271</v>
      </c>
      <c r="E63" s="56">
        <v>38770</v>
      </c>
      <c r="F63" s="56">
        <v>40303</v>
      </c>
      <c r="G63" s="56">
        <v>42075</v>
      </c>
      <c r="H63" s="7">
        <f>+'Booker T Washington'!B60</f>
        <v>24250711.780000001</v>
      </c>
      <c r="I63" s="7">
        <f>+'Booker T Washington'!C60</f>
        <v>0</v>
      </c>
      <c r="J63" s="7">
        <f>+'Booker T Washington'!D60</f>
        <v>11524.729999998719</v>
      </c>
      <c r="K63" s="7">
        <f>+'Booker T Washington'!E60</f>
        <v>0</v>
      </c>
      <c r="L63" s="7">
        <f t="shared" si="8"/>
        <v>24262236.510000002</v>
      </c>
      <c r="M63" s="17"/>
      <c r="N63" s="7">
        <v>24728648.199999999</v>
      </c>
      <c r="O63" s="133">
        <f t="shared" si="9"/>
        <v>-466411.68999999762</v>
      </c>
      <c r="R63" s="10">
        <f>+'Booker T Washington'!K60</f>
        <v>0</v>
      </c>
      <c r="S63" s="7">
        <f>+'Booker T Washington'!L60</f>
        <v>0</v>
      </c>
      <c r="T63" s="7"/>
      <c r="U63" s="7">
        <f>+'Booker T Washington'!N60</f>
        <v>0</v>
      </c>
      <c r="V63" s="7">
        <f>+'Booker T Washington'!O60</f>
        <v>0</v>
      </c>
      <c r="W63" s="7"/>
      <c r="X63" s="7">
        <f>+'Booker T Washington'!Q60</f>
        <v>0</v>
      </c>
      <c r="Y63" s="7">
        <f>+'Booker T Washington'!R60</f>
        <v>0</v>
      </c>
      <c r="Z63" s="7"/>
      <c r="AA63" s="7">
        <f>+'Booker T Washington'!T60</f>
        <v>0</v>
      </c>
      <c r="AB63" s="17">
        <f>+'Booker T Washington'!U60</f>
        <v>0</v>
      </c>
    </row>
    <row r="64" spans="2:28">
      <c r="B64" s="8" t="s">
        <v>292</v>
      </c>
      <c r="C64" s="52" t="s">
        <v>293</v>
      </c>
      <c r="D64" s="28" t="s">
        <v>294</v>
      </c>
      <c r="E64" s="56">
        <v>35088</v>
      </c>
      <c r="F64" s="56">
        <v>35339</v>
      </c>
      <c r="G64" s="56">
        <v>38247</v>
      </c>
      <c r="H64" s="7">
        <f>+'Coastal States'!B60</f>
        <v>48622.109624617326</v>
      </c>
      <c r="I64" s="7">
        <f>+'Coastal States'!C60</f>
        <v>16273477.890375381</v>
      </c>
      <c r="J64" s="7">
        <f>+'Coastal States'!D60</f>
        <v>0</v>
      </c>
      <c r="K64" s="7">
        <f>+'Coastal States'!E60</f>
        <v>0</v>
      </c>
      <c r="L64" s="7">
        <f t="shared" si="8"/>
        <v>16322099.999999998</v>
      </c>
      <c r="M64" s="17"/>
      <c r="N64" s="7">
        <v>16322099.999999998</v>
      </c>
      <c r="O64" s="133">
        <f t="shared" si="9"/>
        <v>0</v>
      </c>
      <c r="R64" s="10">
        <f>+'Coastal States'!K60</f>
        <v>340667</v>
      </c>
      <c r="S64" s="7">
        <f>+'Coastal States'!L60</f>
        <v>49490.362081562751</v>
      </c>
      <c r="T64" s="7"/>
      <c r="U64" s="7">
        <f>+'Coastal States'!N60</f>
        <v>17248265</v>
      </c>
      <c r="V64" s="7">
        <f>+'Coastal States'!O60</f>
        <v>1038487.1079184372</v>
      </c>
      <c r="W64" s="7"/>
      <c r="X64" s="7">
        <f>+'Coastal States'!Q60</f>
        <v>0</v>
      </c>
      <c r="Y64" s="7">
        <f>+'Coastal States'!R60</f>
        <v>0</v>
      </c>
      <c r="Z64" s="7"/>
      <c r="AA64" s="7">
        <f>+'Coastal States'!T60</f>
        <v>0</v>
      </c>
      <c r="AB64" s="17">
        <f>+'Coastal States'!U60</f>
        <v>0</v>
      </c>
    </row>
    <row r="65" spans="2:28">
      <c r="B65" s="8" t="s">
        <v>295</v>
      </c>
      <c r="C65" s="52" t="s">
        <v>296</v>
      </c>
      <c r="D65" s="28" t="s">
        <v>172</v>
      </c>
      <c r="E65" s="56">
        <v>34558</v>
      </c>
      <c r="F65" s="56">
        <v>34558</v>
      </c>
      <c r="G65" s="56">
        <v>39771</v>
      </c>
      <c r="H65" s="7">
        <f>+'Confed Life (CLIC)'!B60</f>
        <v>1008.1316624686231</v>
      </c>
      <c r="I65" s="7">
        <f>+'Confed Life (CLIC)'!C60</f>
        <v>2455.5372647928507</v>
      </c>
      <c r="J65" s="7">
        <f>+'Confed Life (CLIC)'!D60</f>
        <v>-1.3042544888106905E-2</v>
      </c>
      <c r="K65" s="7">
        <f>+'Confed Life (CLIC)'!E60</f>
        <v>10353.721074253859</v>
      </c>
      <c r="L65" s="7">
        <f t="shared" si="8"/>
        <v>13817.376958970444</v>
      </c>
      <c r="M65" s="17"/>
      <c r="N65" s="7">
        <v>13817.376958970446</v>
      </c>
      <c r="O65" s="133">
        <f t="shared" si="9"/>
        <v>0</v>
      </c>
      <c r="R65" s="10">
        <f>+'Confed Life (CLIC)'!K60</f>
        <v>11306785</v>
      </c>
      <c r="S65" s="7">
        <f>+'Confed Life (CLIC)'!L60</f>
        <v>10875478</v>
      </c>
      <c r="T65" s="7"/>
      <c r="U65" s="7">
        <f>+'Confed Life (CLIC)'!N60</f>
        <v>44055596</v>
      </c>
      <c r="V65" s="7">
        <f>+'Confed Life (CLIC)'!O60</f>
        <v>26201957.009999998</v>
      </c>
      <c r="W65" s="7"/>
      <c r="X65" s="7">
        <f>+'Confed Life (CLIC)'!Q60</f>
        <v>895082</v>
      </c>
      <c r="Y65" s="7">
        <f>+'Confed Life (CLIC)'!R60</f>
        <v>960837</v>
      </c>
      <c r="Z65" s="7"/>
      <c r="AA65" s="7">
        <f>+'Confed Life (CLIC)'!T60</f>
        <v>108553958</v>
      </c>
      <c r="AB65" s="17">
        <f>+'Confed Life (CLIC)'!U60</f>
        <v>75903888.789999992</v>
      </c>
    </row>
    <row r="66" spans="2:28">
      <c r="B66" s="8" t="s">
        <v>297</v>
      </c>
      <c r="C66" s="52" t="s">
        <v>298</v>
      </c>
      <c r="D66" s="28" t="s">
        <v>225</v>
      </c>
      <c r="E66" s="56">
        <v>34305</v>
      </c>
      <c r="F66" s="56">
        <v>34527</v>
      </c>
      <c r="G66" s="56">
        <v>36493</v>
      </c>
      <c r="H66" s="7">
        <f>+'Consolidated National'!B60</f>
        <v>8677556.7087591961</v>
      </c>
      <c r="I66" s="7">
        <f>+'Consolidated National'!C60</f>
        <v>150895.15625566291</v>
      </c>
      <c r="J66" s="7">
        <f>+'Consolidated National'!D60</f>
        <v>24463.976780011802</v>
      </c>
      <c r="K66" s="7">
        <f>+'Consolidated National'!E60</f>
        <v>0</v>
      </c>
      <c r="L66" s="7">
        <f t="shared" si="8"/>
        <v>8852915.8417948708</v>
      </c>
      <c r="M66" s="17"/>
      <c r="N66" s="7">
        <v>8852915.8417948689</v>
      </c>
      <c r="O66" s="133">
        <f t="shared" si="9"/>
        <v>0</v>
      </c>
      <c r="R66" s="10">
        <f>+'Consolidated National'!K60</f>
        <v>11271909</v>
      </c>
      <c r="S66" s="7">
        <f>+'Consolidated National'!L60</f>
        <v>1041272</v>
      </c>
      <c r="T66" s="7"/>
      <c r="U66" s="7">
        <f>+'Consolidated National'!N60</f>
        <v>1401485</v>
      </c>
      <c r="V66" s="7">
        <f>+'Consolidated National'!O60</f>
        <v>0</v>
      </c>
      <c r="W66" s="7"/>
      <c r="X66" s="7">
        <f>+'Consolidated National'!Q60</f>
        <v>122000</v>
      </c>
      <c r="Y66" s="7">
        <f>+'Consolidated National'!R60</f>
        <v>0</v>
      </c>
      <c r="Z66" s="7"/>
      <c r="AA66" s="7">
        <f>+'Consolidated National'!T60</f>
        <v>0</v>
      </c>
      <c r="AB66" s="17">
        <f>+'Consolidated National'!U60</f>
        <v>0</v>
      </c>
    </row>
    <row r="67" spans="2:28">
      <c r="B67" s="8" t="s">
        <v>299</v>
      </c>
      <c r="C67" s="52" t="s">
        <v>300</v>
      </c>
      <c r="D67" s="28" t="s">
        <v>256</v>
      </c>
      <c r="E67" s="56">
        <v>34009</v>
      </c>
      <c r="F67" s="56">
        <v>34459</v>
      </c>
      <c r="G67" s="56">
        <v>41550</v>
      </c>
      <c r="H67" s="7">
        <f>+'Consumers United'!B60</f>
        <v>1117107.6193295459</v>
      </c>
      <c r="I67" s="7">
        <f>+'Consumers United'!C60</f>
        <v>8410145.2871572524</v>
      </c>
      <c r="J67" s="7">
        <f>+'Consumers United'!D60</f>
        <v>5569510.9535132051</v>
      </c>
      <c r="K67" s="7">
        <f>+'Consumers United'!E60</f>
        <v>0</v>
      </c>
      <c r="L67" s="7">
        <f t="shared" si="8"/>
        <v>15096763.860000003</v>
      </c>
      <c r="M67" s="17"/>
      <c r="N67" s="7">
        <v>15096763.860000003</v>
      </c>
      <c r="O67" s="133">
        <f t="shared" si="9"/>
        <v>0</v>
      </c>
      <c r="R67" s="10">
        <f>+'Consumers United'!K60</f>
        <v>868884</v>
      </c>
      <c r="S67" s="7">
        <f>+'Consumers United'!L60</f>
        <v>258055.07010800001</v>
      </c>
      <c r="T67" s="7"/>
      <c r="U67" s="7">
        <f>+'Consumers United'!N60</f>
        <v>5279053</v>
      </c>
      <c r="V67" s="7">
        <f>+'Consumers United'!O60</f>
        <v>275536.95542000001</v>
      </c>
      <c r="W67" s="7"/>
      <c r="X67" s="7">
        <f>+'Consumers United'!Q60</f>
        <v>12212190</v>
      </c>
      <c r="Y67" s="7">
        <f>+'Consumers United'!R60</f>
        <v>3611951.2544720001</v>
      </c>
      <c r="Z67" s="7"/>
      <c r="AA67" s="7">
        <f>+'Consumers United'!T60</f>
        <v>40</v>
      </c>
      <c r="AB67" s="17">
        <f>+'Consumers United'!U60</f>
        <v>4</v>
      </c>
    </row>
    <row r="68" spans="2:28">
      <c r="B68" s="8" t="s">
        <v>301</v>
      </c>
      <c r="C68" s="52" t="s">
        <v>302</v>
      </c>
      <c r="D68" s="28" t="s">
        <v>175</v>
      </c>
      <c r="E68" s="56">
        <v>32379</v>
      </c>
      <c r="F68" s="56">
        <v>34380</v>
      </c>
      <c r="G68" s="56">
        <v>39086</v>
      </c>
      <c r="H68" s="7">
        <f>+'Corporate Life'!B60</f>
        <v>2485907.0505228303</v>
      </c>
      <c r="I68" s="7">
        <f>+'Corporate Life'!C60</f>
        <v>170712718.23676884</v>
      </c>
      <c r="J68" s="7">
        <f>+'Corporate Life'!D60</f>
        <v>389201.58535833366</v>
      </c>
      <c r="K68" s="7">
        <f>+'Corporate Life'!E60</f>
        <v>0</v>
      </c>
      <c r="L68" s="7">
        <f t="shared" si="8"/>
        <v>173587826.87265</v>
      </c>
      <c r="M68" s="17"/>
      <c r="N68" s="7">
        <v>173587826.87265003</v>
      </c>
      <c r="O68" s="133">
        <f t="shared" si="9"/>
        <v>0</v>
      </c>
      <c r="R68" s="10">
        <f>+'Corporate Life'!K60</f>
        <v>94012513</v>
      </c>
      <c r="S68" s="7">
        <f>+'Corporate Life'!L60</f>
        <v>0</v>
      </c>
      <c r="T68" s="7"/>
      <c r="U68" s="7">
        <f>+'Corporate Life'!N60</f>
        <v>76061564</v>
      </c>
      <c r="V68" s="7">
        <f>+'Corporate Life'!O60</f>
        <v>0</v>
      </c>
      <c r="W68" s="7"/>
      <c r="X68" s="7">
        <f>+'Corporate Life'!Q60</f>
        <v>250000</v>
      </c>
      <c r="Y68" s="7">
        <f>+'Corporate Life'!R60</f>
        <v>0</v>
      </c>
      <c r="Z68" s="7"/>
      <c r="AA68" s="7">
        <f>+'Corporate Life'!T60</f>
        <v>67153313</v>
      </c>
      <c r="AB68" s="17">
        <f>+'Corporate Life'!U60</f>
        <v>0</v>
      </c>
    </row>
    <row r="69" spans="2:28">
      <c r="B69" s="8" t="s">
        <v>303</v>
      </c>
      <c r="C69" s="52" t="s">
        <v>304</v>
      </c>
      <c r="D69" s="28" t="s">
        <v>182</v>
      </c>
      <c r="E69" s="56">
        <v>32496</v>
      </c>
      <c r="F69" s="56">
        <v>33662</v>
      </c>
      <c r="G69" s="56">
        <v>39437</v>
      </c>
      <c r="H69" s="7">
        <f>+'Diamond Benefits'!B60</f>
        <v>0</v>
      </c>
      <c r="I69" s="7">
        <f>+'Diamond Benefits'!C60</f>
        <v>12094494.004499996</v>
      </c>
      <c r="J69" s="7">
        <f>+'Diamond Benefits'!D60</f>
        <v>0</v>
      </c>
      <c r="K69" s="7">
        <f>+'Diamond Benefits'!E60</f>
        <v>0</v>
      </c>
      <c r="L69" s="7">
        <f t="shared" si="8"/>
        <v>12094494.004499996</v>
      </c>
      <c r="M69" s="17"/>
      <c r="N69" s="7">
        <v>12094494.004499996</v>
      </c>
      <c r="O69" s="133">
        <f t="shared" si="9"/>
        <v>0</v>
      </c>
      <c r="R69" s="10">
        <f>+'Diamond Benefits'!K60</f>
        <v>176802</v>
      </c>
      <c r="S69" s="7">
        <f>+'Diamond Benefits'!L60</f>
        <v>237.5558</v>
      </c>
      <c r="T69" s="7"/>
      <c r="U69" s="7">
        <f>+'Diamond Benefits'!N60</f>
        <v>5957495</v>
      </c>
      <c r="V69" s="7">
        <f>+'Diamond Benefits'!O60</f>
        <v>1545000</v>
      </c>
      <c r="W69" s="7"/>
      <c r="X69" s="7">
        <f>+'Diamond Benefits'!Q60</f>
        <v>12004070</v>
      </c>
      <c r="Y69" s="7">
        <f>+'Diamond Benefits'!R60</f>
        <v>85843.444199999998</v>
      </c>
      <c r="Z69" s="7"/>
      <c r="AA69" s="7">
        <f>+'Diamond Benefits'!T60</f>
        <v>0</v>
      </c>
      <c r="AB69" s="17">
        <f>+'Diamond Benefits'!U60</f>
        <v>0</v>
      </c>
    </row>
    <row r="70" spans="2:28">
      <c r="B70" s="8" t="s">
        <v>305</v>
      </c>
      <c r="C70" s="52" t="s">
        <v>306</v>
      </c>
      <c r="D70" s="28" t="s">
        <v>175</v>
      </c>
      <c r="E70" s="56"/>
      <c r="F70" s="56">
        <v>34431</v>
      </c>
      <c r="G70" s="56">
        <v>38579</v>
      </c>
      <c r="H70" s="7">
        <f>+'EBL Life'!B60</f>
        <v>11195211.308470907</v>
      </c>
      <c r="I70" s="7">
        <f>+'EBL Life'!C60</f>
        <v>3128665.9015290942</v>
      </c>
      <c r="J70" s="7">
        <f>+'EBL Life'!D60</f>
        <v>0</v>
      </c>
      <c r="K70" s="7">
        <f>+'EBL Life'!E60</f>
        <v>0</v>
      </c>
      <c r="L70" s="7">
        <f t="shared" si="8"/>
        <v>14323877.210000001</v>
      </c>
      <c r="M70" s="17"/>
      <c r="N70" s="7">
        <v>14323877.210000001</v>
      </c>
      <c r="O70" s="133">
        <f t="shared" si="9"/>
        <v>0</v>
      </c>
      <c r="R70" s="10">
        <f>+'EBL Life'!K60</f>
        <v>32000000</v>
      </c>
      <c r="S70" s="7">
        <f>+'EBL Life'!L60</f>
        <v>0</v>
      </c>
      <c r="T70" s="7"/>
      <c r="U70" s="7">
        <f>+'EBL Life'!N60</f>
        <v>0</v>
      </c>
      <c r="V70" s="7">
        <f>+'EBL Life'!O60</f>
        <v>0</v>
      </c>
      <c r="W70" s="7"/>
      <c r="X70" s="7">
        <f>+'EBL Life'!Q60</f>
        <v>0</v>
      </c>
      <c r="Y70" s="7">
        <f>+'EBL Life'!R60</f>
        <v>0</v>
      </c>
      <c r="Z70" s="7"/>
      <c r="AA70" s="7">
        <f>+'EBL Life'!T60</f>
        <v>0</v>
      </c>
      <c r="AB70" s="17">
        <f>+'EBL Life'!U60</f>
        <v>0</v>
      </c>
    </row>
    <row r="71" spans="2:28">
      <c r="B71" s="8" t="s">
        <v>307</v>
      </c>
      <c r="C71" s="52" t="s">
        <v>308</v>
      </c>
      <c r="D71" s="28" t="s">
        <v>309</v>
      </c>
      <c r="E71" s="56">
        <v>33371</v>
      </c>
      <c r="F71" s="56">
        <v>33876</v>
      </c>
      <c r="G71" s="56">
        <v>41178</v>
      </c>
      <c r="H71" s="7">
        <f>+'Fidelity Bankers'!B60</f>
        <v>274417.48801646056</v>
      </c>
      <c r="I71" s="7">
        <f>+'Fidelity Bankers'!C60</f>
        <v>14149804.211983541</v>
      </c>
      <c r="J71" s="7">
        <f>+'Fidelity Bankers'!D60</f>
        <v>0</v>
      </c>
      <c r="K71" s="7">
        <f>+'Fidelity Bankers'!E60</f>
        <v>0</v>
      </c>
      <c r="L71" s="7">
        <f t="shared" si="8"/>
        <v>14424221.700000001</v>
      </c>
      <c r="M71" s="17"/>
      <c r="N71" s="7">
        <v>14424221.700000001</v>
      </c>
      <c r="O71" s="133">
        <f t="shared" si="9"/>
        <v>0</v>
      </c>
      <c r="R71" s="10">
        <f>+'Fidelity Bankers'!K60</f>
        <v>889508</v>
      </c>
      <c r="S71" s="7">
        <f>+'Fidelity Bankers'!L60</f>
        <v>30</v>
      </c>
      <c r="T71" s="7"/>
      <c r="U71" s="7">
        <f>+'Fidelity Bankers'!N60</f>
        <v>2648350</v>
      </c>
      <c r="V71" s="7">
        <f>+'Fidelity Bankers'!O60</f>
        <v>20</v>
      </c>
      <c r="W71" s="7"/>
      <c r="X71" s="7">
        <f>+'Fidelity Bankers'!Q60</f>
        <v>330078</v>
      </c>
      <c r="Y71" s="7">
        <f>+'Fidelity Bankers'!R60</f>
        <v>0</v>
      </c>
      <c r="Z71" s="7"/>
      <c r="AA71" s="7">
        <f>+'Fidelity Bankers'!T60</f>
        <v>35000</v>
      </c>
      <c r="AB71" s="17">
        <f>+'Fidelity Bankers'!U60</f>
        <v>0</v>
      </c>
    </row>
    <row r="72" spans="2:28">
      <c r="B72" s="8" t="s">
        <v>310</v>
      </c>
      <c r="C72" s="52" t="s">
        <v>311</v>
      </c>
      <c r="D72" s="28" t="s">
        <v>271</v>
      </c>
      <c r="E72" s="56">
        <v>35342</v>
      </c>
      <c r="F72" s="56">
        <v>35647</v>
      </c>
      <c r="G72" s="56">
        <v>37607</v>
      </c>
      <c r="H72" s="7">
        <f>+'First Natl'!B60</f>
        <v>0</v>
      </c>
      <c r="I72" s="7">
        <f>+'First Natl'!C60</f>
        <v>0</v>
      </c>
      <c r="J72" s="7">
        <f>+'First Natl'!D60</f>
        <v>227653.36000000019</v>
      </c>
      <c r="K72" s="7">
        <f>+'First Natl'!E60</f>
        <v>0</v>
      </c>
      <c r="L72" s="7">
        <f t="shared" si="8"/>
        <v>227653.36000000019</v>
      </c>
      <c r="M72" s="17"/>
      <c r="N72" s="7">
        <v>227653.36000000019</v>
      </c>
      <c r="O72" s="133">
        <f t="shared" si="9"/>
        <v>0</v>
      </c>
      <c r="R72" s="10">
        <f>+'First Natl'!K60</f>
        <v>8231</v>
      </c>
      <c r="S72" s="7">
        <f>+'First Natl'!L60</f>
        <v>500000</v>
      </c>
      <c r="T72" s="7"/>
      <c r="U72" s="7">
        <f>+'First Natl'!N60</f>
        <v>0</v>
      </c>
      <c r="V72" s="7">
        <f>+'First Natl'!O60</f>
        <v>1700000</v>
      </c>
      <c r="W72" s="7"/>
      <c r="X72" s="7">
        <f>+'First Natl'!Q60</f>
        <v>192196</v>
      </c>
      <c r="Y72" s="7">
        <f>+'First Natl'!R60</f>
        <v>116294</v>
      </c>
      <c r="Z72" s="7"/>
      <c r="AA72" s="7">
        <f>+'First Natl'!T60</f>
        <v>0</v>
      </c>
      <c r="AB72" s="17">
        <f>+'First Natl'!U60</f>
        <v>0</v>
      </c>
    </row>
    <row r="73" spans="2:28">
      <c r="B73" s="8" t="s">
        <v>312</v>
      </c>
      <c r="C73" s="52" t="s">
        <v>313</v>
      </c>
      <c r="D73" s="28" t="s">
        <v>314</v>
      </c>
      <c r="E73" s="56">
        <v>36291</v>
      </c>
      <c r="F73" s="56">
        <v>36459</v>
      </c>
      <c r="G73" s="56">
        <v>41604</v>
      </c>
      <c r="H73" s="7">
        <f>+'Franklin American'!B60</f>
        <v>319942.98607924645</v>
      </c>
      <c r="I73" s="7">
        <f>+'Franklin American'!C60</f>
        <v>70879.885196353222</v>
      </c>
      <c r="J73" s="7">
        <f>+'Franklin American'!D60</f>
        <v>0</v>
      </c>
      <c r="K73" s="7">
        <f>+'Franklin American'!E60</f>
        <v>0</v>
      </c>
      <c r="L73" s="7">
        <f t="shared" si="8"/>
        <v>390822.8712755997</v>
      </c>
      <c r="M73" s="17"/>
      <c r="N73" s="7">
        <v>371245.11886599043</v>
      </c>
      <c r="O73" s="133">
        <f t="shared" si="9"/>
        <v>19577.752409609267</v>
      </c>
      <c r="R73" s="10">
        <f>+'Franklin American'!K60</f>
        <v>1242916</v>
      </c>
      <c r="S73" s="7">
        <f>+'Franklin American'!L60</f>
        <v>770166</v>
      </c>
      <c r="T73" s="7"/>
      <c r="U73" s="7">
        <f>+'Franklin American'!N60</f>
        <v>89000</v>
      </c>
      <c r="V73" s="7">
        <f>+'Franklin American'!O60</f>
        <v>131036</v>
      </c>
      <c r="W73" s="7"/>
      <c r="X73" s="7">
        <f>+'Franklin American'!Q60</f>
        <v>0</v>
      </c>
      <c r="Y73" s="7">
        <f>+'Franklin American'!R60</f>
        <v>0</v>
      </c>
      <c r="Z73" s="7"/>
      <c r="AA73" s="7">
        <f>+'Franklin American'!T60</f>
        <v>0</v>
      </c>
      <c r="AB73" s="17">
        <f>+'Franklin American'!U60</f>
        <v>0</v>
      </c>
    </row>
    <row r="74" spans="2:28">
      <c r="B74" s="8" t="s">
        <v>315</v>
      </c>
      <c r="C74" s="52" t="s">
        <v>316</v>
      </c>
      <c r="D74" s="28" t="s">
        <v>317</v>
      </c>
      <c r="E74" s="56">
        <v>33121</v>
      </c>
      <c r="F74" s="56">
        <v>33392</v>
      </c>
      <c r="G74" s="56">
        <v>38373</v>
      </c>
      <c r="H74" s="7">
        <f>+'George Washington'!B60</f>
        <v>1321718.3130752095</v>
      </c>
      <c r="I74" s="7">
        <f>+'George Washington'!C60</f>
        <v>76535.082051488644</v>
      </c>
      <c r="J74" s="7">
        <f>+'George Washington'!D60</f>
        <v>387876.41487330076</v>
      </c>
      <c r="K74" s="7">
        <f>+'George Washington'!E60</f>
        <v>0</v>
      </c>
      <c r="L74" s="7">
        <f t="shared" si="8"/>
        <v>1786129.8099999989</v>
      </c>
      <c r="M74" s="17"/>
      <c r="N74" s="7">
        <v>1786129.8099999991</v>
      </c>
      <c r="O74" s="133">
        <f t="shared" si="9"/>
        <v>0</v>
      </c>
      <c r="R74" s="10">
        <f>+'George Washington'!K60</f>
        <v>5231876</v>
      </c>
      <c r="S74" s="7">
        <f>+'George Washington'!L60</f>
        <v>2288000.2824999997</v>
      </c>
      <c r="T74" s="7"/>
      <c r="U74" s="7">
        <f>+'George Washington'!N60</f>
        <v>214664</v>
      </c>
      <c r="V74" s="7">
        <f>+'George Washington'!O60</f>
        <v>154649.16</v>
      </c>
      <c r="W74" s="7"/>
      <c r="X74" s="7">
        <f>+'George Washington'!Q60</f>
        <v>13338293</v>
      </c>
      <c r="Y74" s="7">
        <f>+'George Washington'!R60</f>
        <v>5683448.6675000004</v>
      </c>
      <c r="Z74" s="7"/>
      <c r="AA74" s="7">
        <f>+'George Washington'!T60</f>
        <v>0</v>
      </c>
      <c r="AB74" s="17">
        <f>+'George Washington'!U60</f>
        <v>0</v>
      </c>
    </row>
    <row r="75" spans="2:28">
      <c r="B75" s="8" t="s">
        <v>318</v>
      </c>
      <c r="C75" s="52" t="s">
        <v>319</v>
      </c>
      <c r="D75" s="28" t="s">
        <v>215</v>
      </c>
      <c r="E75" s="56">
        <v>33462</v>
      </c>
      <c r="F75" s="56">
        <v>33940</v>
      </c>
      <c r="G75" s="56">
        <v>38562</v>
      </c>
      <c r="H75" s="7">
        <f>+'Guarantee Security'!B60</f>
        <v>22777529.255152315</v>
      </c>
      <c r="I75" s="7">
        <f>+'Guarantee Security'!C60</f>
        <v>84099479.478020251</v>
      </c>
      <c r="J75" s="7">
        <f>+'Guarantee Security'!D60</f>
        <v>0</v>
      </c>
      <c r="K75" s="7">
        <f>+'Guarantee Security'!E60</f>
        <v>0</v>
      </c>
      <c r="L75" s="7">
        <f t="shared" si="8"/>
        <v>106877008.73317257</v>
      </c>
      <c r="M75" s="17"/>
      <c r="N75" s="7">
        <v>106877008.73317258</v>
      </c>
      <c r="O75" s="133">
        <f t="shared" si="9"/>
        <v>0</v>
      </c>
      <c r="R75" s="10">
        <f>+'Guarantee Security'!K60</f>
        <v>60125731</v>
      </c>
      <c r="S75" s="7">
        <f>+'Guarantee Security'!L60</f>
        <v>10014471.07</v>
      </c>
      <c r="T75" s="7"/>
      <c r="U75" s="7">
        <f>+'Guarantee Security'!N60</f>
        <v>175491859</v>
      </c>
      <c r="V75" s="7">
        <f>+'Guarantee Security'!O60</f>
        <v>19412205.129999999</v>
      </c>
      <c r="W75" s="7"/>
      <c r="X75" s="7">
        <f>+'Guarantee Security'!Q60</f>
        <v>0</v>
      </c>
      <c r="Y75" s="7">
        <f>+'Guarantee Security'!R60</f>
        <v>0</v>
      </c>
      <c r="Z75" s="7"/>
      <c r="AA75" s="7">
        <f>+'Guarantee Security'!T60</f>
        <v>2000</v>
      </c>
      <c r="AB75" s="17">
        <f>+'Guarantee Security'!U60</f>
        <v>0</v>
      </c>
    </row>
    <row r="76" spans="2:28">
      <c r="B76" s="8" t="s">
        <v>320</v>
      </c>
      <c r="C76" s="52" t="s">
        <v>321</v>
      </c>
      <c r="D76" s="28" t="s">
        <v>253</v>
      </c>
      <c r="E76" s="56">
        <v>33536</v>
      </c>
      <c r="F76" s="56">
        <v>33595</v>
      </c>
      <c r="G76" s="56">
        <v>37880</v>
      </c>
      <c r="H76" s="7">
        <f>+'Inter-American'!B60</f>
        <v>71930238.680526808</v>
      </c>
      <c r="I76" s="7">
        <f>+'Inter-American'!C60</f>
        <v>17952495.999239016</v>
      </c>
      <c r="J76" s="7">
        <f>+'Inter-American'!D60</f>
        <v>0</v>
      </c>
      <c r="K76" s="7">
        <f>+'Inter-American'!E60</f>
        <v>17889149.609560724</v>
      </c>
      <c r="L76" s="7">
        <f t="shared" si="8"/>
        <v>107771884.28932655</v>
      </c>
      <c r="M76" s="17"/>
      <c r="N76" s="7">
        <v>107771884.28932655</v>
      </c>
      <c r="O76" s="133">
        <f t="shared" si="9"/>
        <v>0</v>
      </c>
      <c r="R76" s="10">
        <f>+'Inter-American'!K60</f>
        <v>90759188</v>
      </c>
      <c r="S76" s="7">
        <f>+'Inter-American'!L60</f>
        <v>25834985.63335</v>
      </c>
      <c r="T76" s="7"/>
      <c r="U76" s="7">
        <f>+'Inter-American'!N60</f>
        <v>37166103</v>
      </c>
      <c r="V76" s="7">
        <f>+'Inter-American'!O60</f>
        <v>19867169.688979998</v>
      </c>
      <c r="W76" s="7"/>
      <c r="X76" s="7">
        <f>+'Inter-American'!Q60</f>
        <v>4032883</v>
      </c>
      <c r="Y76" s="7">
        <f>+'Inter-American'!R60</f>
        <v>643059.62766999996</v>
      </c>
      <c r="Z76" s="7"/>
      <c r="AA76" s="7">
        <f>+'Inter-American'!T60</f>
        <v>41826413</v>
      </c>
      <c r="AB76" s="17">
        <f>+'Inter-American'!U60</f>
        <v>17982766.469999999</v>
      </c>
    </row>
    <row r="77" spans="2:28">
      <c r="B77" s="8" t="s">
        <v>322</v>
      </c>
      <c r="C77" s="52" t="s">
        <v>323</v>
      </c>
      <c r="D77" s="28" t="s">
        <v>210</v>
      </c>
      <c r="E77" s="56">
        <v>36292</v>
      </c>
      <c r="F77" s="56">
        <v>36494</v>
      </c>
      <c r="G77" s="56">
        <v>41272</v>
      </c>
      <c r="H77" s="7">
        <f>+'International Fin'!B60</f>
        <v>1131635.1719370692</v>
      </c>
      <c r="I77" s="7">
        <f>+'International Fin'!C60</f>
        <v>725220.68105509435</v>
      </c>
      <c r="J77" s="7">
        <f>+'International Fin'!D60</f>
        <v>0</v>
      </c>
      <c r="K77" s="7">
        <f>+'International Fin'!E60</f>
        <v>0</v>
      </c>
      <c r="L77" s="7">
        <f t="shared" si="8"/>
        <v>1856855.8529921635</v>
      </c>
      <c r="M77" s="17"/>
      <c r="N77" s="7">
        <v>1852799.3957968892</v>
      </c>
      <c r="O77" s="133">
        <f t="shared" si="9"/>
        <v>4056.457195274299</v>
      </c>
      <c r="R77" s="10">
        <f>+'International Fin'!K60</f>
        <v>4602083</v>
      </c>
      <c r="S77" s="7">
        <f>+'International Fin'!L60</f>
        <v>3175000</v>
      </c>
      <c r="T77" s="7"/>
      <c r="U77" s="7">
        <f>+'International Fin'!N60</f>
        <v>277880</v>
      </c>
      <c r="V77" s="7">
        <f>+'International Fin'!O60</f>
        <v>0</v>
      </c>
      <c r="W77" s="7"/>
      <c r="X77" s="7">
        <f>+'International Fin'!Q60</f>
        <v>152528</v>
      </c>
      <c r="Y77" s="7">
        <f>+'International Fin'!R60</f>
        <v>125000</v>
      </c>
      <c r="Z77" s="7"/>
      <c r="AA77" s="7">
        <f>+'International Fin'!T60</f>
        <v>0</v>
      </c>
      <c r="AB77" s="17">
        <f>+'International Fin'!U60</f>
        <v>0</v>
      </c>
    </row>
    <row r="78" spans="2:28">
      <c r="B78" s="8" t="s">
        <v>324</v>
      </c>
      <c r="C78" s="52" t="s">
        <v>325</v>
      </c>
      <c r="D78" s="28" t="s">
        <v>326</v>
      </c>
      <c r="E78" s="56">
        <v>33847</v>
      </c>
      <c r="F78" s="56">
        <v>34061</v>
      </c>
      <c r="G78" s="56">
        <v>38698</v>
      </c>
      <c r="H78" s="7">
        <f>+'Investment Life of America'!B60</f>
        <v>3607086.2854364915</v>
      </c>
      <c r="I78" s="7">
        <f>+'Investment Life of America'!C60</f>
        <v>12130317.46908059</v>
      </c>
      <c r="J78" s="7">
        <f>+'Investment Life of America'!D60</f>
        <v>16133.84</v>
      </c>
      <c r="K78" s="7">
        <f>+'Investment Life of America'!E60</f>
        <v>0</v>
      </c>
      <c r="L78" s="7">
        <f t="shared" si="8"/>
        <v>15753537.594517082</v>
      </c>
      <c r="M78" s="17"/>
      <c r="N78" s="7">
        <v>15753537.594517082</v>
      </c>
      <c r="O78" s="133">
        <f t="shared" si="9"/>
        <v>0</v>
      </c>
      <c r="R78" s="10">
        <f>+'Investment Life of America'!K60</f>
        <v>5270688</v>
      </c>
      <c r="S78" s="7">
        <f>+'Investment Life of America'!L60</f>
        <v>356691</v>
      </c>
      <c r="T78" s="7"/>
      <c r="U78" s="7">
        <f>+'Investment Life of America'!N60</f>
        <v>17846770</v>
      </c>
      <c r="V78" s="7">
        <f>+'Investment Life of America'!O60</f>
        <v>1325580.3500000001</v>
      </c>
      <c r="W78" s="7"/>
      <c r="X78" s="7">
        <f>+'Investment Life of America'!Q60</f>
        <v>0</v>
      </c>
      <c r="Y78" s="7">
        <f>+'Investment Life of America'!R60</f>
        <v>0</v>
      </c>
      <c r="Z78" s="7"/>
      <c r="AA78" s="7">
        <f>+'Investment Life of America'!T60</f>
        <v>0</v>
      </c>
      <c r="AB78" s="17">
        <f>+'Investment Life of America'!U60</f>
        <v>0</v>
      </c>
    </row>
    <row r="79" spans="2:28">
      <c r="B79" s="8" t="s">
        <v>327</v>
      </c>
      <c r="C79" s="52" t="s">
        <v>328</v>
      </c>
      <c r="D79" s="28" t="s">
        <v>329</v>
      </c>
      <c r="E79" s="56">
        <v>34012</v>
      </c>
      <c r="F79" s="56">
        <v>34564</v>
      </c>
      <c r="G79" s="56">
        <v>39426</v>
      </c>
      <c r="H79" s="7">
        <f>+'Kentucky Central'!B60</f>
        <v>-12560924.831892205</v>
      </c>
      <c r="I79" s="7">
        <f>+'Kentucky Central'!C60</f>
        <v>22421.472392213363</v>
      </c>
      <c r="J79" s="7">
        <f>+'Kentucky Central'!D60</f>
        <v>0</v>
      </c>
      <c r="K79" s="7">
        <f>+'Kentucky Central'!E60</f>
        <v>0</v>
      </c>
      <c r="L79" s="7">
        <f t="shared" si="8"/>
        <v>-12538503.359499993</v>
      </c>
      <c r="M79" s="17"/>
      <c r="N79" s="7">
        <v>-12548771.99949999</v>
      </c>
      <c r="O79" s="133">
        <f t="shared" si="9"/>
        <v>10268.639999996871</v>
      </c>
      <c r="R79" s="10">
        <f>+'Kentucky Central'!K60</f>
        <v>122437040</v>
      </c>
      <c r="S79" s="7">
        <f>+'Kentucky Central'!L60</f>
        <v>92956402.418200001</v>
      </c>
      <c r="T79" s="7"/>
      <c r="U79" s="7">
        <f>+'Kentucky Central'!N60</f>
        <v>13028405</v>
      </c>
      <c r="V79" s="7">
        <f>+'Kentucky Central'!O60</f>
        <v>7287007.0312000001</v>
      </c>
      <c r="W79" s="7"/>
      <c r="X79" s="7">
        <f>+'Kentucky Central'!Q60</f>
        <v>141544</v>
      </c>
      <c r="Y79" s="7">
        <f>+'Kentucky Central'!R60</f>
        <v>161507.8406</v>
      </c>
      <c r="Z79" s="7"/>
      <c r="AA79" s="7">
        <f>+'Kentucky Central'!T60</f>
        <v>0</v>
      </c>
      <c r="AB79" s="17">
        <f>+'Kentucky Central'!U60</f>
        <v>0</v>
      </c>
    </row>
    <row r="80" spans="2:28">
      <c r="B80" s="8" t="s">
        <v>330</v>
      </c>
      <c r="C80" s="52" t="s">
        <v>331</v>
      </c>
      <c r="D80" s="28" t="s">
        <v>175</v>
      </c>
      <c r="E80" s="56">
        <v>33164</v>
      </c>
      <c r="F80" s="56">
        <v>33248</v>
      </c>
      <c r="G80" s="56">
        <v>37739</v>
      </c>
      <c r="H80" s="158" t="s">
        <v>332</v>
      </c>
      <c r="I80" s="159"/>
      <c r="J80" s="159"/>
      <c r="K80" s="159"/>
      <c r="L80" s="7">
        <v>0</v>
      </c>
      <c r="M80" s="17"/>
      <c r="N80" s="7">
        <v>0</v>
      </c>
      <c r="O80" s="133">
        <f t="shared" si="9"/>
        <v>0</v>
      </c>
      <c r="R80" s="10"/>
      <c r="S80" s="7"/>
      <c r="T80" s="7"/>
      <c r="U80" s="7"/>
      <c r="V80" s="7"/>
      <c r="W80" s="7"/>
      <c r="X80" s="7"/>
      <c r="Y80" s="7"/>
      <c r="Z80" s="7"/>
      <c r="AA80" s="7"/>
      <c r="AB80" s="17"/>
    </row>
    <row r="81" spans="2:28">
      <c r="B81" s="8" t="s">
        <v>333</v>
      </c>
      <c r="C81" s="52" t="s">
        <v>334</v>
      </c>
      <c r="D81" s="28" t="s">
        <v>326</v>
      </c>
      <c r="E81" s="56">
        <v>37474</v>
      </c>
      <c r="F81" s="56">
        <v>38260</v>
      </c>
      <c r="G81" s="56">
        <v>41261</v>
      </c>
      <c r="H81" s="7">
        <f>+'London Pac'!B60</f>
        <v>0</v>
      </c>
      <c r="I81" s="7">
        <f>+'London Pac'!C60</f>
        <v>96324040.837000206</v>
      </c>
      <c r="J81" s="7">
        <f>+'London Pac'!D60</f>
        <v>0</v>
      </c>
      <c r="K81" s="7">
        <f>+'London Pac'!E60</f>
        <v>0</v>
      </c>
      <c r="L81" s="7">
        <f t="shared" ref="L81:L100" si="10">SUM(H81:K81)</f>
        <v>96324040.837000206</v>
      </c>
      <c r="M81" s="17"/>
      <c r="N81" s="7">
        <v>96378153.837000191</v>
      </c>
      <c r="O81" s="133">
        <f t="shared" si="9"/>
        <v>-54112.999999985099</v>
      </c>
      <c r="R81" s="10">
        <f>+'London Pac'!K60</f>
        <v>700638</v>
      </c>
      <c r="S81" s="7">
        <f>+'London Pac'!L60</f>
        <v>6000</v>
      </c>
      <c r="T81" s="7"/>
      <c r="U81" s="7">
        <f>+'London Pac'!N60</f>
        <v>88015647</v>
      </c>
      <c r="V81" s="7">
        <f>+'London Pac'!O60</f>
        <v>10292000</v>
      </c>
      <c r="W81" s="7"/>
      <c r="X81" s="7">
        <f>+'London Pac'!Q60</f>
        <v>0</v>
      </c>
      <c r="Y81" s="7">
        <f>+'London Pac'!R60</f>
        <v>1716536</v>
      </c>
      <c r="Z81" s="7"/>
      <c r="AA81" s="7">
        <f>+'London Pac'!T60</f>
        <v>0</v>
      </c>
      <c r="AB81" s="17">
        <f>+'London Pac'!U60</f>
        <v>0</v>
      </c>
    </row>
    <row r="82" spans="2:28">
      <c r="B82" s="8" t="s">
        <v>335</v>
      </c>
      <c r="C82" s="52" t="s">
        <v>336</v>
      </c>
      <c r="D82" s="28" t="s">
        <v>225</v>
      </c>
      <c r="E82" s="56">
        <v>39783</v>
      </c>
      <c r="F82" s="56">
        <v>39870</v>
      </c>
      <c r="G82" s="56">
        <v>42284</v>
      </c>
      <c r="H82" s="7">
        <f>+'Medical Savings'!B60</f>
        <v>0</v>
      </c>
      <c r="I82" s="7">
        <f>+'Medical Savings'!C60</f>
        <v>0</v>
      </c>
      <c r="J82" s="7">
        <f>+'Medical Savings'!D60</f>
        <v>24598223.590000004</v>
      </c>
      <c r="K82" s="7">
        <f>+'Medical Savings'!E60</f>
        <v>0</v>
      </c>
      <c r="L82" s="7">
        <f t="shared" si="10"/>
        <v>24598223.590000004</v>
      </c>
      <c r="M82" s="17"/>
      <c r="N82" s="7">
        <v>24439029.309999995</v>
      </c>
      <c r="O82" s="133">
        <f t="shared" si="9"/>
        <v>159194.28000000864</v>
      </c>
      <c r="R82" s="10">
        <f>+'Medical Savings'!K60</f>
        <v>0</v>
      </c>
      <c r="S82" s="7">
        <f>+'Medical Savings'!L60</f>
        <v>0</v>
      </c>
      <c r="T82" s="7"/>
      <c r="U82" s="7">
        <f>+'Medical Savings'!N60</f>
        <v>0</v>
      </c>
      <c r="V82" s="7">
        <f>+'Medical Savings'!O60</f>
        <v>0</v>
      </c>
      <c r="W82" s="7"/>
      <c r="X82" s="7">
        <f>+'Medical Savings'!Q60</f>
        <v>19179391</v>
      </c>
      <c r="Y82" s="7">
        <f>+'Medical Savings'!R60</f>
        <v>31891</v>
      </c>
      <c r="Z82" s="7"/>
      <c r="AA82" s="7">
        <f>+'Medical Savings'!T60</f>
        <v>0</v>
      </c>
      <c r="AB82" s="17">
        <f>+'Medical Savings'!U60</f>
        <v>0</v>
      </c>
    </row>
    <row r="83" spans="2:28">
      <c r="B83" s="8" t="s">
        <v>337</v>
      </c>
      <c r="C83" s="52" t="s">
        <v>338</v>
      </c>
      <c r="D83" s="28" t="s">
        <v>339</v>
      </c>
      <c r="E83" s="56">
        <v>33415</v>
      </c>
      <c r="F83" s="56">
        <v>33476</v>
      </c>
      <c r="G83" s="56">
        <v>39623</v>
      </c>
      <c r="H83" s="7">
        <f>+'Midwest Life'!B60</f>
        <v>886413.42562696885</v>
      </c>
      <c r="I83" s="7">
        <f>+'Midwest Life'!C60</f>
        <v>32066889.266017012</v>
      </c>
      <c r="J83" s="7">
        <f>+'Midwest Life'!D60</f>
        <v>82020.802356012515</v>
      </c>
      <c r="K83" s="7">
        <f>+'Midwest Life'!E60</f>
        <v>0</v>
      </c>
      <c r="L83" s="7">
        <f t="shared" si="10"/>
        <v>33035323.493999992</v>
      </c>
      <c r="M83" s="17"/>
      <c r="N83" s="7">
        <v>33035323.493999995</v>
      </c>
      <c r="O83" s="133">
        <f t="shared" si="9"/>
        <v>0</v>
      </c>
      <c r="R83" s="10">
        <f>+'Midwest Life'!K60</f>
        <v>3798558</v>
      </c>
      <c r="S83" s="7">
        <f>+'Midwest Life'!L60</f>
        <v>1244000</v>
      </c>
      <c r="T83" s="7"/>
      <c r="U83" s="7">
        <f>+'Midwest Life'!N60</f>
        <v>75236595</v>
      </c>
      <c r="V83" s="7">
        <f>+'Midwest Life'!O60</f>
        <v>12991485</v>
      </c>
      <c r="W83" s="7"/>
      <c r="X83" s="7">
        <f>+'Midwest Life'!Q60</f>
        <v>4535768</v>
      </c>
      <c r="Y83" s="7">
        <f>+'Midwest Life'!R60</f>
        <v>725908</v>
      </c>
      <c r="Z83" s="7"/>
      <c r="AA83" s="7">
        <f>+'Midwest Life'!T60</f>
        <v>0</v>
      </c>
      <c r="AB83" s="17">
        <f>+'Midwest Life'!U60</f>
        <v>0</v>
      </c>
    </row>
    <row r="84" spans="2:28">
      <c r="B84" s="8" t="s">
        <v>340</v>
      </c>
      <c r="C84" s="52" t="s">
        <v>341</v>
      </c>
      <c r="D84" s="28" t="s">
        <v>342</v>
      </c>
      <c r="E84" s="56">
        <v>33435</v>
      </c>
      <c r="F84" s="56">
        <v>34276</v>
      </c>
      <c r="G84" s="56">
        <v>36341</v>
      </c>
      <c r="H84" s="7">
        <f>+'Mutual Benefit'!B60</f>
        <v>-350826.82437709899</v>
      </c>
      <c r="I84" s="7">
        <f>+'Mutual Benefit'!C60</f>
        <v>-1057076.6407227472</v>
      </c>
      <c r="J84" s="7">
        <f>+'Mutual Benefit'!D60</f>
        <v>0</v>
      </c>
      <c r="K84" s="7">
        <f>+'Mutual Benefit'!E60</f>
        <v>-163752.26489987923</v>
      </c>
      <c r="L84" s="7">
        <f t="shared" si="10"/>
        <v>-1571655.7299997255</v>
      </c>
      <c r="M84" s="17"/>
      <c r="N84" s="7">
        <v>-1571655.7299997245</v>
      </c>
      <c r="O84" s="133">
        <f t="shared" si="9"/>
        <v>0</v>
      </c>
      <c r="R84" s="10">
        <f>+'Mutual Benefit'!K60</f>
        <v>113928847</v>
      </c>
      <c r="S84" s="7">
        <f>+'Mutual Benefit'!L60</f>
        <v>73393423.847253993</v>
      </c>
      <c r="T84" s="7"/>
      <c r="U84" s="7">
        <f>+'Mutual Benefit'!N60</f>
        <v>16270649</v>
      </c>
      <c r="V84" s="7">
        <f>+'Mutual Benefit'!O60</f>
        <v>12224649.138025999</v>
      </c>
      <c r="W84" s="7"/>
      <c r="X84" s="7">
        <f>+'Mutual Benefit'!Q60</f>
        <v>4132289</v>
      </c>
      <c r="Y84" s="7">
        <f>+'Mutual Benefit'!R60</f>
        <v>4836956.3147200001</v>
      </c>
      <c r="Z84" s="7"/>
      <c r="AA84" s="7">
        <f>+'Mutual Benefit'!T60</f>
        <v>2139524</v>
      </c>
      <c r="AB84" s="17">
        <f>+'Mutual Benefit'!U60</f>
        <v>1843252.74</v>
      </c>
    </row>
    <row r="85" spans="2:28">
      <c r="B85" s="8" t="s">
        <v>343</v>
      </c>
      <c r="C85" s="52" t="s">
        <v>344</v>
      </c>
      <c r="D85" s="28" t="s">
        <v>225</v>
      </c>
      <c r="E85" s="56">
        <v>33151</v>
      </c>
      <c r="F85" s="56">
        <v>33578</v>
      </c>
      <c r="G85" s="56">
        <v>38562</v>
      </c>
      <c r="H85" s="7">
        <f>+'Mutual Security'!B60</f>
        <v>3154287.9382956424</v>
      </c>
      <c r="I85" s="7">
        <f>+'Mutual Security'!C60</f>
        <v>11284109.354893057</v>
      </c>
      <c r="J85" s="7">
        <f>+'Mutual Security'!D60</f>
        <v>-6406495.8769343914</v>
      </c>
      <c r="K85" s="7">
        <f>+'Mutual Security'!E60</f>
        <v>4717118.0237456895</v>
      </c>
      <c r="L85" s="7">
        <f t="shared" si="10"/>
        <v>12749019.439999998</v>
      </c>
      <c r="M85" s="17"/>
      <c r="N85" s="7">
        <v>12749019.439999996</v>
      </c>
      <c r="O85" s="133">
        <f t="shared" si="9"/>
        <v>0</v>
      </c>
      <c r="R85" s="10">
        <f>+'Mutual Security'!K60</f>
        <v>53434308</v>
      </c>
      <c r="S85" s="7">
        <f>+'Mutual Security'!L60</f>
        <v>16260675.3488</v>
      </c>
      <c r="T85" s="7"/>
      <c r="U85" s="7">
        <f>+'Mutual Security'!N60</f>
        <v>117647747</v>
      </c>
      <c r="V85" s="7">
        <f>+'Mutual Security'!O60</f>
        <v>23197622.820799999</v>
      </c>
      <c r="W85" s="7"/>
      <c r="X85" s="7">
        <f>+'Mutual Security'!Q60</f>
        <v>3972146</v>
      </c>
      <c r="Y85" s="7">
        <f>+'Mutual Security'!R60</f>
        <v>2032125.8303999999</v>
      </c>
      <c r="Z85" s="7"/>
      <c r="AA85" s="7">
        <f>+'Mutual Security'!T60</f>
        <v>96890</v>
      </c>
      <c r="AB85" s="17">
        <f>+'Mutual Security'!U60</f>
        <v>84000</v>
      </c>
    </row>
    <row r="86" spans="2:28">
      <c r="B86" s="8" t="s">
        <v>345</v>
      </c>
      <c r="C86" s="52" t="s">
        <v>346</v>
      </c>
      <c r="D86" s="28" t="s">
        <v>339</v>
      </c>
      <c r="E86" s="56">
        <v>36318</v>
      </c>
      <c r="F86" s="56">
        <v>36642</v>
      </c>
      <c r="G86" s="56">
        <v>38908</v>
      </c>
      <c r="H86" s="7">
        <f>+'National Affiliated'!B60</f>
        <v>1176937.9802407282</v>
      </c>
      <c r="I86" s="7">
        <f>+'National Affiliated'!C60</f>
        <v>122900.96780347699</v>
      </c>
      <c r="J86" s="7">
        <f>+'National Affiliated'!D60</f>
        <v>9637.9348143069838</v>
      </c>
      <c r="K86" s="7">
        <f>+'National Affiliated'!E60</f>
        <v>0</v>
      </c>
      <c r="L86" s="7">
        <f t="shared" si="10"/>
        <v>1309476.8828585122</v>
      </c>
      <c r="M86" s="17"/>
      <c r="N86" s="7">
        <v>1309476.8828585122</v>
      </c>
      <c r="O86" s="133">
        <f t="shared" si="9"/>
        <v>0</v>
      </c>
      <c r="R86" s="10">
        <f>+'National Affiliated'!K60</f>
        <v>1144992</v>
      </c>
      <c r="S86" s="7">
        <f>+'National Affiliated'!L60</f>
        <v>41125</v>
      </c>
      <c r="T86" s="7"/>
      <c r="U86" s="7">
        <f>+'National Affiliated'!N60</f>
        <v>35389</v>
      </c>
      <c r="V86" s="7">
        <f>+'National Affiliated'!O60</f>
        <v>0</v>
      </c>
      <c r="W86" s="7"/>
      <c r="X86" s="7">
        <f>+'National Affiliated'!Q60</f>
        <v>606622</v>
      </c>
      <c r="Y86" s="7">
        <f>+'National Affiliated'!R60</f>
        <v>1257</v>
      </c>
      <c r="Z86" s="7"/>
      <c r="AA86" s="7">
        <f>+'National Affiliated'!T60</f>
        <v>0</v>
      </c>
      <c r="AB86" s="17">
        <f>+'National Affiliated'!U60</f>
        <v>0</v>
      </c>
    </row>
    <row r="87" spans="2:28">
      <c r="B87" s="8" t="s">
        <v>347</v>
      </c>
      <c r="C87" s="52" t="s">
        <v>348</v>
      </c>
      <c r="D87" s="28" t="s">
        <v>175</v>
      </c>
      <c r="E87" s="56">
        <v>34730</v>
      </c>
      <c r="F87" s="56">
        <v>35216</v>
      </c>
      <c r="G87" s="56">
        <v>38273</v>
      </c>
      <c r="H87" s="7">
        <f>+'Natl American'!B60</f>
        <v>2606.8883470633195</v>
      </c>
      <c r="I87" s="7">
        <f>+'Natl American'!C60</f>
        <v>13137751.992995268</v>
      </c>
      <c r="J87" s="7">
        <f>+'Natl American'!D60</f>
        <v>6053.6740886361758</v>
      </c>
      <c r="K87" s="7">
        <f>+'Natl American'!E60</f>
        <v>0</v>
      </c>
      <c r="L87" s="7">
        <f t="shared" si="10"/>
        <v>13146412.555430967</v>
      </c>
      <c r="M87" s="17"/>
      <c r="N87" s="7">
        <v>13146412.555430967</v>
      </c>
      <c r="O87" s="133">
        <f t="shared" si="9"/>
        <v>0</v>
      </c>
      <c r="R87" s="10">
        <f>+'Natl American'!K60</f>
        <v>576171</v>
      </c>
      <c r="S87" s="7">
        <f>+'Natl American'!L60</f>
        <v>185418.76120000001</v>
      </c>
      <c r="T87" s="7"/>
      <c r="U87" s="7">
        <f>+'Natl American'!N60</f>
        <v>24494168</v>
      </c>
      <c r="V87" s="7">
        <f>+'Natl American'!O60</f>
        <v>42107927.9296</v>
      </c>
      <c r="W87" s="7"/>
      <c r="X87" s="7">
        <f>+'Natl American'!Q60</f>
        <v>1785577</v>
      </c>
      <c r="Y87" s="7">
        <f>+'Natl American'!R60</f>
        <v>1644030.4391999999</v>
      </c>
      <c r="Z87" s="7"/>
      <c r="AA87" s="7">
        <f>+'Natl American'!T60</f>
        <v>0</v>
      </c>
      <c r="AB87" s="17">
        <f>+'Natl American'!U60</f>
        <v>0</v>
      </c>
    </row>
    <row r="88" spans="2:28">
      <c r="B88" s="8" t="s">
        <v>349</v>
      </c>
      <c r="C88" s="52" t="s">
        <v>350</v>
      </c>
      <c r="D88" s="28" t="s">
        <v>342</v>
      </c>
      <c r="E88" s="56">
        <v>33486</v>
      </c>
      <c r="F88" s="56">
        <v>34193</v>
      </c>
      <c r="G88" s="56">
        <v>36168</v>
      </c>
      <c r="H88" s="7">
        <f>+'New Jersey Life'!B60</f>
        <v>81850530.519999996</v>
      </c>
      <c r="I88" s="7">
        <f>+'New Jersey Life'!C60</f>
        <v>0</v>
      </c>
      <c r="J88" s="7">
        <f>+'New Jersey Life'!D60</f>
        <v>0</v>
      </c>
      <c r="K88" s="7">
        <f>+'New Jersey Life'!E60</f>
        <v>0</v>
      </c>
      <c r="L88" s="7">
        <f t="shared" si="10"/>
        <v>81850530.519999996</v>
      </c>
      <c r="M88" s="17"/>
      <c r="N88" s="7">
        <v>81850530.519999996</v>
      </c>
      <c r="O88" s="133">
        <f t="shared" si="9"/>
        <v>0</v>
      </c>
      <c r="R88" s="10">
        <f>+'New Jersey Life'!K60</f>
        <v>88482480</v>
      </c>
      <c r="S88" s="7">
        <f>+'New Jersey Life'!L60</f>
        <v>2590816.2341999998</v>
      </c>
      <c r="T88" s="7"/>
      <c r="U88" s="7">
        <f>+'New Jersey Life'!N60</f>
        <v>20683</v>
      </c>
      <c r="V88" s="7">
        <f>+'New Jersey Life'!O60</f>
        <v>26777</v>
      </c>
      <c r="W88" s="7"/>
      <c r="X88" s="7">
        <f>+'New Jersey Life'!Q60</f>
        <v>449</v>
      </c>
      <c r="Y88" s="7">
        <f>+'New Jersey Life'!R60</f>
        <v>22.765800000006497</v>
      </c>
      <c r="Z88" s="7"/>
      <c r="AA88" s="7">
        <f>+'New Jersey Life'!T60</f>
        <v>0</v>
      </c>
      <c r="AB88" s="17">
        <f>+'New Jersey Life'!U60</f>
        <v>0</v>
      </c>
    </row>
    <row r="89" spans="2:28">
      <c r="B89" s="8" t="s">
        <v>351</v>
      </c>
      <c r="C89" s="52" t="s">
        <v>352</v>
      </c>
      <c r="D89" s="28" t="s">
        <v>294</v>
      </c>
      <c r="E89" s="56">
        <v>33745</v>
      </c>
      <c r="F89" s="56">
        <v>34515</v>
      </c>
      <c r="G89" s="56">
        <v>39022</v>
      </c>
      <c r="H89" s="7">
        <f>+'Old Colony Life'!B60</f>
        <v>526184.28799223923</v>
      </c>
      <c r="I89" s="7">
        <f>+'Old Colony Life'!C60</f>
        <v>10654436.932007689</v>
      </c>
      <c r="J89" s="7">
        <f>+'Old Colony Life'!D60</f>
        <v>0</v>
      </c>
      <c r="K89" s="7">
        <f>+'Old Colony Life'!E60</f>
        <v>0</v>
      </c>
      <c r="L89" s="7">
        <f t="shared" si="10"/>
        <v>11180621.219999928</v>
      </c>
      <c r="M89" s="17"/>
      <c r="N89" s="7">
        <v>11180621.21999993</v>
      </c>
      <c r="O89" s="133">
        <f t="shared" si="9"/>
        <v>0</v>
      </c>
      <c r="R89" s="10">
        <f>+'Old Colony Life'!K60</f>
        <v>859210</v>
      </c>
      <c r="S89" s="7">
        <f>+'Old Colony Life'!L60</f>
        <v>42450.53</v>
      </c>
      <c r="T89" s="7"/>
      <c r="U89" s="7">
        <f>+'Old Colony Life'!N60</f>
        <v>13560314</v>
      </c>
      <c r="V89" s="7">
        <f>+'Old Colony Life'!O60</f>
        <v>1359248.82</v>
      </c>
      <c r="W89" s="7"/>
      <c r="X89" s="7">
        <f>+'Old Colony Life'!Q60</f>
        <v>53013</v>
      </c>
      <c r="Y89" s="7">
        <f>+'Old Colony Life'!R60</f>
        <v>1</v>
      </c>
      <c r="Z89" s="7"/>
      <c r="AA89" s="7">
        <f>+'Old Colony Life'!T60</f>
        <v>0</v>
      </c>
      <c r="AB89" s="17">
        <f>+'Old Colony Life'!U60</f>
        <v>0</v>
      </c>
    </row>
    <row r="90" spans="2:28">
      <c r="B90" s="8" t="s">
        <v>353</v>
      </c>
      <c r="C90" s="52" t="s">
        <v>354</v>
      </c>
      <c r="D90" s="28" t="s">
        <v>355</v>
      </c>
      <c r="E90" s="56">
        <v>33653</v>
      </c>
      <c r="F90" s="56">
        <v>33924</v>
      </c>
      <c r="G90" s="56">
        <v>35373</v>
      </c>
      <c r="H90" s="7">
        <f>+'Old Faithful'!B60</f>
        <v>649614.3219155299</v>
      </c>
      <c r="I90" s="7">
        <f>+'Old Faithful'!C60</f>
        <v>760344.84848374815</v>
      </c>
      <c r="J90" s="7">
        <f>+'Old Faithful'!D60</f>
        <v>64158.508700721926</v>
      </c>
      <c r="K90" s="7">
        <f>+'Old Faithful'!E60</f>
        <v>0</v>
      </c>
      <c r="L90" s="7">
        <f t="shared" si="10"/>
        <v>1474117.6790999998</v>
      </c>
      <c r="M90" s="17"/>
      <c r="N90" s="7">
        <v>1474117.6791000001</v>
      </c>
      <c r="O90" s="133">
        <f t="shared" si="9"/>
        <v>0</v>
      </c>
      <c r="R90" s="10">
        <f>+'Old Faithful'!K60</f>
        <v>1985301</v>
      </c>
      <c r="S90" s="7">
        <f>+'Old Faithful'!L60</f>
        <v>0</v>
      </c>
      <c r="T90" s="7"/>
      <c r="U90" s="7">
        <f>+'Old Faithful'!N60</f>
        <v>3071552</v>
      </c>
      <c r="V90" s="7">
        <f>+'Old Faithful'!O60</f>
        <v>0</v>
      </c>
      <c r="W90" s="7"/>
      <c r="X90" s="7">
        <f>+'Old Faithful'!Q60</f>
        <v>35000</v>
      </c>
      <c r="Y90" s="7">
        <f>+'Old Faithful'!R60</f>
        <v>0</v>
      </c>
      <c r="Z90" s="7"/>
      <c r="AA90" s="7">
        <f>+'Old Faithful'!T60</f>
        <v>0</v>
      </c>
      <c r="AB90" s="17">
        <f>+'Old Faithful'!U60</f>
        <v>0</v>
      </c>
    </row>
    <row r="91" spans="2:28">
      <c r="B91" s="8" t="s">
        <v>356</v>
      </c>
      <c r="C91" s="52" t="s">
        <v>357</v>
      </c>
      <c r="D91" s="28" t="s">
        <v>200</v>
      </c>
      <c r="E91" s="56">
        <v>32853</v>
      </c>
      <c r="F91" s="56">
        <v>34465</v>
      </c>
      <c r="G91" s="56">
        <v>36524</v>
      </c>
      <c r="H91" s="7">
        <f>+'Pacific Standard'!B60</f>
        <v>12339088.944124028</v>
      </c>
      <c r="I91" s="7">
        <f>+'Pacific Standard'!C60</f>
        <v>16094182.585875969</v>
      </c>
      <c r="J91" s="7">
        <f>+'Pacific Standard'!D60</f>
        <v>0</v>
      </c>
      <c r="K91" s="7">
        <f>+'Pacific Standard'!E60</f>
        <v>0</v>
      </c>
      <c r="L91" s="7">
        <f t="shared" si="10"/>
        <v>28433271.529999997</v>
      </c>
      <c r="M91" s="17"/>
      <c r="N91" s="7">
        <v>28433271.529999986</v>
      </c>
      <c r="O91" s="133">
        <f t="shared" si="9"/>
        <v>0</v>
      </c>
      <c r="R91" s="10">
        <f>+'Pacific Standard'!K60</f>
        <v>19125582</v>
      </c>
      <c r="S91" s="7">
        <f>+'Pacific Standard'!L60</f>
        <v>1724917.1957</v>
      </c>
      <c r="T91" s="7"/>
      <c r="U91" s="7">
        <f>+'Pacific Standard'!N60</f>
        <v>14801323</v>
      </c>
      <c r="V91" s="7">
        <f>+'Pacific Standard'!O60</f>
        <v>323011.6201</v>
      </c>
      <c r="W91" s="7"/>
      <c r="X91" s="7">
        <f>+'Pacific Standard'!Q60</f>
        <v>30659</v>
      </c>
      <c r="Y91" s="7">
        <f>+'Pacific Standard'!R60</f>
        <v>3117.0942000000005</v>
      </c>
      <c r="Z91" s="7"/>
      <c r="AA91" s="7">
        <f>+'Pacific Standard'!T60</f>
        <v>0</v>
      </c>
      <c r="AB91" s="17">
        <f>+'Pacific Standard'!U60</f>
        <v>0</v>
      </c>
    </row>
    <row r="92" spans="2:28">
      <c r="B92" s="8" t="s">
        <v>358</v>
      </c>
      <c r="C92" s="52" t="s">
        <v>359</v>
      </c>
      <c r="D92" s="28" t="s">
        <v>205</v>
      </c>
      <c r="E92" s="56">
        <v>38366</v>
      </c>
      <c r="F92" s="56">
        <v>38420</v>
      </c>
      <c r="G92" s="56">
        <v>40469</v>
      </c>
      <c r="H92" s="7">
        <f>+'States General'!B60</f>
        <v>2000</v>
      </c>
      <c r="I92" s="7">
        <f>+'States General'!C60</f>
        <v>0</v>
      </c>
      <c r="J92" s="7">
        <f>+'States General'!D60</f>
        <v>4936099.47</v>
      </c>
      <c r="K92" s="7">
        <f>+'States General'!E60</f>
        <v>0</v>
      </c>
      <c r="L92" s="7">
        <f t="shared" si="10"/>
        <v>4938099.47</v>
      </c>
      <c r="M92" s="17"/>
      <c r="N92" s="7">
        <v>4938099.47</v>
      </c>
      <c r="O92" s="133">
        <f t="shared" si="9"/>
        <v>0</v>
      </c>
      <c r="R92" s="10">
        <f>+'States General'!K60</f>
        <v>226286</v>
      </c>
      <c r="S92" s="7">
        <f>+'States General'!L60</f>
        <v>0</v>
      </c>
      <c r="T92" s="7"/>
      <c r="U92" s="7">
        <f>+'States General'!N60</f>
        <v>0</v>
      </c>
      <c r="V92" s="7">
        <f>+'States General'!O60</f>
        <v>0</v>
      </c>
      <c r="W92" s="7"/>
      <c r="X92" s="7">
        <f>+'States General'!Q60</f>
        <v>3959304</v>
      </c>
      <c r="Y92" s="7">
        <f>+'States General'!R60</f>
        <v>0</v>
      </c>
      <c r="Z92" s="7"/>
      <c r="AA92" s="7">
        <f>+'States General'!T60</f>
        <v>0</v>
      </c>
      <c r="AB92" s="17">
        <f>+'States General'!U60</f>
        <v>0</v>
      </c>
    </row>
    <row r="93" spans="2:28">
      <c r="B93" s="8" t="s">
        <v>360</v>
      </c>
      <c r="C93" s="52" t="s">
        <v>361</v>
      </c>
      <c r="D93" s="28" t="s">
        <v>205</v>
      </c>
      <c r="E93" s="56">
        <v>36199</v>
      </c>
      <c r="F93" s="56">
        <v>36295</v>
      </c>
      <c r="G93" s="56">
        <v>37977</v>
      </c>
      <c r="H93" s="7">
        <f>+Statesman!B60</f>
        <v>0</v>
      </c>
      <c r="I93" s="7">
        <f>+Statesman!C60</f>
        <v>0</v>
      </c>
      <c r="J93" s="7">
        <f>+Statesman!D60</f>
        <v>4050017.1599999992</v>
      </c>
      <c r="K93" s="7">
        <f>+Statesman!E60</f>
        <v>0</v>
      </c>
      <c r="L93" s="7">
        <f t="shared" si="10"/>
        <v>4050017.1599999992</v>
      </c>
      <c r="M93" s="17"/>
      <c r="N93" s="7">
        <v>4050017.1599999992</v>
      </c>
      <c r="O93" s="133">
        <f t="shared" si="9"/>
        <v>0</v>
      </c>
      <c r="R93" s="10">
        <f>+Statesman!K60</f>
        <v>645876</v>
      </c>
      <c r="S93" s="7">
        <f>+Statesman!L60</f>
        <v>211787</v>
      </c>
      <c r="T93" s="7"/>
      <c r="U93" s="7">
        <f>+Statesman!N60</f>
        <v>0</v>
      </c>
      <c r="V93" s="7">
        <f>+Statesman!O60</f>
        <v>0</v>
      </c>
      <c r="W93" s="7"/>
      <c r="X93" s="7">
        <f>+Statesman!Q60</f>
        <v>11548200</v>
      </c>
      <c r="Y93" s="7">
        <f>+Statesman!R60</f>
        <v>2534083</v>
      </c>
      <c r="Z93" s="7"/>
      <c r="AA93" s="7">
        <f>+Statesman!T60</f>
        <v>0</v>
      </c>
      <c r="AB93" s="17">
        <f>+Statesman!U60</f>
        <v>0</v>
      </c>
    </row>
    <row r="94" spans="2:28">
      <c r="B94" s="8" t="s">
        <v>362</v>
      </c>
      <c r="C94" s="52" t="s">
        <v>363</v>
      </c>
      <c r="D94" s="28" t="s">
        <v>175</v>
      </c>
      <c r="E94" s="56">
        <v>34460</v>
      </c>
      <c r="F94" s="56">
        <v>34639</v>
      </c>
      <c r="G94" s="56">
        <v>38779</v>
      </c>
      <c r="H94" s="7">
        <f>+'Summit National'!B60</f>
        <v>3722702.7838649624</v>
      </c>
      <c r="I94" s="7">
        <f>+'Summit National'!C60</f>
        <v>787164.87613502028</v>
      </c>
      <c r="J94" s="7">
        <f>+'Summit National'!D60</f>
        <v>73031.100000000006</v>
      </c>
      <c r="K94" s="7">
        <f>+'Summit National'!E60</f>
        <v>0</v>
      </c>
      <c r="L94" s="7">
        <f t="shared" si="10"/>
        <v>4582898.7599999821</v>
      </c>
      <c r="M94" s="17"/>
      <c r="N94" s="7">
        <v>4582898.7599999839</v>
      </c>
      <c r="O94" s="133">
        <f t="shared" si="9"/>
        <v>0</v>
      </c>
      <c r="R94" s="10">
        <f>+'Summit National'!K60</f>
        <v>71046715</v>
      </c>
      <c r="S94" s="7">
        <f>+'Summit National'!L60</f>
        <v>40054374.341363996</v>
      </c>
      <c r="T94" s="7"/>
      <c r="U94" s="7">
        <f>+'Summit National'!N60</f>
        <v>31672495</v>
      </c>
      <c r="V94" s="7">
        <f>+'Summit National'!O60</f>
        <v>12506699.048636001</v>
      </c>
      <c r="W94" s="7"/>
      <c r="X94" s="7">
        <f>+'Summit National'!Q60</f>
        <v>79818</v>
      </c>
      <c r="Y94" s="7">
        <f>+'Summit National'!R60</f>
        <v>111672</v>
      </c>
      <c r="Z94" s="7"/>
      <c r="AA94" s="7">
        <f>+'Summit National'!T60</f>
        <v>0</v>
      </c>
      <c r="AB94" s="17">
        <f>+'Summit National'!U60</f>
        <v>0</v>
      </c>
    </row>
    <row r="95" spans="2:28">
      <c r="B95" s="8" t="s">
        <v>364</v>
      </c>
      <c r="C95" s="52" t="s">
        <v>365</v>
      </c>
      <c r="D95" s="28" t="s">
        <v>253</v>
      </c>
      <c r="E95" s="56"/>
      <c r="F95" s="56">
        <v>34892</v>
      </c>
      <c r="G95" s="56">
        <v>36658</v>
      </c>
      <c r="H95" s="7">
        <f>+Supreme!B60</f>
        <v>33328.814309747249</v>
      </c>
      <c r="I95" s="7">
        <f>+Supreme!C60</f>
        <v>0</v>
      </c>
      <c r="J95" s="7">
        <f>+Supreme!D60</f>
        <v>11494.91569025275</v>
      </c>
      <c r="K95" s="7">
        <f>+Supreme!E60</f>
        <v>0</v>
      </c>
      <c r="L95" s="7">
        <f t="shared" si="10"/>
        <v>44823.729999999996</v>
      </c>
      <c r="M95" s="17"/>
      <c r="N95" s="7">
        <v>44823.729999999981</v>
      </c>
      <c r="O95" s="133">
        <f t="shared" si="9"/>
        <v>0</v>
      </c>
      <c r="R95" s="10">
        <f>+Supreme!K60</f>
        <v>80000</v>
      </c>
      <c r="S95" s="7">
        <f>+Supreme!L60</f>
        <v>54000</v>
      </c>
      <c r="T95" s="7"/>
      <c r="U95" s="7">
        <f>+Supreme!N60</f>
        <v>0</v>
      </c>
      <c r="V95" s="7">
        <f>+Supreme!O60</f>
        <v>0</v>
      </c>
      <c r="W95" s="7"/>
      <c r="X95" s="7">
        <f>+Supreme!Q60</f>
        <v>20000</v>
      </c>
      <c r="Y95" s="7">
        <f>+Supreme!R60</f>
        <v>24000</v>
      </c>
      <c r="Z95" s="7"/>
      <c r="AA95" s="7">
        <f>+Supreme!T60</f>
        <v>0</v>
      </c>
      <c r="AB95" s="17">
        <f>+Supreme!U60</f>
        <v>0</v>
      </c>
    </row>
    <row r="96" spans="2:28">
      <c r="B96" s="8" t="s">
        <v>366</v>
      </c>
      <c r="C96" s="52" t="s">
        <v>367</v>
      </c>
      <c r="D96" s="28" t="s">
        <v>368</v>
      </c>
      <c r="E96" s="56">
        <v>33179</v>
      </c>
      <c r="F96" s="56">
        <v>33265</v>
      </c>
      <c r="G96" s="56">
        <v>36143</v>
      </c>
      <c r="H96" s="7">
        <f>+Underwriters!B60</f>
        <v>0</v>
      </c>
      <c r="I96" s="7">
        <f>+Underwriters!C60</f>
        <v>0</v>
      </c>
      <c r="J96" s="7">
        <f>+Underwriters!D60</f>
        <v>8106994</v>
      </c>
      <c r="K96" s="7">
        <f>+Underwriters!E60</f>
        <v>0</v>
      </c>
      <c r="L96" s="7">
        <f t="shared" si="10"/>
        <v>8106994</v>
      </c>
      <c r="M96" s="17"/>
      <c r="N96" s="7">
        <v>8106994</v>
      </c>
      <c r="O96" s="133">
        <f t="shared" si="9"/>
        <v>0</v>
      </c>
      <c r="R96" s="10">
        <f>+Underwriters!K60</f>
        <v>136845</v>
      </c>
      <c r="S96" s="7">
        <f>+Underwriters!L60</f>
        <v>48177.093999999997</v>
      </c>
      <c r="T96" s="7"/>
      <c r="U96" s="7">
        <f>+Underwriters!N60</f>
        <v>514100</v>
      </c>
      <c r="V96" s="7">
        <f>+Underwriters!O60</f>
        <v>0</v>
      </c>
      <c r="W96" s="7"/>
      <c r="X96" s="7">
        <f>+Underwriters!Q60</f>
        <v>7083431</v>
      </c>
      <c r="Y96" s="7">
        <f>+Underwriters!R60</f>
        <v>1408959.2960000001</v>
      </c>
      <c r="Z96" s="7"/>
      <c r="AA96" s="7">
        <f>+Underwriters!T60</f>
        <v>0</v>
      </c>
      <c r="AB96" s="17">
        <f>+Underwriters!U60</f>
        <v>0</v>
      </c>
    </row>
    <row r="97" spans="2:28">
      <c r="B97" s="8" t="s">
        <v>369</v>
      </c>
      <c r="C97" s="52" t="s">
        <v>370</v>
      </c>
      <c r="D97" s="28" t="s">
        <v>236</v>
      </c>
      <c r="E97" s="56">
        <v>33872</v>
      </c>
      <c r="F97" s="56">
        <v>34012</v>
      </c>
      <c r="G97" s="56">
        <v>37568</v>
      </c>
      <c r="H97" s="7">
        <f>+Unison!B60</f>
        <v>3344192.9688403099</v>
      </c>
      <c r="I97" s="7">
        <f>+Unison!C60</f>
        <v>10066575.645620817</v>
      </c>
      <c r="J97" s="7">
        <f>+Unison!D60</f>
        <v>4151.474452420307</v>
      </c>
      <c r="K97" s="7">
        <f>+Unison!E60</f>
        <v>0</v>
      </c>
      <c r="L97" s="7">
        <f t="shared" si="10"/>
        <v>13414920.088913549</v>
      </c>
      <c r="M97" s="17"/>
      <c r="N97" s="7">
        <v>13414920.088913549</v>
      </c>
      <c r="O97" s="133">
        <f t="shared" si="9"/>
        <v>0</v>
      </c>
      <c r="R97" s="10">
        <f>+Unison!K60</f>
        <v>12164294</v>
      </c>
      <c r="S97" s="7">
        <f>+Unison!L60</f>
        <v>4473210.9462700002</v>
      </c>
      <c r="T97" s="7"/>
      <c r="U97" s="7">
        <f>+Unison!N60</f>
        <v>9814075</v>
      </c>
      <c r="V97" s="7">
        <f>+Unison!O60</f>
        <v>1493192.4337299999</v>
      </c>
      <c r="W97" s="7"/>
      <c r="X97" s="7">
        <f>+Unison!Q60</f>
        <v>81022</v>
      </c>
      <c r="Y97" s="7">
        <f>+Unison!R60</f>
        <v>100117</v>
      </c>
      <c r="Z97" s="7"/>
      <c r="AA97" s="7">
        <f>+Unison!T60</f>
        <v>0</v>
      </c>
      <c r="AB97" s="17">
        <f>+Unison!U60</f>
        <v>0</v>
      </c>
    </row>
    <row r="98" spans="2:28">
      <c r="B98" s="8" t="s">
        <v>371</v>
      </c>
      <c r="C98" s="52" t="s">
        <v>372</v>
      </c>
      <c r="D98" s="28" t="s">
        <v>285</v>
      </c>
      <c r="E98" s="56">
        <v>34360</v>
      </c>
      <c r="F98" s="56">
        <v>34656</v>
      </c>
      <c r="G98" s="56">
        <v>37097</v>
      </c>
      <c r="H98" s="7">
        <f>+'United Republic'!B60</f>
        <v>13790.240892605381</v>
      </c>
      <c r="I98" s="7">
        <f>+'United Republic'!C60</f>
        <v>210.5235818558881</v>
      </c>
      <c r="J98" s="7">
        <f>+'United Republic'!D60</f>
        <v>0</v>
      </c>
      <c r="K98" s="7">
        <f>+'United Republic'!E60</f>
        <v>29057.635525538732</v>
      </c>
      <c r="L98" s="7">
        <f t="shared" si="10"/>
        <v>43058.400000000001</v>
      </c>
      <c r="M98" s="17"/>
      <c r="N98" s="7">
        <v>43058.400000000001</v>
      </c>
      <c r="O98" s="133">
        <f t="shared" si="9"/>
        <v>0</v>
      </c>
      <c r="R98" s="10">
        <f>+'United Republic'!K60</f>
        <v>57000</v>
      </c>
      <c r="S98" s="7">
        <f>+'United Republic'!L60</f>
        <v>0</v>
      </c>
      <c r="T98" s="7"/>
      <c r="U98" s="7">
        <f>+'United Republic'!N60</f>
        <v>0</v>
      </c>
      <c r="V98" s="7">
        <f>+'United Republic'!O60</f>
        <v>0</v>
      </c>
      <c r="W98" s="7"/>
      <c r="X98" s="7">
        <f>+'United Republic'!Q60</f>
        <v>0</v>
      </c>
      <c r="Y98" s="7">
        <f>+'United Republic'!R60</f>
        <v>0</v>
      </c>
      <c r="Z98" s="7"/>
      <c r="AA98" s="7">
        <f>+'United Republic'!T60</f>
        <v>0</v>
      </c>
      <c r="AB98" s="17">
        <f>+'United Republic'!U60</f>
        <v>0</v>
      </c>
    </row>
    <row r="99" spans="2:28">
      <c r="B99" s="8" t="s">
        <v>373</v>
      </c>
      <c r="C99" s="52" t="s">
        <v>374</v>
      </c>
      <c r="D99" s="28" t="s">
        <v>271</v>
      </c>
      <c r="E99" s="56">
        <v>39927</v>
      </c>
      <c r="F99" s="56">
        <v>40303</v>
      </c>
      <c r="G99" s="56">
        <v>42075</v>
      </c>
      <c r="H99" s="7">
        <f>+'Universal Life'!B60</f>
        <v>1658704.9674404054</v>
      </c>
      <c r="I99" s="7">
        <f>+'Universal Life'!C60</f>
        <v>0</v>
      </c>
      <c r="J99" s="7">
        <f>+'Universal Life'!D60</f>
        <v>-7328.265440446261</v>
      </c>
      <c r="K99" s="7">
        <f>+'Universal Life'!E60</f>
        <v>0</v>
      </c>
      <c r="L99" s="7">
        <f t="shared" si="10"/>
        <v>1651376.7019999591</v>
      </c>
      <c r="M99" s="17"/>
      <c r="N99" s="7">
        <v>10131097.664000001</v>
      </c>
      <c r="O99" s="133">
        <f t="shared" si="9"/>
        <v>-8479720.9620000422</v>
      </c>
      <c r="R99" s="10">
        <f>+'Universal Life'!K60</f>
        <v>224994</v>
      </c>
      <c r="S99" s="7">
        <f>+'Universal Life'!L60</f>
        <v>0</v>
      </c>
      <c r="T99" s="7"/>
      <c r="U99" s="7">
        <f>+'Universal Life'!N60</f>
        <v>0</v>
      </c>
      <c r="V99" s="7">
        <f>+'Universal Life'!O60</f>
        <v>0</v>
      </c>
      <c r="W99" s="7"/>
      <c r="X99" s="7">
        <f>+'Universal Life'!Q60</f>
        <v>0</v>
      </c>
      <c r="Y99" s="7">
        <f>+'Universal Life'!R60</f>
        <v>0</v>
      </c>
      <c r="Z99" s="7"/>
      <c r="AA99" s="7">
        <f>+'Universal Life'!T60</f>
        <v>0</v>
      </c>
      <c r="AB99" s="17">
        <f>+'Universal Life'!U60</f>
        <v>0</v>
      </c>
    </row>
    <row r="100" spans="2:28">
      <c r="B100" s="8" t="s">
        <v>375</v>
      </c>
      <c r="C100" s="52" t="s">
        <v>376</v>
      </c>
      <c r="D100" s="28" t="s">
        <v>259</v>
      </c>
      <c r="E100" s="56">
        <v>35129</v>
      </c>
      <c r="F100" s="56">
        <v>36133</v>
      </c>
      <c r="G100" s="56">
        <v>41418</v>
      </c>
      <c r="H100" s="7">
        <f>+Universe!B60</f>
        <v>0</v>
      </c>
      <c r="I100" s="7">
        <f>+Universe!C60</f>
        <v>0</v>
      </c>
      <c r="J100" s="7">
        <f>+Universe!D60</f>
        <v>10499179.457999999</v>
      </c>
      <c r="K100" s="7">
        <f>+Universe!E60</f>
        <v>0</v>
      </c>
      <c r="L100" s="7">
        <f t="shared" si="10"/>
        <v>10499179.457999999</v>
      </c>
      <c r="M100" s="17"/>
      <c r="N100" s="7">
        <v>10506785.307999998</v>
      </c>
      <c r="O100" s="133">
        <f t="shared" si="9"/>
        <v>-7605.8499999996275</v>
      </c>
      <c r="R100" s="10">
        <f>+Universe!K60</f>
        <v>122316</v>
      </c>
      <c r="S100" s="7">
        <f>+Universe!L60</f>
        <v>718.197</v>
      </c>
      <c r="T100" s="7"/>
      <c r="U100" s="7">
        <f>+Universe!N60</f>
        <v>5000</v>
      </c>
      <c r="V100" s="7">
        <f>+Universe!O60</f>
        <v>0</v>
      </c>
      <c r="W100" s="7"/>
      <c r="X100" s="7">
        <f>+Universe!Q60</f>
        <v>7662381</v>
      </c>
      <c r="Y100" s="7">
        <f>+Universe!R60</f>
        <v>851691.65300000005</v>
      </c>
      <c r="Z100" s="7"/>
      <c r="AA100" s="7">
        <f>+Universe!T60</f>
        <v>0</v>
      </c>
      <c r="AB100" s="17">
        <f>+Universe!U60</f>
        <v>0</v>
      </c>
    </row>
    <row r="101" spans="2:28" ht="6.95" customHeight="1" thickBot="1">
      <c r="B101" s="8"/>
      <c r="C101" s="52"/>
      <c r="D101" s="28"/>
      <c r="E101" s="56"/>
      <c r="F101" s="56"/>
      <c r="G101" s="56"/>
      <c r="H101" s="7"/>
      <c r="I101" s="7"/>
      <c r="J101" s="7"/>
      <c r="K101" s="7"/>
      <c r="L101" s="7"/>
      <c r="M101" s="17"/>
      <c r="N101" s="7"/>
      <c r="O101" s="133"/>
      <c r="R101" s="10"/>
      <c r="S101" s="7"/>
      <c r="T101" s="7"/>
      <c r="U101" s="7"/>
      <c r="V101" s="7"/>
      <c r="W101" s="7"/>
      <c r="X101" s="7"/>
      <c r="Y101" s="7"/>
      <c r="Z101" s="7"/>
      <c r="AA101" s="7"/>
      <c r="AB101" s="17"/>
    </row>
    <row r="102" spans="2:28" ht="15.75" thickBot="1">
      <c r="B102" s="39" t="s">
        <v>377</v>
      </c>
      <c r="C102" s="53"/>
      <c r="D102" s="40"/>
      <c r="E102" s="57"/>
      <c r="F102" s="57"/>
      <c r="G102" s="57"/>
      <c r="H102" s="41">
        <f t="shared" ref="H102:O102" si="11">SUM(H53:H101)</f>
        <v>257470308.23605397</v>
      </c>
      <c r="I102" s="41">
        <f t="shared" si="11"/>
        <v>568830285.88910389</v>
      </c>
      <c r="J102" s="41">
        <f t="shared" si="11"/>
        <v>131825100.45079833</v>
      </c>
      <c r="K102" s="41">
        <f t="shared" si="11"/>
        <v>22481926.725006327</v>
      </c>
      <c r="L102" s="41">
        <f t="shared" si="11"/>
        <v>980607621.30096233</v>
      </c>
      <c r="M102" s="42"/>
      <c r="N102" s="41">
        <f t="shared" si="11"/>
        <v>989418752.02335751</v>
      </c>
      <c r="O102" s="134">
        <f t="shared" si="11"/>
        <v>-8811130.7223951407</v>
      </c>
      <c r="R102" s="45">
        <f>SUM(R53:R101)</f>
        <v>823046817</v>
      </c>
      <c r="S102" s="41">
        <f>SUM(S53:S101)</f>
        <v>298150825.68782753</v>
      </c>
      <c r="T102" s="41"/>
      <c r="U102" s="41">
        <f>SUM(U53:U101)</f>
        <v>858547979</v>
      </c>
      <c r="V102" s="41">
        <f>SUM(V53:V101)</f>
        <v>235963949.96241039</v>
      </c>
      <c r="W102" s="41"/>
      <c r="X102" s="41">
        <f>SUM(X53:X101)</f>
        <v>275106043.5</v>
      </c>
      <c r="Y102" s="41">
        <f>SUM(Y53:Y101)</f>
        <v>75585847.939762011</v>
      </c>
      <c r="Z102" s="41"/>
      <c r="AA102" s="41">
        <f>SUM(AA53:AA101)</f>
        <v>227807138</v>
      </c>
      <c r="AB102" s="42">
        <f>SUM(AB53:AB101)</f>
        <v>98513911.999999985</v>
      </c>
    </row>
    <row r="103" spans="2:28" ht="15.75" thickBot="1"/>
    <row r="104" spans="2:28">
      <c r="B104" s="38" t="s">
        <v>379</v>
      </c>
      <c r="C104" s="51"/>
      <c r="D104" s="27"/>
      <c r="E104" s="55"/>
      <c r="F104" s="55"/>
      <c r="G104" s="55"/>
      <c r="H104" s="37"/>
      <c r="I104" s="37"/>
      <c r="J104" s="37"/>
      <c r="K104" s="37"/>
      <c r="L104" s="37"/>
      <c r="M104" s="36"/>
      <c r="N104" s="37"/>
      <c r="O104" s="132"/>
      <c r="R104" s="43"/>
      <c r="S104" s="37"/>
      <c r="T104" s="37"/>
      <c r="U104" s="37"/>
      <c r="V104" s="37"/>
      <c r="W104" s="37"/>
      <c r="X104" s="37"/>
      <c r="Y104" s="37"/>
      <c r="Z104" s="37"/>
      <c r="AA104" s="37"/>
      <c r="AB104" s="36"/>
    </row>
    <row r="105" spans="2:28" ht="6.95" customHeight="1">
      <c r="B105" s="8"/>
      <c r="C105" s="52"/>
      <c r="D105" s="28"/>
      <c r="E105" s="56"/>
      <c r="F105" s="56"/>
      <c r="G105" s="56"/>
      <c r="H105" s="7"/>
      <c r="I105" s="7"/>
      <c r="J105" s="7"/>
      <c r="K105" s="7"/>
      <c r="L105" s="7"/>
      <c r="M105" s="17"/>
      <c r="N105" s="7"/>
      <c r="O105" s="133"/>
      <c r="R105" s="10"/>
      <c r="S105" s="7"/>
      <c r="T105" s="7"/>
      <c r="U105" s="7"/>
      <c r="V105" s="7"/>
      <c r="W105" s="7"/>
      <c r="X105" s="7"/>
      <c r="Y105" s="7"/>
      <c r="Z105" s="7"/>
      <c r="AA105" s="7"/>
      <c r="AB105" s="17"/>
    </row>
    <row r="106" spans="2:28">
      <c r="B106" s="8" t="s">
        <v>380</v>
      </c>
      <c r="C106" s="52" t="s">
        <v>381</v>
      </c>
      <c r="D106" s="28" t="s">
        <v>294</v>
      </c>
      <c r="E106" s="56">
        <v>34578</v>
      </c>
      <c r="F106" s="56"/>
      <c r="G106" s="56">
        <v>36262</v>
      </c>
      <c r="H106" s="159" t="s">
        <v>382</v>
      </c>
      <c r="I106" s="159"/>
      <c r="J106" s="159"/>
      <c r="K106" s="159"/>
      <c r="L106" s="7">
        <f>SUM(H106:K106)</f>
        <v>0</v>
      </c>
      <c r="M106" s="17"/>
      <c r="N106" s="7">
        <v>0</v>
      </c>
      <c r="O106" s="133">
        <f t="shared" ref="O106:O112" si="12">+L106-N106</f>
        <v>0</v>
      </c>
      <c r="R106" s="10">
        <f>+'Confed Life &amp; Annty (CLIAC)'!K60</f>
        <v>0</v>
      </c>
      <c r="S106" s="7">
        <f>+'Confed Life &amp; Annty (CLIAC)'!L60</f>
        <v>0</v>
      </c>
      <c r="T106" s="7"/>
      <c r="U106" s="7">
        <f>+'Confed Life &amp; Annty (CLIAC)'!N60</f>
        <v>0</v>
      </c>
      <c r="V106" s="7">
        <f>+'Confed Life &amp; Annty (CLIAC)'!O60</f>
        <v>0</v>
      </c>
      <c r="W106" s="7"/>
      <c r="X106" s="7">
        <f>+'Confed Life &amp; Annty (CLIAC)'!Q60</f>
        <v>0</v>
      </c>
      <c r="Y106" s="7">
        <f>+'Confed Life &amp; Annty (CLIAC)'!R60</f>
        <v>0</v>
      </c>
      <c r="Z106" s="7"/>
      <c r="AA106" s="7">
        <f>+'Confed Life &amp; Annty (CLIAC)'!T60</f>
        <v>0</v>
      </c>
      <c r="AB106" s="17">
        <f>+'Confed Life &amp; Annty (CLIAC)'!U60</f>
        <v>0</v>
      </c>
    </row>
    <row r="107" spans="2:28">
      <c r="B107" s="8" t="s">
        <v>383</v>
      </c>
      <c r="C107" s="52" t="s">
        <v>384</v>
      </c>
      <c r="D107" s="28" t="s">
        <v>175</v>
      </c>
      <c r="E107" s="56">
        <v>33914</v>
      </c>
      <c r="F107" s="56" t="s">
        <v>385</v>
      </c>
      <c r="G107" s="56">
        <v>39724</v>
      </c>
      <c r="H107" s="7">
        <f>+'Fidelity Mutual'!B60</f>
        <v>1130722.9023533231</v>
      </c>
      <c r="I107" s="7">
        <f>+'Fidelity Mutual'!C60</f>
        <v>113818.75872157639</v>
      </c>
      <c r="J107" s="7">
        <f>+'Fidelity Mutual'!D60</f>
        <v>0</v>
      </c>
      <c r="K107" s="7">
        <f>+'Fidelity Mutual'!E60</f>
        <v>27990.228925100892</v>
      </c>
      <c r="L107" s="7">
        <f>SUM(H107:K107)</f>
        <v>1272531.8900000004</v>
      </c>
      <c r="M107" s="17"/>
      <c r="N107" s="7">
        <v>1272531.8900000006</v>
      </c>
      <c r="O107" s="133">
        <f t="shared" si="12"/>
        <v>0</v>
      </c>
      <c r="R107" s="10">
        <f>+'Fidelity Mutual'!K60</f>
        <v>41049</v>
      </c>
      <c r="S107" s="7">
        <f>+'Fidelity Mutual'!L60</f>
        <v>0</v>
      </c>
      <c r="T107" s="7"/>
      <c r="U107" s="7">
        <f>+'Fidelity Mutual'!N60</f>
        <v>3876</v>
      </c>
      <c r="V107" s="7">
        <f>+'Fidelity Mutual'!O60</f>
        <v>0</v>
      </c>
      <c r="W107" s="7"/>
      <c r="X107" s="7">
        <f>+'Fidelity Mutual'!Q60</f>
        <v>0</v>
      </c>
      <c r="Y107" s="7">
        <f>+'Fidelity Mutual'!R60</f>
        <v>0</v>
      </c>
      <c r="Z107" s="7"/>
      <c r="AA107" s="7">
        <f>+'Fidelity Mutual'!T60</f>
        <v>0</v>
      </c>
      <c r="AB107" s="17">
        <f>+'Fidelity Mutual'!U60</f>
        <v>0</v>
      </c>
    </row>
    <row r="108" spans="2:28">
      <c r="B108" s="8" t="s">
        <v>386</v>
      </c>
      <c r="C108" s="52" t="s">
        <v>387</v>
      </c>
      <c r="D108" s="28" t="s">
        <v>200</v>
      </c>
      <c r="E108" s="56">
        <v>33372</v>
      </c>
      <c r="F108" s="56"/>
      <c r="G108" s="56">
        <v>37439</v>
      </c>
      <c r="H108" s="7">
        <f>+'First Capital'!B60</f>
        <v>48717.667426843116</v>
      </c>
      <c r="I108" s="7">
        <f>+'First Capital'!C60</f>
        <v>4547.8825731568886</v>
      </c>
      <c r="J108" s="7">
        <f>+'First Capital'!D60</f>
        <v>0</v>
      </c>
      <c r="K108" s="7">
        <f>+'First Capital'!E60</f>
        <v>0</v>
      </c>
      <c r="L108" s="7">
        <f>SUM(H108:K108)</f>
        <v>53265.55</v>
      </c>
      <c r="M108" s="17"/>
      <c r="N108" s="7">
        <v>53265.550000000025</v>
      </c>
      <c r="O108" s="133">
        <f t="shared" si="12"/>
        <v>0</v>
      </c>
      <c r="R108" s="10">
        <f>+'First Capital'!K60</f>
        <v>611924</v>
      </c>
      <c r="S108" s="7">
        <f>+'First Capital'!L60</f>
        <v>17671</v>
      </c>
      <c r="T108" s="7"/>
      <c r="U108" s="7">
        <f>+'First Capital'!N60</f>
        <v>712595</v>
      </c>
      <c r="V108" s="7">
        <f>+'First Capital'!O60</f>
        <v>2463</v>
      </c>
      <c r="W108" s="7"/>
      <c r="X108" s="7">
        <f>+'First Capital'!Q60</f>
        <v>10</v>
      </c>
      <c r="Y108" s="7">
        <f>+'First Capital'!R60</f>
        <v>0</v>
      </c>
      <c r="Z108" s="7"/>
      <c r="AA108" s="7">
        <f>+'First Capital'!T60</f>
        <v>0</v>
      </c>
      <c r="AB108" s="17">
        <f>+'First Capital'!U60</f>
        <v>0</v>
      </c>
    </row>
    <row r="109" spans="2:28">
      <c r="B109" s="8" t="s">
        <v>388</v>
      </c>
      <c r="C109" s="52" t="s">
        <v>389</v>
      </c>
      <c r="D109" s="28" t="s">
        <v>236</v>
      </c>
      <c r="E109" s="56">
        <v>35587</v>
      </c>
      <c r="F109" s="56" t="s">
        <v>385</v>
      </c>
      <c r="G109" s="56">
        <v>37438</v>
      </c>
      <c r="H109" s="7">
        <f>+Midcontinent!B60</f>
        <v>366322.2642120797</v>
      </c>
      <c r="I109" s="7">
        <f>+Midcontinent!C60</f>
        <v>1431.9032416741577</v>
      </c>
      <c r="J109" s="7">
        <f>+Midcontinent!D60</f>
        <v>405.65254624624856</v>
      </c>
      <c r="K109" s="7">
        <f>+Midcontinent!E60</f>
        <v>0</v>
      </c>
      <c r="L109" s="7">
        <f>SUM(H109:K109)</f>
        <v>368159.82000000012</v>
      </c>
      <c r="M109" s="17"/>
      <c r="N109" s="7">
        <v>368159.82000000018</v>
      </c>
      <c r="O109" s="133">
        <f t="shared" si="12"/>
        <v>0</v>
      </c>
      <c r="R109" s="10">
        <f>+Midcontinent!K60</f>
        <v>9571</v>
      </c>
      <c r="S109" s="7">
        <f>+Midcontinent!L60</f>
        <v>0</v>
      </c>
      <c r="T109" s="7"/>
      <c r="U109" s="7">
        <f>+Midcontinent!N60</f>
        <v>0</v>
      </c>
      <c r="V109" s="7">
        <f>+Midcontinent!O60</f>
        <v>0</v>
      </c>
      <c r="W109" s="7"/>
      <c r="X109" s="7">
        <f>+Midcontinent!Q60</f>
        <v>0</v>
      </c>
      <c r="Y109" s="7">
        <f>+Midcontinent!R60</f>
        <v>0</v>
      </c>
      <c r="Z109" s="7"/>
      <c r="AA109" s="7">
        <f>+Midcontinent!T60</f>
        <v>0</v>
      </c>
      <c r="AB109" s="17">
        <f>+Midcontinent!U60</f>
        <v>0</v>
      </c>
    </row>
    <row r="110" spans="2:28">
      <c r="B110" s="8" t="s">
        <v>390</v>
      </c>
      <c r="C110" s="52" t="s">
        <v>391</v>
      </c>
      <c r="D110" s="28" t="s">
        <v>182</v>
      </c>
      <c r="E110" s="56">
        <v>38048</v>
      </c>
      <c r="F110" s="56"/>
      <c r="G110" s="56">
        <v>38730</v>
      </c>
      <c r="H110" s="158" t="s">
        <v>179</v>
      </c>
      <c r="I110" s="159"/>
      <c r="J110" s="159"/>
      <c r="K110" s="159"/>
      <c r="L110" s="7">
        <v>0</v>
      </c>
      <c r="M110" s="17"/>
      <c r="N110" s="7">
        <v>0</v>
      </c>
      <c r="O110" s="133">
        <f t="shared" si="12"/>
        <v>0</v>
      </c>
      <c r="R110" s="10"/>
      <c r="S110" s="7"/>
      <c r="T110" s="7"/>
      <c r="U110" s="7"/>
      <c r="V110" s="7"/>
      <c r="W110" s="7"/>
      <c r="X110" s="7"/>
      <c r="Y110" s="7"/>
      <c r="Z110" s="7"/>
      <c r="AA110" s="7"/>
      <c r="AB110" s="17"/>
    </row>
    <row r="111" spans="2:28">
      <c r="B111" s="8" t="s">
        <v>392</v>
      </c>
      <c r="C111" s="52" t="s">
        <v>393</v>
      </c>
      <c r="D111" s="28" t="s">
        <v>309</v>
      </c>
      <c r="E111" s="56">
        <v>36294</v>
      </c>
      <c r="F111" s="56" t="s">
        <v>385</v>
      </c>
      <c r="G111" s="56">
        <v>36509</v>
      </c>
      <c r="H111" s="7">
        <f>+Settlers!B60</f>
        <v>101244.24722669797</v>
      </c>
      <c r="I111" s="7">
        <f>+Settlers!C60</f>
        <v>0</v>
      </c>
      <c r="J111" s="7">
        <f>+Settlers!D60</f>
        <v>26320.752773302029</v>
      </c>
      <c r="K111" s="7">
        <f>+Settlers!E60</f>
        <v>0</v>
      </c>
      <c r="L111" s="7">
        <f>SUM(H111:K111)</f>
        <v>127565</v>
      </c>
      <c r="M111" s="17"/>
      <c r="N111" s="7">
        <v>127564.99999999999</v>
      </c>
      <c r="O111" s="133">
        <f t="shared" si="12"/>
        <v>0</v>
      </c>
      <c r="R111" s="10">
        <f>+Settlers!K60</f>
        <v>97500</v>
      </c>
      <c r="S111" s="7">
        <f>+Settlers!L60</f>
        <v>0</v>
      </c>
      <c r="T111" s="7"/>
      <c r="U111" s="7">
        <f>+Settlers!N60</f>
        <v>0</v>
      </c>
      <c r="V111" s="7">
        <f>+Settlers!O60</f>
        <v>0</v>
      </c>
      <c r="W111" s="7"/>
      <c r="X111" s="7">
        <f>+Settlers!Q60</f>
        <v>15000</v>
      </c>
      <c r="Y111" s="7">
        <f>+Settlers!R60</f>
        <v>0</v>
      </c>
      <c r="Z111" s="7"/>
      <c r="AA111" s="7">
        <f>+Settlers!T60</f>
        <v>0</v>
      </c>
      <c r="AB111" s="17">
        <f>+Settlers!U60</f>
        <v>0</v>
      </c>
    </row>
    <row r="112" spans="2:28">
      <c r="B112" s="8" t="s">
        <v>394</v>
      </c>
      <c r="C112" s="52" t="s">
        <v>395</v>
      </c>
      <c r="D112" s="28" t="s">
        <v>309</v>
      </c>
      <c r="E112" s="56">
        <v>39856</v>
      </c>
      <c r="F112" s="56"/>
      <c r="G112" s="56">
        <v>41037</v>
      </c>
      <c r="H112" s="7">
        <f>+Shenandoah!B60</f>
        <v>228565.39081425371</v>
      </c>
      <c r="I112" s="7">
        <f>+Shenandoah!C60</f>
        <v>186292.63454117411</v>
      </c>
      <c r="J112" s="7">
        <f>+Shenandoah!D60</f>
        <v>151601.64464457222</v>
      </c>
      <c r="K112" s="7">
        <f>+Shenandoah!E60</f>
        <v>0</v>
      </c>
      <c r="L112" s="7">
        <f>SUM(H112:K112)</f>
        <v>566459.67000000004</v>
      </c>
      <c r="M112" s="17"/>
      <c r="N112" s="7">
        <v>566459.66999999993</v>
      </c>
      <c r="O112" s="133">
        <f t="shared" si="12"/>
        <v>0</v>
      </c>
      <c r="R112" s="10">
        <f>+Shenandoah!K60</f>
        <v>63000</v>
      </c>
      <c r="S112" s="7">
        <f>+Shenandoah!L60</f>
        <v>0</v>
      </c>
      <c r="T112" s="7"/>
      <c r="U112" s="7">
        <f>+Shenandoah!N60</f>
        <v>40500</v>
      </c>
      <c r="V112" s="7">
        <f>+Shenandoah!O60</f>
        <v>0</v>
      </c>
      <c r="W112" s="7"/>
      <c r="X112" s="7">
        <f>+Shenandoah!Q60</f>
        <v>46500</v>
      </c>
      <c r="Y112" s="7">
        <f>+Shenandoah!R60</f>
        <v>0</v>
      </c>
      <c r="Z112" s="7"/>
      <c r="AA112" s="7">
        <f>+Shenandoah!T60</f>
        <v>0</v>
      </c>
      <c r="AB112" s="17">
        <f>+Shenandoah!U60</f>
        <v>0</v>
      </c>
    </row>
    <row r="113" spans="2:28" ht="6.95" customHeight="1" thickBot="1">
      <c r="B113" s="8"/>
      <c r="C113" s="52"/>
      <c r="D113" s="28"/>
      <c r="E113" s="56"/>
      <c r="F113" s="56"/>
      <c r="G113" s="56"/>
      <c r="H113" s="7"/>
      <c r="I113" s="7"/>
      <c r="J113" s="7"/>
      <c r="K113" s="7"/>
      <c r="L113" s="7"/>
      <c r="M113" s="17"/>
      <c r="N113" s="7"/>
      <c r="O113" s="133"/>
      <c r="R113" s="10"/>
      <c r="S113" s="7"/>
      <c r="T113" s="7"/>
      <c r="U113" s="7"/>
      <c r="V113" s="7"/>
      <c r="W113" s="7"/>
      <c r="X113" s="7"/>
      <c r="Y113" s="7"/>
      <c r="Z113" s="7"/>
      <c r="AA113" s="7"/>
      <c r="AB113" s="17"/>
    </row>
    <row r="114" spans="2:28" ht="15.75" thickBot="1">
      <c r="B114" s="39" t="s">
        <v>396</v>
      </c>
      <c r="C114" s="53"/>
      <c r="D114" s="40"/>
      <c r="E114" s="57"/>
      <c r="F114" s="57"/>
      <c r="G114" s="57"/>
      <c r="H114" s="41">
        <f t="shared" ref="H114:O114" si="13">SUM(H105:H113)</f>
        <v>1875572.4720331975</v>
      </c>
      <c r="I114" s="41">
        <f t="shared" si="13"/>
        <v>306091.17907758156</v>
      </c>
      <c r="J114" s="41">
        <f t="shared" si="13"/>
        <v>178328.0499641205</v>
      </c>
      <c r="K114" s="41">
        <f t="shared" si="13"/>
        <v>27990.228925100892</v>
      </c>
      <c r="L114" s="41">
        <f t="shared" si="13"/>
        <v>2387981.9300000006</v>
      </c>
      <c r="M114" s="42"/>
      <c r="N114" s="41">
        <f t="shared" si="13"/>
        <v>2387981.9300000006</v>
      </c>
      <c r="O114" s="134">
        <f t="shared" si="13"/>
        <v>0</v>
      </c>
      <c r="R114" s="45">
        <f>SUM(R105:R113)</f>
        <v>823044</v>
      </c>
      <c r="S114" s="41">
        <f>SUM(S105:S113)</f>
        <v>17671</v>
      </c>
      <c r="T114" s="41"/>
      <c r="U114" s="41">
        <f>SUM(U105:U113)</f>
        <v>756971</v>
      </c>
      <c r="V114" s="41">
        <f>SUM(V105:V113)</f>
        <v>2463</v>
      </c>
      <c r="W114" s="41"/>
      <c r="X114" s="41">
        <f>SUM(X105:X113)</f>
        <v>61510</v>
      </c>
      <c r="Y114" s="41">
        <f>SUM(Y105:Y113)</f>
        <v>0</v>
      </c>
      <c r="Z114" s="41"/>
      <c r="AA114" s="41">
        <f>SUM(AA105:AA113)</f>
        <v>0</v>
      </c>
      <c r="AB114" s="42">
        <f>SUM(AB105:AB113)</f>
        <v>0</v>
      </c>
    </row>
    <row r="115" spans="2:28" ht="15.75" thickBot="1"/>
    <row r="116" spans="2:28" ht="15.75" thickBot="1">
      <c r="B116" s="39" t="s">
        <v>398</v>
      </c>
      <c r="C116" s="53"/>
      <c r="D116" s="40"/>
      <c r="E116" s="57"/>
      <c r="F116" s="57"/>
      <c r="G116" s="57"/>
      <c r="H116" s="41">
        <f t="shared" ref="H116:O116" si="14">+H14+H27+H50+H102+H114</f>
        <v>1858838391.5544784</v>
      </c>
      <c r="I116" s="41">
        <f t="shared" si="14"/>
        <v>3273376537.8550467</v>
      </c>
      <c r="J116" s="41">
        <f t="shared" si="14"/>
        <v>2945920546.3116693</v>
      </c>
      <c r="K116" s="41">
        <f t="shared" si="14"/>
        <v>53904938.125326306</v>
      </c>
      <c r="L116" s="41">
        <f t="shared" si="14"/>
        <v>8132040413.8465214</v>
      </c>
      <c r="M116" s="42"/>
      <c r="N116" s="41">
        <f t="shared" si="14"/>
        <v>7984590288.0299187</v>
      </c>
      <c r="O116" s="134">
        <f t="shared" si="14"/>
        <v>147450125.8166022</v>
      </c>
      <c r="R116" s="45">
        <f>+R14+R27+R50+R102+R114</f>
        <v>2881393204</v>
      </c>
      <c r="S116" s="41">
        <f>+S14+S27+S50+S102+S114</f>
        <v>330598058.17595953</v>
      </c>
      <c r="T116" s="41"/>
      <c r="U116" s="41">
        <f>+U14+U27+U50+U102+U114</f>
        <v>2893783725</v>
      </c>
      <c r="V116" s="41">
        <f>+V14+V27+V50+V102+V114</f>
        <v>325323793.18427837</v>
      </c>
      <c r="W116" s="41"/>
      <c r="X116" s="41">
        <f>+X14+X27+X50+X102+X114</f>
        <v>453581866.5</v>
      </c>
      <c r="Y116" s="41">
        <f>+Y14+Y27+Y50+Y102+Y114</f>
        <v>101557960.93976201</v>
      </c>
      <c r="Z116" s="41"/>
      <c r="AA116" s="41">
        <f>+AA14+AA27+AA50+AA102+AA114</f>
        <v>278013015</v>
      </c>
      <c r="AB116" s="42">
        <f>+AB14+AB27+AB50+AB102+AB114</f>
        <v>121683438.81999999</v>
      </c>
    </row>
  </sheetData>
  <mergeCells count="12">
    <mergeCell ref="H9:K9"/>
    <mergeCell ref="H10:K10"/>
    <mergeCell ref="H45:K45"/>
    <mergeCell ref="H80:K80"/>
    <mergeCell ref="H110:K110"/>
    <mergeCell ref="H106:K106"/>
    <mergeCell ref="R3:S3"/>
    <mergeCell ref="U3:V3"/>
    <mergeCell ref="X3:Y3"/>
    <mergeCell ref="AA3:AB3"/>
    <mergeCell ref="B2:O2"/>
    <mergeCell ref="R2:AB2"/>
  </mergeCells>
  <printOptions horizontalCentered="1" verticalCentered="1"/>
  <pageMargins left="0" right="0" top="0.5" bottom="0.5" header="0.18" footer="0.25"/>
  <pageSetup paperSize="5" scale="48" orientation="landscape" r:id="rId1"/>
  <headerFooter>
    <oddHeader xml:space="preserve">&amp;L&amp;"Geneva,Bold"&amp;D 
&amp;F &amp;C&amp;"Geneva,Bold Italic"Overview Open and Closed Insolvencies
Estimated GA Costs
&amp;R&amp;"Geneva,Bold"UNAUDITED
©  NOLHGA </oddHeader>
    <oddFooter>&amp;L&amp;"Geneva,Bold"For member company and GA use only.  The data utilizes estimates and excludes many costs incurred directly by GAs.  It MAY NOT be utilized in protesting actual GA assessments.&amp;R&amp;"Geneva,Bold"UNAUDITED
@ NOLHGA</oddFooter>
  </headerFooter>
  <rowBreaks count="1" manualBreakCount="1">
    <brk id="50"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A46" zoomScale="75" zoomScaleNormal="75" workbookViewId="0">
      <selection activeCell="A509" sqref="A1:XFD1048576"/>
    </sheetView>
  </sheetViews>
  <sheetFormatPr defaultRowHeight="15"/>
  <cols>
    <col min="1" max="1" width="30.5703125" bestFit="1" customWidth="1"/>
    <col min="2" max="2" width="9.28515625" bestFit="1" customWidth="1"/>
    <col min="3" max="3" width="9.85546875" bestFit="1" customWidth="1"/>
    <col min="4" max="4" width="15.140625" bestFit="1" customWidth="1"/>
    <col min="5" max="5" width="12" bestFit="1" customWidth="1"/>
    <col min="6" max="6" width="15.140625" bestFit="1" customWidth="1"/>
    <col min="7" max="7" width="2.7109375" customWidth="1"/>
    <col min="8" max="8" width="35.140625" bestFit="1" customWidth="1"/>
    <col min="9" max="9" width="15.140625" bestFit="1" customWidth="1"/>
  </cols>
  <sheetData>
    <row r="1" spans="1:9">
      <c r="A1" s="160" t="s">
        <v>191</v>
      </c>
      <c r="B1" s="161"/>
      <c r="C1" s="161"/>
      <c r="D1" s="161"/>
      <c r="E1" s="161"/>
      <c r="F1" s="161"/>
    </row>
    <row r="3" spans="1:9">
      <c r="B3" s="46"/>
      <c r="C3" s="46" t="s">
        <v>192</v>
      </c>
      <c r="D3" s="46"/>
      <c r="E3" s="46" t="s">
        <v>193</v>
      </c>
      <c r="F3" s="46"/>
    </row>
    <row r="4" spans="1:9">
      <c r="B4" s="46" t="s">
        <v>55</v>
      </c>
      <c r="C4" s="46" t="s">
        <v>194</v>
      </c>
      <c r="D4" s="46" t="s">
        <v>57</v>
      </c>
      <c r="E4" s="46" t="s">
        <v>194</v>
      </c>
      <c r="F4" s="46" t="s">
        <v>59</v>
      </c>
    </row>
    <row r="6" spans="1:9">
      <c r="A6" t="s">
        <v>0</v>
      </c>
      <c r="B6" s="3">
        <f>+'American Community'!B6+'American Network'!B6+'Monarch Life'!B6+'Pen  Treaty'!B6</f>
        <v>723.53141432438315</v>
      </c>
      <c r="C6" s="3">
        <f>+'American Community'!C6+'American Network'!C6+'Monarch Life'!C6+'Pen  Treaty'!C6</f>
        <v>719.04886473203931</v>
      </c>
      <c r="D6" s="3">
        <f>+'American Community'!D6+'American Network'!D6+'Monarch Life'!D6+'Pen  Treaty'!D6</f>
        <v>5198158.059237049</v>
      </c>
      <c r="E6" s="3">
        <f>+'American Community'!E6+'American Network'!E6+'Monarch Life'!E6+'Pen  Treaty'!E6</f>
        <v>0</v>
      </c>
      <c r="F6" s="3">
        <f t="shared" ref="F6:F37" si="0">SUM(B6:E6)</f>
        <v>5199600.6395161049</v>
      </c>
      <c r="H6" t="s">
        <v>170</v>
      </c>
      <c r="I6" s="3">
        <f>+Summary!L7</f>
        <v>273213.33</v>
      </c>
    </row>
    <row r="7" spans="1:9">
      <c r="A7" t="s">
        <v>1</v>
      </c>
      <c r="B7" s="3">
        <f>+'American Community'!B7+'American Network'!B7+'Monarch Life'!B7+'Pen  Treaty'!B7</f>
        <v>619.91038785352146</v>
      </c>
      <c r="C7" s="3">
        <f>+'American Community'!C7+'American Network'!C7+'Monarch Life'!C7+'Pen  Treaty'!C7</f>
        <v>2.690049801125979</v>
      </c>
      <c r="D7" s="3">
        <f>+'American Community'!D7+'American Network'!D7+'Monarch Life'!D7+'Pen  Treaty'!D7</f>
        <v>924348.47476140386</v>
      </c>
      <c r="E7" s="3">
        <f>+'American Community'!E7+'American Network'!E7+'Monarch Life'!E7+'Pen  Treaty'!E7</f>
        <v>0</v>
      </c>
      <c r="F7" s="3">
        <f t="shared" si="0"/>
        <v>924971.07519905851</v>
      </c>
      <c r="H7" t="s">
        <v>173</v>
      </c>
      <c r="I7" s="3">
        <f>+Summary!L8</f>
        <v>300456473.44171059</v>
      </c>
    </row>
    <row r="8" spans="1:9">
      <c r="A8" t="s">
        <v>2</v>
      </c>
      <c r="B8" s="3">
        <f>+'American Community'!B8+'American Network'!B8+'Monarch Life'!B8+'Pen  Treaty'!B8</f>
        <v>4884.2480160817649</v>
      </c>
      <c r="C8" s="3">
        <f>+'American Community'!C8+'American Network'!C8+'Monarch Life'!C8+'Pen  Treaty'!C8</f>
        <v>2019.0005887648101</v>
      </c>
      <c r="D8" s="3">
        <f>+'American Community'!D8+'American Network'!D8+'Monarch Life'!D8+'Pen  Treaty'!D8</f>
        <v>108427448.12769333</v>
      </c>
      <c r="E8" s="3">
        <f>+'American Community'!E8+'American Network'!E8+'Monarch Life'!E8+'Pen  Treaty'!E8</f>
        <v>0</v>
      </c>
      <c r="F8" s="3">
        <f t="shared" si="0"/>
        <v>108434351.37629817</v>
      </c>
      <c r="H8" t="s">
        <v>176</v>
      </c>
      <c r="I8" s="3">
        <f>+Summary!L9</f>
        <v>0</v>
      </c>
    </row>
    <row r="9" spans="1:9">
      <c r="A9" t="s">
        <v>3</v>
      </c>
      <c r="B9" s="3">
        <f>+'American Community'!B9+'American Network'!B9+'Monarch Life'!B9+'Pen  Treaty'!B9</f>
        <v>858.18487743271817</v>
      </c>
      <c r="C9" s="3">
        <f>+'American Community'!C9+'American Network'!C9+'Monarch Life'!C9+'Pen  Treaty'!C9</f>
        <v>317.71721248419055</v>
      </c>
      <c r="D9" s="3">
        <f>+'American Community'!D9+'American Network'!D9+'Monarch Life'!D9+'Pen  Treaty'!D9</f>
        <v>4147212.031759928</v>
      </c>
      <c r="E9" s="3">
        <f>+'American Community'!E9+'American Network'!E9+'Monarch Life'!E9+'Pen  Treaty'!E9</f>
        <v>0</v>
      </c>
      <c r="F9" s="3">
        <f t="shared" si="0"/>
        <v>4148387.9338498451</v>
      </c>
      <c r="H9" t="s">
        <v>180</v>
      </c>
      <c r="I9" s="3">
        <f>+Summary!L10</f>
        <v>0</v>
      </c>
    </row>
    <row r="10" spans="1:9">
      <c r="A10" t="s">
        <v>4</v>
      </c>
      <c r="B10" s="3">
        <f>+'American Community'!B10+'American Network'!B10+'Monarch Life'!B10+'Pen  Treaty'!B10</f>
        <v>24106.117763195791</v>
      </c>
      <c r="C10" s="3">
        <f>+'American Community'!C10+'American Network'!C10+'Monarch Life'!C10+'Pen  Treaty'!C10</f>
        <v>4051.7252583493573</v>
      </c>
      <c r="D10" s="3">
        <f>+'American Community'!D10+'American Network'!D10+'Monarch Life'!D10+'Pen  Treaty'!D10</f>
        <v>361589275.94355172</v>
      </c>
      <c r="E10" s="3">
        <f>+'American Community'!E10+'American Network'!E10+'Monarch Life'!E10+'Pen  Treaty'!E10</f>
        <v>0</v>
      </c>
      <c r="F10" s="3">
        <f t="shared" si="0"/>
        <v>361617433.78657329</v>
      </c>
      <c r="H10" t="s">
        <v>183</v>
      </c>
      <c r="I10" s="3">
        <f>+Summary!L11</f>
        <v>514785.51</v>
      </c>
    </row>
    <row r="11" spans="1:9">
      <c r="A11" t="s">
        <v>5</v>
      </c>
      <c r="B11" s="3">
        <f>+'American Community'!B11+'American Network'!B11+'Monarch Life'!B11+'Pen  Treaty'!B11</f>
        <v>4564.647419420533</v>
      </c>
      <c r="C11" s="3">
        <f>+'American Community'!C11+'American Network'!C11+'Monarch Life'!C11+'Pen  Treaty'!C11</f>
        <v>1100.2842715440972</v>
      </c>
      <c r="D11" s="3">
        <f>+'American Community'!D11+'American Network'!D11+'Monarch Life'!D11+'Pen  Treaty'!D11</f>
        <v>49301226.93311739</v>
      </c>
      <c r="E11" s="3">
        <f>+'American Community'!E11+'American Network'!E11+'Monarch Life'!E11+'Pen  Treaty'!E11</f>
        <v>0</v>
      </c>
      <c r="F11" s="3">
        <f t="shared" si="0"/>
        <v>49306891.864808351</v>
      </c>
      <c r="H11" t="s">
        <v>186</v>
      </c>
      <c r="I11" s="3">
        <f>+Summary!L12</f>
        <v>2126584897.4925439</v>
      </c>
    </row>
    <row r="12" spans="1:9">
      <c r="A12" t="s">
        <v>6</v>
      </c>
      <c r="B12" s="3">
        <f>+'American Community'!B12+'American Network'!B12+'Monarch Life'!B12+'Pen  Treaty'!B12</f>
        <v>5635.9549691836282</v>
      </c>
      <c r="C12" s="3">
        <f>+'American Community'!C12+'American Network'!C12+'Monarch Life'!C12+'Pen  Treaty'!C12</f>
        <v>1594.8734314156882</v>
      </c>
      <c r="D12" s="3">
        <f>+'American Community'!D12+'American Network'!D12+'Monarch Life'!D12+'Pen  Treaty'!D12</f>
        <v>28925870.878740076</v>
      </c>
      <c r="E12" s="3">
        <f>+'American Community'!E12+'American Network'!E12+'Monarch Life'!E12+'Pen  Treaty'!E12</f>
        <v>0</v>
      </c>
      <c r="F12" s="3">
        <f t="shared" si="0"/>
        <v>28933101.707140677</v>
      </c>
      <c r="I12" s="3"/>
    </row>
    <row r="13" spans="1:9">
      <c r="A13" t="s">
        <v>7</v>
      </c>
      <c r="B13" s="3">
        <f>+'American Community'!B13+'American Network'!B13+'Monarch Life'!B13+'Pen  Treaty'!B13</f>
        <v>387.4921822072082</v>
      </c>
      <c r="C13" s="3">
        <f>+'American Community'!C13+'American Network'!C13+'Monarch Life'!C13+'Pen  Treaty'!C13</f>
        <v>155.18151201305164</v>
      </c>
      <c r="D13" s="3">
        <f>+'American Community'!D13+'American Network'!D13+'Monarch Life'!D13+'Pen  Treaty'!D13</f>
        <v>3054346.1694462905</v>
      </c>
      <c r="E13" s="3">
        <f>+'American Community'!E13+'American Network'!E13+'Monarch Life'!E13+'Pen  Treaty'!E13</f>
        <v>0</v>
      </c>
      <c r="F13" s="3">
        <f t="shared" si="0"/>
        <v>3054888.8431405108</v>
      </c>
      <c r="H13" t="s">
        <v>59</v>
      </c>
      <c r="I13" s="3">
        <f>SUM(I6:I12)</f>
        <v>2427829369.7742543</v>
      </c>
    </row>
    <row r="14" spans="1:9">
      <c r="A14" t="s">
        <v>8</v>
      </c>
      <c r="B14" s="3">
        <f>+'American Community'!B14+'American Network'!B14+'Monarch Life'!B14+'Pen  Treaty'!B14</f>
        <v>677.57070434325522</v>
      </c>
      <c r="C14" s="3">
        <f>+'American Community'!C14+'American Network'!C14+'Monarch Life'!C14+'Pen  Treaty'!C14</f>
        <v>148.18228533090854</v>
      </c>
      <c r="D14" s="3">
        <f>+'American Community'!D14+'American Network'!D14+'Monarch Life'!D14+'Pen  Treaty'!D14</f>
        <v>832934.49325925764</v>
      </c>
      <c r="E14" s="3">
        <f>+'American Community'!E14+'American Network'!E14+'Monarch Life'!E14+'Pen  Treaty'!E14</f>
        <v>0</v>
      </c>
      <c r="F14" s="3">
        <f t="shared" si="0"/>
        <v>833760.24624893186</v>
      </c>
      <c r="H14" t="s">
        <v>190</v>
      </c>
      <c r="I14" s="3">
        <f>+F66</f>
        <v>2427829369.7742548</v>
      </c>
    </row>
    <row r="15" spans="1:9">
      <c r="A15" t="s">
        <v>9</v>
      </c>
      <c r="B15" s="3">
        <f>+'American Community'!B15+'American Network'!B15+'Monarch Life'!B15+'Pen  Treaty'!B15</f>
        <v>14702.46870725696</v>
      </c>
      <c r="C15" s="3">
        <f>+'American Community'!C15+'American Network'!C15+'Monarch Life'!C15+'Pen  Treaty'!C15</f>
        <v>6018.4038144512942</v>
      </c>
      <c r="D15" s="3">
        <f>+'American Community'!D15+'American Network'!D15+'Monarch Life'!D15+'Pen  Treaty'!D15</f>
        <v>341863112.31710303</v>
      </c>
      <c r="E15" s="3">
        <f>+'American Community'!E15+'American Network'!E15+'Monarch Life'!E15+'Pen  Treaty'!E15</f>
        <v>0</v>
      </c>
      <c r="F15" s="3">
        <f t="shared" si="0"/>
        <v>341883833.18962473</v>
      </c>
      <c r="I15" s="3">
        <f>+I13-I14</f>
        <v>0</v>
      </c>
    </row>
    <row r="16" spans="1:9">
      <c r="A16" t="s">
        <v>10</v>
      </c>
      <c r="B16" s="3">
        <f>+'American Community'!B16+'American Network'!B16+'Monarch Life'!B16+'Pen  Treaty'!B16</f>
        <v>1913.4208003363424</v>
      </c>
      <c r="C16" s="3">
        <f>+'American Community'!C16+'American Network'!C16+'Monarch Life'!C16+'Pen  Treaty'!C16</f>
        <v>1793.1037478826122</v>
      </c>
      <c r="D16" s="3">
        <f>+'American Community'!D16+'American Network'!D16+'Monarch Life'!D16+'Pen  Treaty'!D16</f>
        <v>55896596.439960301</v>
      </c>
      <c r="E16" s="3">
        <f>+'American Community'!E16+'American Network'!E16+'Monarch Life'!E16+'Pen  Treaty'!E16</f>
        <v>0</v>
      </c>
      <c r="F16" s="3">
        <f t="shared" si="0"/>
        <v>55900302.964508519</v>
      </c>
    </row>
    <row r="17" spans="1:6">
      <c r="A17" t="s">
        <v>11</v>
      </c>
      <c r="B17" s="3">
        <f>+'American Community'!B17+'American Network'!B17+'Monarch Life'!B17+'Pen  Treaty'!B17</f>
        <v>1401.5958957012847</v>
      </c>
      <c r="C17" s="3">
        <f>+'American Community'!C17+'American Network'!C17+'Monarch Life'!C17+'Pen  Treaty'!C17</f>
        <v>211.19738696253214</v>
      </c>
      <c r="D17" s="3">
        <f>+'American Community'!D17+'American Network'!D17+'Monarch Life'!D17+'Pen  Treaty'!D17</f>
        <v>7359777.1035261098</v>
      </c>
      <c r="E17" s="3">
        <f>+'American Community'!E17+'American Network'!E17+'Monarch Life'!E17+'Pen  Treaty'!E17</f>
        <v>0</v>
      </c>
      <c r="F17" s="3">
        <f t="shared" si="0"/>
        <v>7361389.8968087733</v>
      </c>
    </row>
    <row r="18" spans="1:6">
      <c r="A18" t="s">
        <v>12</v>
      </c>
      <c r="B18" s="3">
        <f>+'American Community'!B18+'American Network'!B18+'Monarch Life'!B18+'Pen  Treaty'!B18</f>
        <v>525.90770923683272</v>
      </c>
      <c r="C18" s="3">
        <f>+'American Community'!C18+'American Network'!C18+'Monarch Life'!C18+'Pen  Treaty'!C18</f>
        <v>0.56159104690152173</v>
      </c>
      <c r="D18" s="3">
        <f>+'American Community'!D18+'American Network'!D18+'Monarch Life'!D18+'Pen  Treaty'!D18</f>
        <v>7038688.2064440167</v>
      </c>
      <c r="E18" s="3">
        <f>+'American Community'!E18+'American Network'!E18+'Monarch Life'!E18+'Pen  Treaty'!E18</f>
        <v>0</v>
      </c>
      <c r="F18" s="3">
        <f t="shared" si="0"/>
        <v>7039214.6757443007</v>
      </c>
    </row>
    <row r="19" spans="1:6">
      <c r="A19" t="s">
        <v>13</v>
      </c>
      <c r="B19" s="3">
        <f>+'American Community'!B19+'American Network'!B19+'Monarch Life'!B19+'Pen  Treaty'!B19</f>
        <v>7709.9313252211105</v>
      </c>
      <c r="C19" s="3">
        <f>+'American Community'!C19+'American Network'!C19+'Monarch Life'!C19+'Pen  Treaty'!C19</f>
        <v>2787.4912098936552</v>
      </c>
      <c r="D19" s="3">
        <f>+'American Community'!D19+'American Network'!D19+'Monarch Life'!D19+'Pen  Treaty'!D19</f>
        <v>72825016.554677635</v>
      </c>
      <c r="E19" s="3">
        <f>+'American Community'!E19+'American Network'!E19+'Monarch Life'!E19+'Pen  Treaty'!E19</f>
        <v>0</v>
      </c>
      <c r="F19" s="3">
        <f t="shared" si="0"/>
        <v>72835513.977212757</v>
      </c>
    </row>
    <row r="20" spans="1:6">
      <c r="A20" t="s">
        <v>14</v>
      </c>
      <c r="B20" s="3">
        <f>+'American Community'!B20+'American Network'!B20+'Monarch Life'!B20+'Pen  Treaty'!B20</f>
        <v>2828.0805984446461</v>
      </c>
      <c r="C20" s="3">
        <f>+'American Community'!C20+'American Network'!C20+'Monarch Life'!C20+'Pen  Treaty'!C20</f>
        <v>977.43612966305511</v>
      </c>
      <c r="D20" s="3">
        <f>+'American Community'!D20+'American Network'!D20+'Monarch Life'!D20+'Pen  Treaty'!D20</f>
        <v>21973139.335397474</v>
      </c>
      <c r="E20" s="3">
        <f>+'American Community'!E20+'American Network'!E20+'Monarch Life'!E20+'Pen  Treaty'!E20</f>
        <v>0</v>
      </c>
      <c r="F20" s="3">
        <f t="shared" si="0"/>
        <v>21976944.852125581</v>
      </c>
    </row>
    <row r="21" spans="1:6">
      <c r="A21" t="s">
        <v>15</v>
      </c>
      <c r="B21" s="3">
        <f>+'American Community'!B21+'American Network'!B21+'Monarch Life'!B21+'Pen  Treaty'!B21</f>
        <v>3241.1327881891498</v>
      </c>
      <c r="C21" s="3">
        <f>+'American Community'!C21+'American Network'!C21+'Monarch Life'!C21+'Pen  Treaty'!C21</f>
        <v>1010.6794664733019</v>
      </c>
      <c r="D21" s="3">
        <f>+'American Community'!D21+'American Network'!D21+'Monarch Life'!D21+'Pen  Treaty'!D21</f>
        <v>74412352.609297842</v>
      </c>
      <c r="E21" s="3">
        <f>+'American Community'!E21+'American Network'!E21+'Monarch Life'!E21+'Pen  Treaty'!E21</f>
        <v>0</v>
      </c>
      <c r="F21" s="3">
        <f t="shared" si="0"/>
        <v>74416604.421552509</v>
      </c>
    </row>
    <row r="22" spans="1:6">
      <c r="A22" t="s">
        <v>16</v>
      </c>
      <c r="B22" s="3">
        <f>+'American Community'!B22+'American Network'!B22+'Monarch Life'!B22+'Pen  Treaty'!B22</f>
        <v>2940.5137592619967</v>
      </c>
      <c r="C22" s="3">
        <f>+'American Community'!C22+'American Network'!C22+'Monarch Life'!C22+'Pen  Treaty'!C22</f>
        <v>979.05793065910268</v>
      </c>
      <c r="D22" s="3">
        <f>+'American Community'!D22+'American Network'!D22+'Monarch Life'!D22+'Pen  Treaty'!D22</f>
        <v>10625004.52565288</v>
      </c>
      <c r="E22" s="3">
        <f>+'American Community'!E22+'American Network'!E22+'Monarch Life'!E22+'Pen  Treaty'!E22</f>
        <v>0</v>
      </c>
      <c r="F22" s="3">
        <f t="shared" si="0"/>
        <v>10628924.0973428</v>
      </c>
    </row>
    <row r="23" spans="1:6">
      <c r="A23" t="s">
        <v>17</v>
      </c>
      <c r="B23" s="3">
        <f>+'American Community'!B23+'American Network'!B23+'Monarch Life'!B23+'Pen  Treaty'!B23</f>
        <v>665.01552803452387</v>
      </c>
      <c r="C23" s="3">
        <f>+'American Community'!C23+'American Network'!C23+'Monarch Life'!C23+'Pen  Treaty'!C23</f>
        <v>843.39226368586594</v>
      </c>
      <c r="D23" s="3">
        <f>+'American Community'!D23+'American Network'!D23+'Monarch Life'!D23+'Pen  Treaty'!D23</f>
        <v>24218860.751851957</v>
      </c>
      <c r="E23" s="3">
        <f>+'American Community'!E23+'American Network'!E23+'Monarch Life'!E23+'Pen  Treaty'!E23</f>
        <v>0</v>
      </c>
      <c r="F23" s="3">
        <f t="shared" si="0"/>
        <v>24220369.159643676</v>
      </c>
    </row>
    <row r="24" spans="1:6">
      <c r="A24" t="s">
        <v>18</v>
      </c>
      <c r="B24" s="3">
        <f>+'American Community'!B24+'American Network'!B24+'Monarch Life'!B24+'Pen  Treaty'!B24</f>
        <v>0</v>
      </c>
      <c r="C24" s="3">
        <f>+'American Community'!C24+'American Network'!C24+'Monarch Life'!C24+'Pen  Treaty'!C24</f>
        <v>0</v>
      </c>
      <c r="D24" s="3">
        <f>+'American Community'!D24+'American Network'!D24+'Monarch Life'!D24+'Pen  Treaty'!D24</f>
        <v>9563058.2226294074</v>
      </c>
      <c r="E24" s="3">
        <f>+'American Community'!E24+'American Network'!E24+'Monarch Life'!E24+'Pen  Treaty'!E24</f>
        <v>0</v>
      </c>
      <c r="F24" s="3">
        <f t="shared" si="0"/>
        <v>9563058.2226294074</v>
      </c>
    </row>
    <row r="25" spans="1:6">
      <c r="A25" t="s">
        <v>19</v>
      </c>
      <c r="B25" s="3">
        <f>+'American Community'!B25+'American Network'!B25+'Monarch Life'!B25+'Pen  Treaty'!B25</f>
        <v>1147.2734813504107</v>
      </c>
      <c r="C25" s="3">
        <f>+'American Community'!C25+'American Network'!C25+'Monarch Life'!C25+'Pen  Treaty'!C25</f>
        <v>773.49950418483888</v>
      </c>
      <c r="D25" s="3">
        <f>+'American Community'!D25+'American Network'!D25+'Monarch Life'!D25+'Pen  Treaty'!D25</f>
        <v>700398.85189471976</v>
      </c>
      <c r="E25" s="3">
        <f>+'American Community'!E25+'American Network'!E25+'Monarch Life'!E25+'Pen  Treaty'!E25</f>
        <v>0</v>
      </c>
      <c r="F25" s="3">
        <f t="shared" si="0"/>
        <v>702319.62488025497</v>
      </c>
    </row>
    <row r="26" spans="1:6">
      <c r="A26" t="s">
        <v>20</v>
      </c>
      <c r="B26" s="3">
        <f>+'American Community'!B26+'American Network'!B26+'Monarch Life'!B26+'Pen  Treaty'!B26</f>
        <v>4536.409021504136</v>
      </c>
      <c r="C26" s="3">
        <f>+'American Community'!C26+'American Network'!C26+'Monarch Life'!C26+'Pen  Treaty'!C26</f>
        <v>1289.7728344922107</v>
      </c>
      <c r="D26" s="3">
        <f>+'American Community'!D26+'American Network'!D26+'Monarch Life'!D26+'Pen  Treaty'!D26</f>
        <v>27431516.355933238</v>
      </c>
      <c r="E26" s="3">
        <f>+'American Community'!E26+'American Network'!E26+'Monarch Life'!E26+'Pen  Treaty'!E26</f>
        <v>0</v>
      </c>
      <c r="F26" s="3">
        <f t="shared" si="0"/>
        <v>27437342.537789233</v>
      </c>
    </row>
    <row r="27" spans="1:6">
      <c r="A27" t="s">
        <v>21</v>
      </c>
      <c r="B27" s="3">
        <f>+'American Community'!B27+'American Network'!B27+'Monarch Life'!B27+'Pen  Treaty'!B27</f>
        <v>9949.5540315963717</v>
      </c>
      <c r="C27" s="3">
        <f>+'American Community'!C27+'American Network'!C27+'Monarch Life'!C27+'Pen  Treaty'!C27</f>
        <v>17664.262021258593</v>
      </c>
      <c r="D27" s="3">
        <f>+'American Community'!D27+'American Network'!D27+'Monarch Life'!D27+'Pen  Treaty'!D27</f>
        <v>1542905.2151422275</v>
      </c>
      <c r="E27" s="3">
        <f>+'American Community'!E27+'American Network'!E27+'Monarch Life'!E27+'Pen  Treaty'!E27</f>
        <v>0</v>
      </c>
      <c r="F27" s="3">
        <f t="shared" si="0"/>
        <v>1570519.0311950825</v>
      </c>
    </row>
    <row r="28" spans="1:6">
      <c r="A28" t="s">
        <v>22</v>
      </c>
      <c r="B28" s="3">
        <f>+'American Community'!B28+'American Network'!B28+'Monarch Life'!B28+'Pen  Treaty'!B28</f>
        <v>11382.487717414473</v>
      </c>
      <c r="C28" s="3">
        <f>+'American Community'!C28+'American Network'!C28+'Monarch Life'!C28+'Pen  Treaty'!C28</f>
        <v>2331.3089337495016</v>
      </c>
      <c r="D28" s="3">
        <f>+'American Community'!D28+'American Network'!D28+'Monarch Life'!D28+'Pen  Treaty'!D28</f>
        <v>28636917.486452758</v>
      </c>
      <c r="E28" s="3">
        <f>+'American Community'!E28+'American Network'!E28+'Monarch Life'!E28+'Pen  Treaty'!E28</f>
        <v>0</v>
      </c>
      <c r="F28" s="3">
        <f t="shared" si="0"/>
        <v>28650631.283103921</v>
      </c>
    </row>
    <row r="29" spans="1:6">
      <c r="A29" t="s">
        <v>23</v>
      </c>
      <c r="B29" s="3">
        <f>+'American Community'!B29+'American Network'!B29+'Monarch Life'!B29+'Pen  Treaty'!B29</f>
        <v>3811.2423251630248</v>
      </c>
      <c r="C29" s="3">
        <f>+'American Community'!C29+'American Network'!C29+'Monarch Life'!C29+'Pen  Treaty'!C29</f>
        <v>1835.4238979300048</v>
      </c>
      <c r="D29" s="3">
        <f>+'American Community'!D29+'American Network'!D29+'Monarch Life'!D29+'Pen  Treaty'!D29</f>
        <v>3395380.71589864</v>
      </c>
      <c r="E29" s="3">
        <f>+'American Community'!E29+'American Network'!E29+'Monarch Life'!E29+'Pen  Treaty'!E29</f>
        <v>0</v>
      </c>
      <c r="F29" s="3">
        <f t="shared" si="0"/>
        <v>3401027.3821217329</v>
      </c>
    </row>
    <row r="30" spans="1:6">
      <c r="A30" t="s">
        <v>24</v>
      </c>
      <c r="B30" s="3">
        <f>+'American Community'!B30+'American Network'!B30+'Monarch Life'!B30+'Pen  Treaty'!B30</f>
        <v>301.25408214353166</v>
      </c>
      <c r="C30" s="3">
        <f>+'American Community'!C30+'American Network'!C30+'Monarch Life'!C30+'Pen  Treaty'!C30</f>
        <v>515.27401527034033</v>
      </c>
      <c r="D30" s="3">
        <f>+'American Community'!D30+'American Network'!D30+'Monarch Life'!D30+'Pen  Treaty'!D30</f>
        <v>12621052.203959215</v>
      </c>
      <c r="E30" s="3">
        <f>+'American Community'!E30+'American Network'!E30+'Monarch Life'!E30+'Pen  Treaty'!E30</f>
        <v>0</v>
      </c>
      <c r="F30" s="3">
        <f t="shared" si="0"/>
        <v>12621868.732056629</v>
      </c>
    </row>
    <row r="31" spans="1:6">
      <c r="A31" t="s">
        <v>25</v>
      </c>
      <c r="B31" s="3">
        <f>+'American Community'!B31+'American Network'!B31+'Monarch Life'!B31+'Pen  Treaty'!B31</f>
        <v>4089.6492549342688</v>
      </c>
      <c r="C31" s="3">
        <f>+'American Community'!C31+'American Network'!C31+'Monarch Life'!C31+'Pen  Treaty'!C31</f>
        <v>787.44487038417492</v>
      </c>
      <c r="D31" s="3">
        <f>+'American Community'!D31+'American Network'!D31+'Monarch Life'!D31+'Pen  Treaty'!D31</f>
        <v>10967520.708306869</v>
      </c>
      <c r="E31" s="3">
        <f>+'American Community'!E31+'American Network'!E31+'Monarch Life'!E31+'Pen  Treaty'!E31</f>
        <v>0</v>
      </c>
      <c r="F31" s="3">
        <f t="shared" si="0"/>
        <v>10972397.802432189</v>
      </c>
    </row>
    <row r="32" spans="1:6">
      <c r="A32" t="s">
        <v>26</v>
      </c>
      <c r="B32" s="3">
        <f>+'American Community'!B32+'American Network'!B32+'Monarch Life'!B32+'Pen  Treaty'!B32</f>
        <v>532.16289651971681</v>
      </c>
      <c r="C32" s="3">
        <f>+'American Community'!C32+'American Network'!C32+'Monarch Life'!C32+'Pen  Treaty'!C32</f>
        <v>241.98237890300939</v>
      </c>
      <c r="D32" s="3">
        <f>+'American Community'!D32+'American Network'!D32+'Monarch Life'!D32+'Pen  Treaty'!D32</f>
        <v>2700525.5980089712</v>
      </c>
      <c r="E32" s="3">
        <f>+'American Community'!E32+'American Network'!E32+'Monarch Life'!E32+'Pen  Treaty'!E32</f>
        <v>0</v>
      </c>
      <c r="F32" s="3">
        <f t="shared" si="0"/>
        <v>2701299.743284394</v>
      </c>
    </row>
    <row r="33" spans="1:6">
      <c r="A33" t="s">
        <v>27</v>
      </c>
      <c r="B33" s="3">
        <f>+'American Community'!B33+'American Network'!B33+'Monarch Life'!B33+'Pen  Treaty'!B33</f>
        <v>2226.3903917692855</v>
      </c>
      <c r="C33" s="3">
        <f>+'American Community'!C33+'American Network'!C33+'Monarch Life'!C33+'Pen  Treaty'!C33</f>
        <v>588.2330635219779</v>
      </c>
      <c r="D33" s="3">
        <f>+'American Community'!D33+'American Network'!D33+'Monarch Life'!D33+'Pen  Treaty'!D33</f>
        <v>23038419.161148895</v>
      </c>
      <c r="E33" s="3">
        <f>+'American Community'!E33+'American Network'!E33+'Monarch Life'!E33+'Pen  Treaty'!E33</f>
        <v>0</v>
      </c>
      <c r="F33" s="3">
        <f t="shared" si="0"/>
        <v>23041233.784604184</v>
      </c>
    </row>
    <row r="34" spans="1:6">
      <c r="A34" t="s">
        <v>28</v>
      </c>
      <c r="B34" s="3">
        <f>+'American Community'!B34+'American Network'!B34+'Monarch Life'!B34+'Pen  Treaty'!B34</f>
        <v>1619.3578170330773</v>
      </c>
      <c r="C34" s="3">
        <f>+'American Community'!C34+'American Network'!C34+'Monarch Life'!C34+'Pen  Treaty'!C34</f>
        <v>460.74750707860375</v>
      </c>
      <c r="D34" s="3">
        <f>+'American Community'!D34+'American Network'!D34+'Monarch Life'!D34+'Pen  Treaty'!D34</f>
        <v>11214830.877558211</v>
      </c>
      <c r="E34" s="3">
        <f>+'American Community'!E34+'American Network'!E34+'Monarch Life'!E34+'Pen  Treaty'!E34</f>
        <v>0</v>
      </c>
      <c r="F34" s="3">
        <f t="shared" si="0"/>
        <v>11216910.982882323</v>
      </c>
    </row>
    <row r="35" spans="1:6">
      <c r="A35" t="s">
        <v>29</v>
      </c>
      <c r="B35" s="3">
        <f>+'American Community'!B35+'American Network'!B35+'Monarch Life'!B35+'Pen  Treaty'!B35</f>
        <v>1563.364440258988</v>
      </c>
      <c r="C35" s="3">
        <f>+'American Community'!C35+'American Network'!C35+'Monarch Life'!C35+'Pen  Treaty'!C35</f>
        <v>400.30836288611528</v>
      </c>
      <c r="D35" s="3">
        <f>+'American Community'!D35+'American Network'!D35+'Monarch Life'!D35+'Pen  Treaty'!D35</f>
        <v>6326234.1572440006</v>
      </c>
      <c r="E35" s="3">
        <f>+'American Community'!E35+'American Network'!E35+'Monarch Life'!E35+'Pen  Treaty'!E35</f>
        <v>0</v>
      </c>
      <c r="F35" s="3">
        <f t="shared" si="0"/>
        <v>6328197.8300471455</v>
      </c>
    </row>
    <row r="36" spans="1:6">
      <c r="A36" t="s">
        <v>30</v>
      </c>
      <c r="B36" s="3">
        <f>+'American Community'!B36+'American Network'!B36+'Monarch Life'!B36+'Pen  Treaty'!B36</f>
        <v>6425.2571607367418</v>
      </c>
      <c r="C36" s="3">
        <f>+'American Community'!C36+'American Network'!C36+'Monarch Life'!C36+'Pen  Treaty'!C36</f>
        <v>4800.3666404056175</v>
      </c>
      <c r="D36" s="3">
        <f>+'American Community'!D36+'American Network'!D36+'Monarch Life'!D36+'Pen  Treaty'!D36</f>
        <v>156648600.14600787</v>
      </c>
      <c r="E36" s="3">
        <f>+'American Community'!E36+'American Network'!E36+'Monarch Life'!E36+'Pen  Treaty'!E36</f>
        <v>0</v>
      </c>
      <c r="F36" s="3">
        <f t="shared" si="0"/>
        <v>156659825.76980901</v>
      </c>
    </row>
    <row r="37" spans="1:6">
      <c r="A37" t="s">
        <v>31</v>
      </c>
      <c r="B37" s="3">
        <f>+'American Community'!B37+'American Network'!B37+'Monarch Life'!B37+'Pen  Treaty'!B37</f>
        <v>1843.63522228275</v>
      </c>
      <c r="C37" s="3">
        <f>+'American Community'!C37+'American Network'!C37+'Monarch Life'!C37+'Pen  Treaty'!C37</f>
        <v>358.27773384174293</v>
      </c>
      <c r="D37" s="3">
        <f>+'American Community'!D37+'American Network'!D37+'Monarch Life'!D37+'Pen  Treaty'!D37</f>
        <v>6636523.6243694974</v>
      </c>
      <c r="E37" s="3">
        <f>+'American Community'!E37+'American Network'!E37+'Monarch Life'!E37+'Pen  Treaty'!E37</f>
        <v>0</v>
      </c>
      <c r="F37" s="3">
        <f t="shared" si="0"/>
        <v>6638725.5373256216</v>
      </c>
    </row>
    <row r="38" spans="1:6">
      <c r="A38" t="s">
        <v>32</v>
      </c>
      <c r="B38" s="3">
        <f>+'American Community'!B38+'American Network'!B38+'Monarch Life'!B38+'Pen  Treaty'!B38</f>
        <v>27176.074593016932</v>
      </c>
      <c r="C38" s="3">
        <f>+'American Community'!C38+'American Network'!C38+'Monarch Life'!C38+'Pen  Treaty'!C38</f>
        <v>16309.414984507435</v>
      </c>
      <c r="D38" s="3">
        <f>+'American Community'!D38+'American Network'!D38+'Monarch Life'!D38+'Pen  Treaty'!D38</f>
        <v>40075.176053468327</v>
      </c>
      <c r="E38" s="3">
        <f>+'American Community'!E38+'American Network'!E38+'Monarch Life'!E38+'Pen  Treaty'!E38</f>
        <v>0</v>
      </c>
      <c r="F38" s="3">
        <f t="shared" ref="F38:F58" si="1">SUM(B38:E38)</f>
        <v>83560.665630992691</v>
      </c>
    </row>
    <row r="39" spans="1:6">
      <c r="A39" t="s">
        <v>33</v>
      </c>
      <c r="B39" s="3">
        <f>+'American Community'!B39+'American Network'!B39+'Monarch Life'!B39+'Pen  Treaty'!B39</f>
        <v>3122.1319291862542</v>
      </c>
      <c r="C39" s="3">
        <f>+'American Community'!C39+'American Network'!C39+'Monarch Life'!C39+'Pen  Treaty'!C39</f>
        <v>1437.762484597574</v>
      </c>
      <c r="D39" s="3">
        <f>+'American Community'!D39+'American Network'!D39+'Monarch Life'!D39+'Pen  Treaty'!D39</f>
        <v>94698132.666697189</v>
      </c>
      <c r="E39" s="3">
        <f>+'American Community'!E39+'American Network'!E39+'Monarch Life'!E39+'Pen  Treaty'!E39</f>
        <v>0</v>
      </c>
      <c r="F39" s="3">
        <f t="shared" si="1"/>
        <v>94702692.561110973</v>
      </c>
    </row>
    <row r="40" spans="1:6">
      <c r="A40" t="s">
        <v>34</v>
      </c>
      <c r="B40" s="3">
        <f>+'American Community'!B40+'American Network'!B40+'Monarch Life'!B40+'Pen  Treaty'!B40</f>
        <v>107.09879985697728</v>
      </c>
      <c r="C40" s="3">
        <f>+'American Community'!C40+'American Network'!C40+'Monarch Life'!C40+'Pen  Treaty'!C40</f>
        <v>599.08941550430166</v>
      </c>
      <c r="D40" s="3">
        <f>+'American Community'!D40+'American Network'!D40+'Monarch Life'!D40+'Pen  Treaty'!D40</f>
        <v>1844458.6235106452</v>
      </c>
      <c r="E40" s="3">
        <f>+'American Community'!E40+'American Network'!E40+'Monarch Life'!E40+'Pen  Treaty'!E40</f>
        <v>0</v>
      </c>
      <c r="F40" s="3">
        <f t="shared" si="1"/>
        <v>1845164.8117260064</v>
      </c>
    </row>
    <row r="41" spans="1:6">
      <c r="A41" t="s">
        <v>35</v>
      </c>
      <c r="B41" s="3">
        <f>+'American Community'!B41+'American Network'!B41+'Monarch Life'!B41+'Pen  Treaty'!B41</f>
        <v>7381.0897400457998</v>
      </c>
      <c r="C41" s="3">
        <f>+'American Community'!C41+'American Network'!C41+'Monarch Life'!C41+'Pen  Treaty'!C41</f>
        <v>1868.9427450029211</v>
      </c>
      <c r="D41" s="3">
        <f>+'American Community'!D41+'American Network'!D41+'Monarch Life'!D41+'Pen  Treaty'!D41</f>
        <v>26720278.954640858</v>
      </c>
      <c r="E41" s="3">
        <f>+'American Community'!E41+'American Network'!E41+'Monarch Life'!E41+'Pen  Treaty'!E41</f>
        <v>0</v>
      </c>
      <c r="F41" s="3">
        <f t="shared" si="1"/>
        <v>26729528.987125907</v>
      </c>
    </row>
    <row r="42" spans="1:6">
      <c r="A42" t="s">
        <v>36</v>
      </c>
      <c r="B42" s="3">
        <f>+'American Community'!B42+'American Network'!B42+'Monarch Life'!B42+'Pen  Treaty'!B42</f>
        <v>1224.1136821956054</v>
      </c>
      <c r="C42" s="3">
        <f>+'American Community'!C42+'American Network'!C42+'Monarch Life'!C42+'Pen  Treaty'!C42</f>
        <v>753.76916004713519</v>
      </c>
      <c r="D42" s="3">
        <f>+'American Community'!D42+'American Network'!D42+'Monarch Life'!D42+'Pen  Treaty'!D42</f>
        <v>10715094.795574779</v>
      </c>
      <c r="E42" s="3">
        <f>+'American Community'!E42+'American Network'!E42+'Monarch Life'!E42+'Pen  Treaty'!E42</f>
        <v>0</v>
      </c>
      <c r="F42" s="3">
        <f t="shared" si="1"/>
        <v>10717072.678417021</v>
      </c>
    </row>
    <row r="43" spans="1:6">
      <c r="A43" t="s">
        <v>37</v>
      </c>
      <c r="B43" s="3">
        <f>+'American Community'!B43+'American Network'!B43+'Monarch Life'!B43+'Pen  Treaty'!B43</f>
        <v>2176.1761131314252</v>
      </c>
      <c r="C43" s="3">
        <f>+'American Community'!C43+'American Network'!C43+'Monarch Life'!C43+'Pen  Treaty'!C43</f>
        <v>868.47115989179792</v>
      </c>
      <c r="D43" s="3">
        <f>+'American Community'!D43+'American Network'!D43+'Monarch Life'!D43+'Pen  Treaty'!D43</f>
        <v>9657529.2517174855</v>
      </c>
      <c r="E43" s="3">
        <f>+'American Community'!E43+'American Network'!E43+'Monarch Life'!E43+'Pen  Treaty'!E43</f>
        <v>0</v>
      </c>
      <c r="F43" s="3">
        <f t="shared" si="1"/>
        <v>9660573.8989905082</v>
      </c>
    </row>
    <row r="44" spans="1:6">
      <c r="A44" t="s">
        <v>38</v>
      </c>
      <c r="B44" s="3">
        <f>+'American Community'!B44+'American Network'!B44+'Monarch Life'!B44+'Pen  Treaty'!B44</f>
        <v>12443.019193077227</v>
      </c>
      <c r="C44" s="3">
        <f>+'American Community'!C44+'American Network'!C44+'Monarch Life'!C44+'Pen  Treaty'!C44</f>
        <v>3178.1449477928181</v>
      </c>
      <c r="D44" s="3">
        <f>+'American Community'!D44+'American Network'!D44+'Monarch Life'!D44+'Pen  Treaty'!D44</f>
        <v>267110494.23859245</v>
      </c>
      <c r="E44" s="3">
        <f>+'American Community'!E44+'American Network'!E44+'Monarch Life'!E44+'Pen  Treaty'!E44</f>
        <v>0</v>
      </c>
      <c r="F44" s="3">
        <f t="shared" si="1"/>
        <v>267126115.40273333</v>
      </c>
    </row>
    <row r="45" spans="1:6">
      <c r="A45" t="s">
        <v>39</v>
      </c>
      <c r="B45" s="3">
        <f>+'American Community'!B45+'American Network'!B45+'Monarch Life'!B45+'Pen  Treaty'!B45</f>
        <v>0</v>
      </c>
      <c r="C45" s="3">
        <f>+'American Community'!C45+'American Network'!C45+'Monarch Life'!C45+'Pen  Treaty'!C45</f>
        <v>0</v>
      </c>
      <c r="D45" s="3">
        <f>+'American Community'!D45+'American Network'!D45+'Monarch Life'!D45+'Pen  Treaty'!D45</f>
        <v>0</v>
      </c>
      <c r="E45" s="3">
        <f>+'American Community'!E45+'American Network'!E45+'Monarch Life'!E45+'Pen  Treaty'!E45</f>
        <v>0</v>
      </c>
      <c r="F45" s="3">
        <f t="shared" si="1"/>
        <v>0</v>
      </c>
    </row>
    <row r="46" spans="1:6">
      <c r="A46" t="s">
        <v>40</v>
      </c>
      <c r="B46" s="3">
        <f>+'American Community'!B46+'American Network'!B46+'Monarch Life'!B46+'Pen  Treaty'!B46</f>
        <v>752.54638094870177</v>
      </c>
      <c r="C46" s="3">
        <f>+'American Community'!C46+'American Network'!C46+'Monarch Life'!C46+'Pen  Treaty'!C46</f>
        <v>476.30882402821021</v>
      </c>
      <c r="D46" s="3">
        <f>+'American Community'!D46+'American Network'!D46+'Monarch Life'!D46+'Pen  Treaty'!D46</f>
        <v>2020903.0580040761</v>
      </c>
      <c r="E46" s="3">
        <f>+'American Community'!E46+'American Network'!E46+'Monarch Life'!E46+'Pen  Treaty'!E46</f>
        <v>0</v>
      </c>
      <c r="F46" s="3">
        <f t="shared" si="1"/>
        <v>2022131.913209053</v>
      </c>
    </row>
    <row r="47" spans="1:6">
      <c r="A47" t="s">
        <v>41</v>
      </c>
      <c r="B47" s="3">
        <f>+'American Community'!B47+'American Network'!B47+'Monarch Life'!B47+'Pen  Treaty'!B47</f>
        <v>1342.6427030533816</v>
      </c>
      <c r="C47" s="3">
        <f>+'American Community'!C47+'American Network'!C47+'Monarch Life'!C47+'Pen  Treaty'!C47</f>
        <v>960.53185270417737</v>
      </c>
      <c r="D47" s="3">
        <f>+'American Community'!D47+'American Network'!D47+'Monarch Life'!D47+'Pen  Treaty'!D47</f>
        <v>15525649.085612681</v>
      </c>
      <c r="E47" s="3">
        <f>+'American Community'!E47+'American Network'!E47+'Monarch Life'!E47+'Pen  Treaty'!E47</f>
        <v>0</v>
      </c>
      <c r="F47" s="3">
        <f t="shared" si="1"/>
        <v>15527952.260168439</v>
      </c>
    </row>
    <row r="48" spans="1:6">
      <c r="A48" t="s">
        <v>42</v>
      </c>
      <c r="B48" s="3">
        <f>+'American Community'!B48+'American Network'!B48+'Monarch Life'!B48+'Pen  Treaty'!B48</f>
        <v>856.11095100915134</v>
      </c>
      <c r="C48" s="3">
        <f>+'American Community'!C48+'American Network'!C48+'Monarch Life'!C48+'Pen  Treaty'!C48</f>
        <v>364.70825932646744</v>
      </c>
      <c r="D48" s="3">
        <f>+'American Community'!D48+'American Network'!D48+'Monarch Life'!D48+'Pen  Treaty'!D48</f>
        <v>34920053.355132408</v>
      </c>
      <c r="E48" s="3">
        <f>+'American Community'!E48+'American Network'!E48+'Monarch Life'!E48+'Pen  Treaty'!E48</f>
        <v>0</v>
      </c>
      <c r="F48" s="3">
        <f t="shared" si="1"/>
        <v>34921274.174342744</v>
      </c>
    </row>
    <row r="49" spans="1:6">
      <c r="A49" t="s">
        <v>43</v>
      </c>
      <c r="B49" s="3">
        <f>+'American Community'!B49+'American Network'!B49+'Monarch Life'!B49+'Pen  Treaty'!B49</f>
        <v>1255.4605729758898</v>
      </c>
      <c r="C49" s="3">
        <f>+'American Community'!C49+'American Network'!C49+'Monarch Life'!C49+'Pen  Treaty'!C49</f>
        <v>1083.1956572931729</v>
      </c>
      <c r="D49" s="3">
        <f>+'American Community'!D49+'American Network'!D49+'Monarch Life'!D49+'Pen  Treaty'!D49</f>
        <v>40373853.623898409</v>
      </c>
      <c r="E49" s="3">
        <f>+'American Community'!E49+'American Network'!E49+'Monarch Life'!E49+'Pen  Treaty'!E49</f>
        <v>0</v>
      </c>
      <c r="F49" s="3">
        <f t="shared" si="1"/>
        <v>40376192.28012868</v>
      </c>
    </row>
    <row r="50" spans="1:6">
      <c r="A50" t="s">
        <v>44</v>
      </c>
      <c r="B50" s="3">
        <f>+'American Community'!B50+'American Network'!B50+'Monarch Life'!B50+'Pen  Treaty'!B50</f>
        <v>11424.69845872153</v>
      </c>
      <c r="C50" s="3">
        <f>+'American Community'!C50+'American Network'!C50+'Monarch Life'!C50+'Pen  Treaty'!C50</f>
        <v>2401.2787420494842</v>
      </c>
      <c r="D50" s="3">
        <f>+'American Community'!D50+'American Network'!D50+'Monarch Life'!D50+'Pen  Treaty'!D50</f>
        <v>110447464.30299433</v>
      </c>
      <c r="E50" s="3">
        <f>+'American Community'!E50+'American Network'!E50+'Monarch Life'!E50+'Pen  Treaty'!E50</f>
        <v>0</v>
      </c>
      <c r="F50" s="3">
        <f t="shared" si="1"/>
        <v>110461290.2801951</v>
      </c>
    </row>
    <row r="51" spans="1:6">
      <c r="A51" t="s">
        <v>45</v>
      </c>
      <c r="B51" s="3">
        <f>+'American Community'!B51+'American Network'!B51+'Monarch Life'!B51+'Pen  Treaty'!B51</f>
        <v>1455.7711333120187</v>
      </c>
      <c r="C51" s="3">
        <f>+'American Community'!C51+'American Network'!C51+'Monarch Life'!C51+'Pen  Treaty'!C51</f>
        <v>521.51463549735251</v>
      </c>
      <c r="D51" s="3">
        <f>+'American Community'!D51+'American Network'!D51+'Monarch Life'!D51+'Pen  Treaty'!D51</f>
        <v>10763840.790350989</v>
      </c>
      <c r="E51" s="3">
        <f>+'American Community'!E51+'American Network'!E51+'Monarch Life'!E51+'Pen  Treaty'!E51</f>
        <v>0</v>
      </c>
      <c r="F51" s="3">
        <f t="shared" si="1"/>
        <v>10765818.076119797</v>
      </c>
    </row>
    <row r="52" spans="1:6">
      <c r="A52" t="s">
        <v>46</v>
      </c>
      <c r="B52" s="3">
        <f>+'American Community'!B52+'American Network'!B52+'Monarch Life'!B52+'Pen  Treaty'!B52</f>
        <v>572.04657369269512</v>
      </c>
      <c r="C52" s="3">
        <f>+'American Community'!C52+'American Network'!C52+'Monarch Life'!C52+'Pen  Treaty'!C52</f>
        <v>108.99671901101132</v>
      </c>
      <c r="D52" s="3">
        <f>+'American Community'!D52+'American Network'!D52+'Monarch Life'!D52+'Pen  Treaty'!D52</f>
        <v>9728636.5154394563</v>
      </c>
      <c r="E52" s="3">
        <f>+'American Community'!E52+'American Network'!E52+'Monarch Life'!E52+'Pen  Treaty'!E52</f>
        <v>0</v>
      </c>
      <c r="F52" s="3">
        <f t="shared" si="1"/>
        <v>9729317.5587321594</v>
      </c>
    </row>
    <row r="53" spans="1:6">
      <c r="A53" t="s">
        <v>47</v>
      </c>
      <c r="B53" s="3">
        <f>+'American Community'!B53+'American Network'!B53+'Monarch Life'!B53+'Pen  Treaty'!B53</f>
        <v>2581.9167977326974</v>
      </c>
      <c r="C53" s="3">
        <f>+'American Community'!C53+'American Network'!C53+'Monarch Life'!C53+'Pen  Treaty'!C53</f>
        <v>1206.9324470414449</v>
      </c>
      <c r="D53" s="3">
        <f>+'American Community'!D53+'American Network'!D53+'Monarch Life'!D53+'Pen  Treaty'!D53</f>
        <v>182054638.46565503</v>
      </c>
      <c r="E53" s="3">
        <f>+'American Community'!E53+'American Network'!E53+'Monarch Life'!E53+'Pen  Treaty'!E53</f>
        <v>0</v>
      </c>
      <c r="F53" s="3">
        <f t="shared" si="1"/>
        <v>182058427.3148998</v>
      </c>
    </row>
    <row r="54" spans="1:6">
      <c r="A54" t="s">
        <v>48</v>
      </c>
      <c r="B54" s="3">
        <f>+'American Community'!B54+'American Network'!B54+'Monarch Life'!B54+'Pen  Treaty'!B54</f>
        <v>7440.7358601476808</v>
      </c>
      <c r="C54" s="3">
        <f>+'American Community'!C54+'American Network'!C54+'Monarch Life'!C54+'Pen  Treaty'!C54</f>
        <v>1679.2362238990663</v>
      </c>
      <c r="D54" s="3">
        <f>+'American Community'!D54+'American Network'!D54+'Monarch Life'!D54+'Pen  Treaty'!D54</f>
        <v>109656078.55379806</v>
      </c>
      <c r="E54" s="3">
        <f>+'American Community'!E54+'American Network'!E54+'Monarch Life'!E54+'Pen  Treaty'!E54</f>
        <v>0</v>
      </c>
      <c r="F54" s="3">
        <f t="shared" si="1"/>
        <v>109665198.52588211</v>
      </c>
    </row>
    <row r="55" spans="1:6">
      <c r="A55" t="s">
        <v>49</v>
      </c>
      <c r="B55" s="3">
        <f>+'American Community'!B55+'American Network'!B55+'Monarch Life'!B55+'Pen  Treaty'!B55</f>
        <v>608.26973704958482</v>
      </c>
      <c r="C55" s="3">
        <f>+'American Community'!C55+'American Network'!C55+'Monarch Life'!C55+'Pen  Treaty'!C55</f>
        <v>329.45051779170723</v>
      </c>
      <c r="D55" s="3">
        <f>+'American Community'!D55+'American Network'!D55+'Monarch Life'!D55+'Pen  Treaty'!D55</f>
        <v>3400221.6609694478</v>
      </c>
      <c r="E55" s="3">
        <f>+'American Community'!E55+'American Network'!E55+'Monarch Life'!E55+'Pen  Treaty'!E55</f>
        <v>0</v>
      </c>
      <c r="F55" s="3">
        <f t="shared" si="1"/>
        <v>3401159.3812242891</v>
      </c>
    </row>
    <row r="56" spans="1:6">
      <c r="A56" t="s">
        <v>50</v>
      </c>
      <c r="B56" s="3">
        <f>+'American Community'!B56+'American Network'!B56+'Monarch Life'!B56+'Pen  Treaty'!B56</f>
        <v>5499.8462555560109</v>
      </c>
      <c r="C56" s="3">
        <f>+'American Community'!C56+'American Network'!C56+'Monarch Life'!C56+'Pen  Treaty'!C56</f>
        <v>3058.6503533353903</v>
      </c>
      <c r="D56" s="3">
        <f>+'American Community'!D56+'American Network'!D56+'Monarch Life'!D56+'Pen  Treaty'!D56</f>
        <v>15065754.854635244</v>
      </c>
      <c r="E56" s="3">
        <f>+'American Community'!E56+'American Network'!E56+'Monarch Life'!E56+'Pen  Treaty'!E56</f>
        <v>0</v>
      </c>
      <c r="F56" s="3">
        <f t="shared" si="1"/>
        <v>15074313.351244135</v>
      </c>
    </row>
    <row r="57" spans="1:6">
      <c r="A57" t="s">
        <v>51</v>
      </c>
      <c r="B57" s="3">
        <f>+'American Community'!B57+'American Network'!B57+'Monarch Life'!B57+'Pen  Treaty'!B57</f>
        <v>3.5672955328895452E-2</v>
      </c>
      <c r="C57" s="3">
        <f>+'American Community'!C57+'American Network'!C57+'Monarch Life'!C57+'Pen  Treaty'!C57</f>
        <v>0</v>
      </c>
      <c r="D57" s="3">
        <f>+'American Community'!D57+'American Network'!D57+'Monarch Life'!D57+'Pen  Treaty'!D57</f>
        <v>2739725.5188127998</v>
      </c>
      <c r="E57" s="3">
        <f>+'American Community'!E57+'American Network'!E57+'Monarch Life'!E57+'Pen  Treaty'!E57</f>
        <v>0</v>
      </c>
      <c r="F57" s="3">
        <f t="shared" si="1"/>
        <v>2739725.554485755</v>
      </c>
    </row>
    <row r="58" spans="1:6">
      <c r="A58" t="s">
        <v>52</v>
      </c>
      <c r="B58" s="3">
        <f>+'American Community'!B58+'American Network'!B58+'Monarch Life'!B58+'Pen  Treaty'!B58</f>
        <v>0</v>
      </c>
      <c r="C58" s="3">
        <f>+'American Community'!C58+'American Network'!C58+'Monarch Life'!C58+'Pen  Treaty'!C58</f>
        <v>0</v>
      </c>
      <c r="D58" s="3">
        <f>+'American Community'!D58+'American Network'!D58+'Monarch Life'!D58+'Pen  Treaty'!D58</f>
        <v>17.126388144399211</v>
      </c>
      <c r="E58" s="3">
        <f>+'American Community'!E58+'American Network'!E58+'Monarch Life'!E58+'Pen  Treaty'!E58</f>
        <v>0</v>
      </c>
      <c r="F58" s="3">
        <f t="shared" si="1"/>
        <v>17.126388144399211</v>
      </c>
    </row>
    <row r="59" spans="1:6">
      <c r="B59" s="3"/>
      <c r="C59" s="3"/>
      <c r="D59" s="3"/>
      <c r="E59" s="3"/>
      <c r="F59" s="3"/>
    </row>
    <row r="60" spans="1:6">
      <c r="A60" t="s">
        <v>59</v>
      </c>
      <c r="B60" s="3">
        <f t="shared" ref="B60:F60" si="2">SUM(B6:B58)</f>
        <v>215233.54783609739</v>
      </c>
      <c r="C60" s="3">
        <f t="shared" si="2"/>
        <v>93983.327908381805</v>
      </c>
      <c r="D60" s="3">
        <f t="shared" si="2"/>
        <v>2427520152.8985095</v>
      </c>
      <c r="E60" s="3">
        <f t="shared" si="2"/>
        <v>0</v>
      </c>
      <c r="F60" s="3">
        <f t="shared" si="2"/>
        <v>2427829369.7742548</v>
      </c>
    </row>
    <row r="62" spans="1:6">
      <c r="A62" s="143" t="s">
        <v>169</v>
      </c>
      <c r="B62" s="143"/>
      <c r="C62" s="143"/>
      <c r="D62" s="143"/>
      <c r="E62" s="143"/>
      <c r="F62" s="143"/>
    </row>
    <row r="63" spans="1:6">
      <c r="A63" t="s">
        <v>176</v>
      </c>
      <c r="B63" s="143" t="s">
        <v>179</v>
      </c>
      <c r="C63" s="143"/>
      <c r="D63" s="143"/>
      <c r="E63" s="143"/>
      <c r="F63" s="143"/>
    </row>
    <row r="64" spans="1:6">
      <c r="A64" t="s">
        <v>180</v>
      </c>
      <c r="B64" s="143" t="s">
        <v>179</v>
      </c>
      <c r="C64" s="143"/>
      <c r="D64" s="143"/>
      <c r="E64" s="143"/>
      <c r="F64" s="143"/>
    </row>
    <row r="66" spans="1:6">
      <c r="A66" t="s">
        <v>59</v>
      </c>
      <c r="B66" s="3">
        <f>SUM(B60:B65)</f>
        <v>215233.54783609739</v>
      </c>
      <c r="C66" s="3">
        <f>SUM(C60:C65)</f>
        <v>93983.327908381805</v>
      </c>
      <c r="D66" s="3">
        <f>SUM(D60:D65)</f>
        <v>2427520152.8985095</v>
      </c>
      <c r="E66" s="3">
        <f>SUM(E60:E65)</f>
        <v>0</v>
      </c>
      <c r="F66" s="3">
        <f>SUM(F60:F65)</f>
        <v>2427829369.7742548</v>
      </c>
    </row>
    <row r="70" spans="1:6">
      <c r="A70" t="s">
        <v>189</v>
      </c>
      <c r="B70" s="3">
        <f>+Summary!H14</f>
        <v>215233.54783609731</v>
      </c>
      <c r="C70" s="3">
        <f>+Summary!I14</f>
        <v>93983.327908381805</v>
      </c>
      <c r="D70" s="3">
        <f>+Summary!J14</f>
        <v>2427520152.89851</v>
      </c>
      <c r="E70" s="3">
        <f>+Summary!K14</f>
        <v>0</v>
      </c>
      <c r="F70" s="3">
        <f>+Summary!L14</f>
        <v>2427829369.7742543</v>
      </c>
    </row>
    <row r="71" spans="1:6">
      <c r="B71" s="3">
        <f>+B66-B70</f>
        <v>0</v>
      </c>
      <c r="C71" s="3">
        <f>+C66-C70</f>
        <v>0</v>
      </c>
      <c r="D71" s="3">
        <f>+D66-D70</f>
        <v>0</v>
      </c>
      <c r="E71" s="3">
        <f>+E66-E70</f>
        <v>0</v>
      </c>
      <c r="F71" s="3">
        <f>+F66-F70</f>
        <v>0</v>
      </c>
    </row>
  </sheetData>
  <mergeCells count="4">
    <mergeCell ref="A62:F62"/>
    <mergeCell ref="B63:F63"/>
    <mergeCell ref="B64:F64"/>
    <mergeCell ref="A1:F1"/>
  </mergeCells>
  <printOptions horizontalCentered="1" verticalCentered="1"/>
  <pageMargins left="0.25" right="0.25" top="0" bottom="0" header="0.5" footer="0.5"/>
  <pageSetup scale="59" orientation="portrait" r:id="rId1"/>
  <headerFooter>
    <oddHeader>&amp;L&amp;"Geneva,Bold"&amp;D 
&amp;F &amp;C&amp;"Geneva,Bold Italic"Pre-Liquidation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A509" sqref="A1:XFD1048576"/>
    </sheetView>
  </sheetViews>
  <sheetFormatPr defaultRowHeight="15"/>
  <cols>
    <col min="1" max="1" width="17.7109375" bestFit="1" customWidth="1"/>
    <col min="2" max="3" width="15.140625" bestFit="1" customWidth="1"/>
    <col min="4" max="4" width="13.28515625" bestFit="1" customWidth="1"/>
    <col min="5" max="5" width="12.140625" bestFit="1" customWidth="1"/>
    <col min="6" max="6" width="15.140625" bestFit="1" customWidth="1"/>
    <col min="7" max="7" width="2.7109375" customWidth="1"/>
    <col min="8" max="8" width="30.42578125" bestFit="1" customWidth="1"/>
    <col min="9" max="9" width="15.140625" bestFit="1" customWidth="1"/>
  </cols>
  <sheetData>
    <row r="1" spans="1:9">
      <c r="A1" s="160" t="s">
        <v>218</v>
      </c>
      <c r="B1" s="161"/>
      <c r="C1" s="161"/>
      <c r="D1" s="161"/>
      <c r="E1" s="161"/>
      <c r="F1" s="161"/>
    </row>
    <row r="3" spans="1:9">
      <c r="B3" s="46"/>
      <c r="C3" s="46" t="s">
        <v>192</v>
      </c>
      <c r="D3" s="46"/>
      <c r="E3" s="46" t="s">
        <v>193</v>
      </c>
      <c r="F3" s="46"/>
    </row>
    <row r="4" spans="1:9">
      <c r="B4" s="46" t="s">
        <v>55</v>
      </c>
      <c r="C4" s="46" t="s">
        <v>194</v>
      </c>
      <c r="D4" s="46" t="s">
        <v>57</v>
      </c>
      <c r="E4" s="46" t="s">
        <v>194</v>
      </c>
      <c r="F4" s="46" t="s">
        <v>59</v>
      </c>
    </row>
    <row r="6" spans="1:9">
      <c r="A6" t="s">
        <v>0</v>
      </c>
      <c r="B6" s="3">
        <f>+CoOportunity!B6+'Executive Life'!B6+'Life Health America'!B6+'Lincoln Memorial'!B6+'Memorial Service'!B6+'National States'!B6+SeeChange!B6+'Universal Health Care'!B6</f>
        <v>10890201.007519236</v>
      </c>
      <c r="C6" s="3">
        <f>+CoOportunity!C6+'Executive Life'!C6+'Life Health America'!C6+'Lincoln Memorial'!C6+'Memorial Service'!C6+'National States'!C6+SeeChange!C6+'Universal Health Care'!C6</f>
        <v>21701388.97529383</v>
      </c>
      <c r="D6" s="3">
        <f>+CoOportunity!D6+'Executive Life'!D6+'Life Health America'!D6+'Lincoln Memorial'!D6+'Memorial Service'!D6+'National States'!D6+SeeChange!D6+'Universal Health Care'!D6</f>
        <v>229056.78386982437</v>
      </c>
      <c r="E6" s="3">
        <f>+CoOportunity!E6+'Executive Life'!E6+'Life Health America'!E6+'Lincoln Memorial'!E6+'Memorial Service'!E6+'National States'!E6+SeeChange!E6+'Universal Health Care'!E6</f>
        <v>0</v>
      </c>
      <c r="F6" s="3">
        <f t="shared" ref="F6:F37" si="0">SUM(B6:E6)</f>
        <v>32820646.766682893</v>
      </c>
      <c r="H6" t="s">
        <v>138</v>
      </c>
      <c r="I6" s="3">
        <f>+Summary!L18</f>
        <v>117235589.19</v>
      </c>
    </row>
    <row r="7" spans="1:9">
      <c r="A7" t="s">
        <v>1</v>
      </c>
      <c r="B7" s="3">
        <f>+CoOportunity!B7+'Executive Life'!B7+'Life Health America'!B7+'Lincoln Memorial'!B7+'Memorial Service'!B7+'National States'!B7+SeeChange!B7+'Universal Health Care'!B7</f>
        <v>552551.26044721331</v>
      </c>
      <c r="C7" s="3">
        <f>+CoOportunity!C7+'Executive Life'!C7+'Life Health America'!C7+'Lincoln Memorial'!C7+'Memorial Service'!C7+'National States'!C7+SeeChange!C7+'Universal Health Care'!C7</f>
        <v>5661397.9789113961</v>
      </c>
      <c r="D7" s="3">
        <f>+CoOportunity!D7+'Executive Life'!D7+'Life Health America'!D7+'Lincoln Memorial'!D7+'Memorial Service'!D7+'National States'!D7+SeeChange!D7+'Universal Health Care'!D7</f>
        <v>0</v>
      </c>
      <c r="E7" s="3">
        <f>+CoOportunity!E7+'Executive Life'!E7+'Life Health America'!E7+'Lincoln Memorial'!E7+'Memorial Service'!E7+'National States'!E7+SeeChange!E7+'Universal Health Care'!E7</f>
        <v>0</v>
      </c>
      <c r="F7" s="3">
        <f t="shared" si="0"/>
        <v>6213949.2393586095</v>
      </c>
      <c r="H7" t="s">
        <v>198</v>
      </c>
      <c r="I7" s="3">
        <f>+Summary!L19</f>
        <v>2930532705.3722873</v>
      </c>
    </row>
    <row r="8" spans="1:9">
      <c r="A8" t="s">
        <v>2</v>
      </c>
      <c r="B8" s="3">
        <f>+CoOportunity!B8+'Executive Life'!B8+'Life Health America'!B8+'Lincoln Memorial'!B8+'Memorial Service'!B8+'National States'!B8+SeeChange!B8+'Universal Health Care'!B8</f>
        <v>21132887.148813169</v>
      </c>
      <c r="C8" s="3">
        <f>+CoOportunity!C8+'Executive Life'!C8+'Life Health America'!C8+'Lincoln Memorial'!C8+'Memorial Service'!C8+'National States'!C8+SeeChange!C8+'Universal Health Care'!C8</f>
        <v>23903093.963171564</v>
      </c>
      <c r="D8" s="3">
        <f>+CoOportunity!D8+'Executive Life'!D8+'Life Health America'!D8+'Lincoln Memorial'!D8+'Memorial Service'!D8+'National States'!D8+SeeChange!D8+'Universal Health Care'!D8</f>
        <v>3759797.2100010221</v>
      </c>
      <c r="E8" s="3">
        <f>+CoOportunity!E8+'Executive Life'!E8+'Life Health America'!E8+'Lincoln Memorial'!E8+'Memorial Service'!E8+'National States'!E8+SeeChange!E8+'Universal Health Care'!E8</f>
        <v>0</v>
      </c>
      <c r="F8" s="3">
        <f t="shared" si="0"/>
        <v>48795778.321985751</v>
      </c>
      <c r="H8" t="s">
        <v>201</v>
      </c>
      <c r="I8" s="3">
        <f>+Summary!L20</f>
        <v>35706822.643879704</v>
      </c>
    </row>
    <row r="9" spans="1:9">
      <c r="A9" t="s">
        <v>3</v>
      </c>
      <c r="B9" s="3">
        <f>+CoOportunity!B9+'Executive Life'!B9+'Life Health America'!B9+'Lincoln Memorial'!B9+'Memorial Service'!B9+'National States'!B9+SeeChange!B9+'Universal Health Care'!B9</f>
        <v>13522964.859854409</v>
      </c>
      <c r="C9" s="3">
        <f>+CoOportunity!C9+'Executive Life'!C9+'Life Health America'!C9+'Lincoln Memorial'!C9+'Memorial Service'!C9+'National States'!C9+SeeChange!C9+'Universal Health Care'!C9</f>
        <v>6208322.6931214686</v>
      </c>
      <c r="D9" s="3">
        <f>+CoOportunity!D9+'Executive Life'!D9+'Life Health America'!D9+'Lincoln Memorial'!D9+'Memorial Service'!D9+'National States'!D9+SeeChange!D9+'Universal Health Care'!D9</f>
        <v>-977.63721328976681</v>
      </c>
      <c r="E9" s="3">
        <f>+CoOportunity!E9+'Executive Life'!E9+'Life Health America'!E9+'Lincoln Memorial'!E9+'Memorial Service'!E9+'National States'!E9+SeeChange!E9+'Universal Health Care'!E9</f>
        <v>51835.352956049916</v>
      </c>
      <c r="F9" s="3">
        <f t="shared" si="0"/>
        <v>19782145.268718638</v>
      </c>
      <c r="H9" t="s">
        <v>203</v>
      </c>
      <c r="I9" s="3">
        <f>+Summary!L21</f>
        <v>256464980.50873592</v>
      </c>
    </row>
    <row r="10" spans="1:9">
      <c r="A10" t="s">
        <v>4</v>
      </c>
      <c r="B10" s="3">
        <f>+CoOportunity!B10+'Executive Life'!B10+'Life Health America'!B10+'Lincoln Memorial'!B10+'Memorial Service'!B10+'National States'!B10+SeeChange!B10+'Universal Health Care'!B10</f>
        <v>280617362.81032532</v>
      </c>
      <c r="C10" s="3">
        <f>+CoOportunity!C10+'Executive Life'!C10+'Life Health America'!C10+'Lincoln Memorial'!C10+'Memorial Service'!C10+'National States'!C10+SeeChange!C10+'Universal Health Care'!C10</f>
        <v>449613973.46064675</v>
      </c>
      <c r="D10" s="3">
        <f>+CoOportunity!D10+'Executive Life'!D10+'Life Health America'!D10+'Lincoln Memorial'!D10+'Memorial Service'!D10+'National States'!D10+SeeChange!D10+'Universal Health Care'!D10</f>
        <v>14897076.370000001</v>
      </c>
      <c r="E10" s="3">
        <f>+CoOportunity!E10+'Executive Life'!E10+'Life Health America'!E10+'Lincoln Memorial'!E10+'Memorial Service'!E10+'National States'!E10+SeeChange!E10+'Universal Health Care'!E10</f>
        <v>0</v>
      </c>
      <c r="F10" s="3">
        <f t="shared" si="0"/>
        <v>745128412.64097202</v>
      </c>
      <c r="H10" t="s">
        <v>206</v>
      </c>
      <c r="I10" s="3">
        <f>+Summary!L22</f>
        <v>89339130.669250488</v>
      </c>
    </row>
    <row r="11" spans="1:9">
      <c r="A11" t="s">
        <v>5</v>
      </c>
      <c r="B11" s="3">
        <f>+CoOportunity!B11+'Executive Life'!B11+'Life Health America'!B11+'Lincoln Memorial'!B11+'Memorial Service'!B11+'National States'!B11+SeeChange!B11+'Universal Health Care'!B11</f>
        <v>544024.66856102599</v>
      </c>
      <c r="C11" s="3">
        <f>+CoOportunity!C11+'Executive Life'!C11+'Life Health America'!C11+'Lincoln Memorial'!C11+'Memorial Service'!C11+'National States'!C11+SeeChange!C11+'Universal Health Care'!C11</f>
        <v>0</v>
      </c>
      <c r="D11" s="3">
        <f>+CoOportunity!D11+'Executive Life'!D11+'Life Health America'!D11+'Lincoln Memorial'!D11+'Memorial Service'!D11+'National States'!D11+SeeChange!D11+'Universal Health Care'!D11</f>
        <v>3461392.541722191</v>
      </c>
      <c r="E11" s="3">
        <f>+CoOportunity!E11+'Executive Life'!E11+'Life Health America'!E11+'Lincoln Memorial'!E11+'Memorial Service'!E11+'National States'!E11+SeeChange!E11+'Universal Health Care'!E11</f>
        <v>0</v>
      </c>
      <c r="F11" s="3">
        <f t="shared" si="0"/>
        <v>4005417.210283217</v>
      </c>
      <c r="H11" t="s">
        <v>208</v>
      </c>
      <c r="I11" s="3">
        <f>+Summary!L23</f>
        <v>141026949.11921531</v>
      </c>
    </row>
    <row r="12" spans="1:9">
      <c r="A12" t="s">
        <v>6</v>
      </c>
      <c r="B12" s="3">
        <f>+CoOportunity!B12+'Executive Life'!B12+'Life Health America'!B12+'Lincoln Memorial'!B12+'Memorial Service'!B12+'National States'!B12+SeeChange!B12+'Universal Health Care'!B12</f>
        <v>72111.045787467941</v>
      </c>
      <c r="C12" s="3">
        <f>+CoOportunity!C12+'Executive Life'!C12+'Life Health America'!C12+'Lincoln Memorial'!C12+'Memorial Service'!C12+'National States'!C12+SeeChange!C12+'Universal Health Care'!C12</f>
        <v>2430.8393626297884</v>
      </c>
      <c r="D12" s="3">
        <f>+CoOportunity!D12+'Executive Life'!D12+'Life Health America'!D12+'Lincoln Memorial'!D12+'Memorial Service'!D12+'National States'!D12+SeeChange!D12+'Universal Health Care'!D12</f>
        <v>0</v>
      </c>
      <c r="E12" s="3">
        <f>+CoOportunity!E12+'Executive Life'!E12+'Life Health America'!E12+'Lincoln Memorial'!E12+'Memorial Service'!E12+'National States'!E12+SeeChange!E12+'Universal Health Care'!E12</f>
        <v>0</v>
      </c>
      <c r="F12" s="3">
        <f t="shared" si="0"/>
        <v>74541.885150097733</v>
      </c>
      <c r="H12" t="s">
        <v>211</v>
      </c>
      <c r="I12" s="3">
        <f>+Summary!L24</f>
        <v>16101518.139999999</v>
      </c>
    </row>
    <row r="13" spans="1:9">
      <c r="A13" t="s">
        <v>7</v>
      </c>
      <c r="B13" s="3">
        <f>+CoOportunity!B13+'Executive Life'!B13+'Life Health America'!B13+'Lincoln Memorial'!B13+'Memorial Service'!B13+'National States'!B13+SeeChange!B13+'Universal Health Care'!B13</f>
        <v>4053548.5260994732</v>
      </c>
      <c r="C13" s="3">
        <f>+CoOportunity!C13+'Executive Life'!C13+'Life Health America'!C13+'Lincoln Memorial'!C13+'Memorial Service'!C13+'National States'!C13+SeeChange!C13+'Universal Health Care'!C13</f>
        <v>4120182.8607534575</v>
      </c>
      <c r="D13" s="3">
        <f>+CoOportunity!D13+'Executive Life'!D13+'Life Health America'!D13+'Lincoln Memorial'!D13+'Memorial Service'!D13+'National States'!D13+SeeChange!D13+'Universal Health Care'!D13</f>
        <v>328.28155925338069</v>
      </c>
      <c r="E13" s="3">
        <f>+CoOportunity!E13+'Executive Life'!E13+'Life Health America'!E13+'Lincoln Memorial'!E13+'Memorial Service'!E13+'National States'!E13+SeeChange!E13+'Universal Health Care'!E13</f>
        <v>100614.38808286432</v>
      </c>
      <c r="F13" s="3">
        <f t="shared" si="0"/>
        <v>8274674.056495049</v>
      </c>
      <c r="H13" t="s">
        <v>213</v>
      </c>
      <c r="I13" s="3">
        <f>+Summary!L25</f>
        <v>7294328.0130000003</v>
      </c>
    </row>
    <row r="14" spans="1:9">
      <c r="A14" t="s">
        <v>8</v>
      </c>
      <c r="B14" s="3">
        <f>+CoOportunity!B14+'Executive Life'!B14+'Life Health America'!B14+'Lincoln Memorial'!B14+'Memorial Service'!B14+'National States'!B14+SeeChange!B14+'Universal Health Care'!B14</f>
        <v>3076.3710558504217</v>
      </c>
      <c r="C14" s="3">
        <f>+CoOportunity!C14+'Executive Life'!C14+'Life Health America'!C14+'Lincoln Memorial'!C14+'Memorial Service'!C14+'National States'!C14+SeeChange!C14+'Universal Health Care'!C14</f>
        <v>0</v>
      </c>
      <c r="D14" s="3">
        <f>+CoOportunity!D14+'Executive Life'!D14+'Life Health America'!D14+'Lincoln Memorial'!D14+'Memorial Service'!D14+'National States'!D14+SeeChange!D14+'Universal Health Care'!D14</f>
        <v>-1120</v>
      </c>
      <c r="E14" s="3">
        <f>+CoOportunity!E14+'Executive Life'!E14+'Life Health America'!E14+'Lincoln Memorial'!E14+'Memorial Service'!E14+'National States'!E14+SeeChange!E14+'Universal Health Care'!E14</f>
        <v>0</v>
      </c>
      <c r="F14" s="3">
        <f t="shared" si="0"/>
        <v>1956.3710558504217</v>
      </c>
      <c r="I14" s="3"/>
    </row>
    <row r="15" spans="1:9">
      <c r="A15" t="s">
        <v>9</v>
      </c>
      <c r="B15" s="3">
        <f>+CoOportunity!B15+'Executive Life'!B15+'Life Health America'!B15+'Lincoln Memorial'!B15+'Memorial Service'!B15+'National States'!B15+SeeChange!B15+'Universal Health Care'!B15</f>
        <v>98825312.222563967</v>
      </c>
      <c r="C15" s="3">
        <f>+CoOportunity!C15+'Executive Life'!C15+'Life Health America'!C15+'Lincoln Memorial'!C15+'Memorial Service'!C15+'National States'!C15+SeeChange!C15+'Universal Health Care'!C15</f>
        <v>105807050.64676853</v>
      </c>
      <c r="D15" s="3">
        <f>+CoOportunity!D15+'Executive Life'!D15+'Life Health America'!D15+'Lincoln Memorial'!D15+'Memorial Service'!D15+'National States'!D15+SeeChange!D15+'Universal Health Care'!D15</f>
        <v>60479712.643382192</v>
      </c>
      <c r="E15" s="3">
        <f>+CoOportunity!E15+'Executive Life'!E15+'Life Health America'!E15+'Lincoln Memorial'!E15+'Memorial Service'!E15+'National States'!E15+SeeChange!E15+'Universal Health Care'!E15</f>
        <v>0</v>
      </c>
      <c r="F15" s="3">
        <f t="shared" si="0"/>
        <v>265112075.51271468</v>
      </c>
      <c r="H15" t="s">
        <v>59</v>
      </c>
      <c r="I15" s="3">
        <f>SUM(I6:I14)</f>
        <v>3593702023.6563692</v>
      </c>
    </row>
    <row r="16" spans="1:9">
      <c r="A16" t="s">
        <v>10</v>
      </c>
      <c r="B16" s="3">
        <f>+CoOportunity!B16+'Executive Life'!B16+'Life Health America'!B16+'Lincoln Memorial'!B16+'Memorial Service'!B16+'National States'!B16+SeeChange!B16+'Universal Health Care'!B16</f>
        <v>27870363.936745003</v>
      </c>
      <c r="C16" s="3">
        <f>+CoOportunity!C16+'Executive Life'!C16+'Life Health America'!C16+'Lincoln Memorial'!C16+'Memorial Service'!C16+'National States'!C16+SeeChange!C16+'Universal Health Care'!C16</f>
        <v>24230639.083853133</v>
      </c>
      <c r="D16" s="3">
        <f>+CoOportunity!D16+'Executive Life'!D16+'Life Health America'!D16+'Lincoln Memorial'!D16+'Memorial Service'!D16+'National States'!D16+SeeChange!D16+'Universal Health Care'!D16</f>
        <v>19605623.051085237</v>
      </c>
      <c r="E16" s="3">
        <f>+CoOportunity!E16+'Executive Life'!E16+'Life Health America'!E16+'Lincoln Memorial'!E16+'Memorial Service'!E16+'National States'!E16+SeeChange!E16+'Universal Health Care'!E16</f>
        <v>2259052.7968994509</v>
      </c>
      <c r="F16" s="3">
        <f t="shared" si="0"/>
        <v>73965678.86858283</v>
      </c>
      <c r="H16" t="s">
        <v>190</v>
      </c>
      <c r="I16" s="3">
        <f>+F65</f>
        <v>3593702023.6563687</v>
      </c>
    </row>
    <row r="17" spans="1:9">
      <c r="A17" t="s">
        <v>11</v>
      </c>
      <c r="B17" s="3">
        <f>+CoOportunity!B17+'Executive Life'!B17+'Life Health America'!B17+'Lincoln Memorial'!B17+'Memorial Service'!B17+'National States'!B17+SeeChange!B17+'Universal Health Care'!B17</f>
        <v>26470445.123516459</v>
      </c>
      <c r="C17" s="3">
        <f>+CoOportunity!C17+'Executive Life'!C17+'Life Health America'!C17+'Lincoln Memorial'!C17+'Memorial Service'!C17+'National States'!C17+SeeChange!C17+'Universal Health Care'!C17</f>
        <v>16983633.24847142</v>
      </c>
      <c r="D17" s="3">
        <f>+CoOportunity!D17+'Executive Life'!D17+'Life Health America'!D17+'Lincoln Memorial'!D17+'Memorial Service'!D17+'National States'!D17+SeeChange!D17+'Universal Health Care'!D17</f>
        <v>23003.310818575006</v>
      </c>
      <c r="E17" s="3">
        <f>+CoOportunity!E17+'Executive Life'!E17+'Life Health America'!E17+'Lincoln Memorial'!E17+'Memorial Service'!E17+'National States'!E17+SeeChange!E17+'Universal Health Care'!E17</f>
        <v>0</v>
      </c>
      <c r="F17" s="3">
        <f t="shared" si="0"/>
        <v>43477081.682806455</v>
      </c>
      <c r="I17" s="3">
        <f>+I15-I16</f>
        <v>0</v>
      </c>
    </row>
    <row r="18" spans="1:9">
      <c r="A18" t="s">
        <v>12</v>
      </c>
      <c r="B18" s="3">
        <f>+CoOportunity!B18+'Executive Life'!B18+'Life Health America'!B18+'Lincoln Memorial'!B18+'Memorial Service'!B18+'National States'!B18+SeeChange!B18+'Universal Health Care'!B18</f>
        <v>7974787.6240908764</v>
      </c>
      <c r="C18" s="3">
        <f>+CoOportunity!C18+'Executive Life'!C18+'Life Health America'!C18+'Lincoln Memorial'!C18+'Memorial Service'!C18+'National States'!C18+SeeChange!C18+'Universal Health Care'!C18</f>
        <v>8240575.4696312351</v>
      </c>
      <c r="D18" s="3">
        <f>+CoOportunity!D18+'Executive Life'!D18+'Life Health America'!D18+'Lincoln Memorial'!D18+'Memorial Service'!D18+'National States'!D18+SeeChange!D18+'Universal Health Care'!D18</f>
        <v>273136.65532222361</v>
      </c>
      <c r="E18" s="3">
        <f>+CoOportunity!E18+'Executive Life'!E18+'Life Health America'!E18+'Lincoln Memorial'!E18+'Memorial Service'!E18+'National States'!E18+SeeChange!E18+'Universal Health Care'!E18</f>
        <v>0</v>
      </c>
      <c r="F18" s="3">
        <f t="shared" si="0"/>
        <v>16488499.749044336</v>
      </c>
    </row>
    <row r="19" spans="1:9">
      <c r="A19" t="s">
        <v>13</v>
      </c>
      <c r="B19" s="3">
        <f>+CoOportunity!B19+'Executive Life'!B19+'Life Health America'!B19+'Lincoln Memorial'!B19+'Memorial Service'!B19+'National States'!B19+SeeChange!B19+'Universal Health Care'!B19</f>
        <v>116406826.41112399</v>
      </c>
      <c r="C19" s="3">
        <f>+CoOportunity!C19+'Executive Life'!C19+'Life Health America'!C19+'Lincoln Memorial'!C19+'Memorial Service'!C19+'National States'!C19+SeeChange!C19+'Universal Health Care'!C19</f>
        <v>105890757.45936573</v>
      </c>
      <c r="D19" s="3">
        <f>+CoOportunity!D19+'Executive Life'!D19+'Life Health America'!D19+'Lincoln Memorial'!D19+'Memorial Service'!D19+'National States'!D19+SeeChange!D19+'Universal Health Care'!D19</f>
        <v>14228616.905153506</v>
      </c>
      <c r="E19" s="3">
        <f>+CoOportunity!E19+'Executive Life'!E19+'Life Health America'!E19+'Lincoln Memorial'!E19+'Memorial Service'!E19+'National States'!E19+SeeChange!E19+'Universal Health Care'!E19</f>
        <v>6345029.5200871387</v>
      </c>
      <c r="F19" s="3">
        <f t="shared" si="0"/>
        <v>242871230.29573038</v>
      </c>
    </row>
    <row r="20" spans="1:9">
      <c r="A20" t="s">
        <v>14</v>
      </c>
      <c r="B20" s="3">
        <f>+CoOportunity!B20+'Executive Life'!B20+'Life Health America'!B20+'Lincoln Memorial'!B20+'Memorial Service'!B20+'National States'!B20+SeeChange!B20+'Universal Health Care'!B20</f>
        <v>24725242.357809637</v>
      </c>
      <c r="C20" s="3">
        <f>+CoOportunity!C20+'Executive Life'!C20+'Life Health America'!C20+'Lincoln Memorial'!C20+'Memorial Service'!C20+'National States'!C20+SeeChange!C20+'Universal Health Care'!C20</f>
        <v>27258163.401763987</v>
      </c>
      <c r="D20" s="3">
        <f>+CoOportunity!D20+'Executive Life'!D20+'Life Health America'!D20+'Lincoln Memorial'!D20+'Memorial Service'!D20+'National States'!D20+SeeChange!D20+'Universal Health Care'!D20</f>
        <v>1523208.602901716</v>
      </c>
      <c r="E20" s="3">
        <f>+CoOportunity!E20+'Executive Life'!E20+'Life Health America'!E20+'Lincoln Memorial'!E20+'Memorial Service'!E20+'National States'!E20+SeeChange!E20+'Universal Health Care'!E20</f>
        <v>13005.90353006485</v>
      </c>
      <c r="F20" s="3">
        <f t="shared" si="0"/>
        <v>53519620.266005404</v>
      </c>
    </row>
    <row r="21" spans="1:9">
      <c r="A21" t="s">
        <v>15</v>
      </c>
      <c r="B21" s="3">
        <f>+CoOportunity!B21+'Executive Life'!B21+'Life Health America'!B21+'Lincoln Memorial'!B21+'Memorial Service'!B21+'National States'!B21+SeeChange!B21+'Universal Health Care'!B21</f>
        <v>30930318.54872543</v>
      </c>
      <c r="C21" s="3">
        <f>+CoOportunity!C21+'Executive Life'!C21+'Life Health America'!C21+'Lincoln Memorial'!C21+'Memorial Service'!C21+'National States'!C21+SeeChange!C21+'Universal Health Care'!C21</f>
        <v>21475756.109674238</v>
      </c>
      <c r="D21" s="3">
        <f>+CoOportunity!D21+'Executive Life'!D21+'Life Health America'!D21+'Lincoln Memorial'!D21+'Memorial Service'!D21+'National States'!D21+SeeChange!D21+'Universal Health Care'!D21</f>
        <v>38194395.538382813</v>
      </c>
      <c r="E21" s="3">
        <f>+CoOportunity!E21+'Executive Life'!E21+'Life Health America'!E21+'Lincoln Memorial'!E21+'Memorial Service'!E21+'National States'!E21+SeeChange!E21+'Universal Health Care'!E21</f>
        <v>39649.684120037527</v>
      </c>
      <c r="F21" s="3">
        <f t="shared" si="0"/>
        <v>90640119.880902529</v>
      </c>
    </row>
    <row r="22" spans="1:9">
      <c r="A22" t="s">
        <v>16</v>
      </c>
      <c r="B22" s="3">
        <f>+CoOportunity!B22+'Executive Life'!B22+'Life Health America'!B22+'Lincoln Memorial'!B22+'Memorial Service'!B22+'National States'!B22+SeeChange!B22+'Universal Health Care'!B22</f>
        <v>39809894.257881232</v>
      </c>
      <c r="C22" s="3">
        <f>+CoOportunity!C22+'Executive Life'!C22+'Life Health America'!C22+'Lincoln Memorial'!C22+'Memorial Service'!C22+'National States'!C22+SeeChange!C22+'Universal Health Care'!C22</f>
        <v>10697328.678166941</v>
      </c>
      <c r="D22" s="3">
        <f>+CoOportunity!D22+'Executive Life'!D22+'Life Health America'!D22+'Lincoln Memorial'!D22+'Memorial Service'!D22+'National States'!D22+SeeChange!D22+'Universal Health Care'!D22</f>
        <v>809036.71551065356</v>
      </c>
      <c r="E22" s="3">
        <f>+CoOportunity!E22+'Executive Life'!E22+'Life Health America'!E22+'Lincoln Memorial'!E22+'Memorial Service'!E22+'National States'!E22+SeeChange!E22+'Universal Health Care'!E22</f>
        <v>0</v>
      </c>
      <c r="F22" s="3">
        <f t="shared" si="0"/>
        <v>51316259.651558824</v>
      </c>
    </row>
    <row r="23" spans="1:9">
      <c r="A23" t="s">
        <v>17</v>
      </c>
      <c r="B23" s="3">
        <f>+CoOportunity!B23+'Executive Life'!B23+'Life Health America'!B23+'Lincoln Memorial'!B23+'Memorial Service'!B23+'National States'!B23+SeeChange!B23+'Universal Health Care'!B23</f>
        <v>21112487.13612511</v>
      </c>
      <c r="C23" s="3">
        <f>+CoOportunity!C23+'Executive Life'!C23+'Life Health America'!C23+'Lincoln Memorial'!C23+'Memorial Service'!C23+'National States'!C23+SeeChange!C23+'Universal Health Care'!C23</f>
        <v>22637464.962774634</v>
      </c>
      <c r="D23" s="3">
        <f>+CoOportunity!D23+'Executive Life'!D23+'Life Health America'!D23+'Lincoln Memorial'!D23+'Memorial Service'!D23+'National States'!D23+SeeChange!D23+'Universal Health Care'!D23</f>
        <v>16057686.827639125</v>
      </c>
      <c r="E23" s="3">
        <f>+CoOportunity!E23+'Executive Life'!E23+'Life Health America'!E23+'Lincoln Memorial'!E23+'Memorial Service'!E23+'National States'!E23+SeeChange!E23+'Universal Health Care'!E23</f>
        <v>0</v>
      </c>
      <c r="F23" s="3">
        <f t="shared" si="0"/>
        <v>59807638.92653887</v>
      </c>
    </row>
    <row r="24" spans="1:9">
      <c r="A24" t="s">
        <v>18</v>
      </c>
      <c r="B24" s="3">
        <f>+CoOportunity!B24+'Executive Life'!B24+'Life Health America'!B24+'Lincoln Memorial'!B24+'Memorial Service'!B24+'National States'!B24+SeeChange!B24+'Universal Health Care'!B24</f>
        <v>2353359.0195398708</v>
      </c>
      <c r="C24" s="3">
        <f>+CoOportunity!C24+'Executive Life'!C24+'Life Health America'!C24+'Lincoln Memorial'!C24+'Memorial Service'!C24+'National States'!C24+SeeChange!C24+'Universal Health Care'!C24</f>
        <v>0</v>
      </c>
      <c r="D24" s="3">
        <f>+CoOportunity!D24+'Executive Life'!D24+'Life Health America'!D24+'Lincoln Memorial'!D24+'Memorial Service'!D24+'National States'!D24+SeeChange!D24+'Universal Health Care'!D24</f>
        <v>1177576.6794865769</v>
      </c>
      <c r="E24" s="3">
        <f>+CoOportunity!E24+'Executive Life'!E24+'Life Health America'!E24+'Lincoln Memorial'!E24+'Memorial Service'!E24+'National States'!E24+SeeChange!E24+'Universal Health Care'!E24</f>
        <v>0</v>
      </c>
      <c r="F24" s="3">
        <f t="shared" si="0"/>
        <v>3530935.6990264477</v>
      </c>
    </row>
    <row r="25" spans="1:9">
      <c r="A25" t="s">
        <v>19</v>
      </c>
      <c r="B25" s="3">
        <f>+CoOportunity!B25+'Executive Life'!B25+'Life Health America'!B25+'Lincoln Memorial'!B25+'Memorial Service'!B25+'National States'!B25+SeeChange!B25+'Universal Health Care'!B25</f>
        <v>5690.8041638188197</v>
      </c>
      <c r="C25" s="3">
        <f>+CoOportunity!C25+'Executive Life'!C25+'Life Health America'!C25+'Lincoln Memorial'!C25+'Memorial Service'!C25+'National States'!C25+SeeChange!C25+'Universal Health Care'!C25</f>
        <v>0</v>
      </c>
      <c r="D25" s="3">
        <f>+CoOportunity!D25+'Executive Life'!D25+'Life Health America'!D25+'Lincoln Memorial'!D25+'Memorial Service'!D25+'National States'!D25+SeeChange!D25+'Universal Health Care'!D25</f>
        <v>-857</v>
      </c>
      <c r="E25" s="3">
        <f>+CoOportunity!E25+'Executive Life'!E25+'Life Health America'!E25+'Lincoln Memorial'!E25+'Memorial Service'!E25+'National States'!E25+SeeChange!E25+'Universal Health Care'!E25</f>
        <v>0</v>
      </c>
      <c r="F25" s="3">
        <f t="shared" si="0"/>
        <v>4833.8041638188197</v>
      </c>
    </row>
    <row r="26" spans="1:9">
      <c r="A26" t="s">
        <v>20</v>
      </c>
      <c r="B26" s="3">
        <f>+CoOportunity!B26+'Executive Life'!B26+'Life Health America'!B26+'Lincoln Memorial'!B26+'Memorial Service'!B26+'National States'!B26+SeeChange!B26+'Universal Health Care'!B26</f>
        <v>18524672.834998012</v>
      </c>
      <c r="C26" s="3">
        <f>+CoOportunity!C26+'Executive Life'!C26+'Life Health America'!C26+'Lincoln Memorial'!C26+'Memorial Service'!C26+'National States'!C26+SeeChange!C26+'Universal Health Care'!C26</f>
        <v>20637032.929924902</v>
      </c>
      <c r="D26" s="3">
        <f>+CoOportunity!D26+'Executive Life'!D26+'Life Health America'!D26+'Lincoln Memorial'!D26+'Memorial Service'!D26+'National States'!D26+SeeChange!D26+'Universal Health Care'!D26</f>
        <v>1382049.8868387961</v>
      </c>
      <c r="E26" s="3">
        <f>+CoOportunity!E26+'Executive Life'!E26+'Life Health America'!E26+'Lincoln Memorial'!E26+'Memorial Service'!E26+'National States'!E26+SeeChange!E26+'Universal Health Care'!E26</f>
        <v>5586902.2082164092</v>
      </c>
      <c r="F26" s="3">
        <f t="shared" si="0"/>
        <v>46130657.859978117</v>
      </c>
    </row>
    <row r="27" spans="1:9">
      <c r="A27" t="s">
        <v>21</v>
      </c>
      <c r="B27" s="3">
        <f>+CoOportunity!B27+'Executive Life'!B27+'Life Health America'!B27+'Lincoln Memorial'!B27+'Memorial Service'!B27+'National States'!B27+SeeChange!B27+'Universal Health Care'!B27</f>
        <v>41508779.734362178</v>
      </c>
      <c r="C27" s="3">
        <f>+CoOportunity!C27+'Executive Life'!C27+'Life Health America'!C27+'Lincoln Memorial'!C27+'Memorial Service'!C27+'National States'!C27+SeeChange!C27+'Universal Health Care'!C27</f>
        <v>42715114.214902498</v>
      </c>
      <c r="D27" s="3">
        <f>+CoOportunity!D27+'Executive Life'!D27+'Life Health America'!D27+'Lincoln Memorial'!D27+'Memorial Service'!D27+'National States'!D27+SeeChange!D27+'Universal Health Care'!D27</f>
        <v>0</v>
      </c>
      <c r="E27" s="3">
        <f>+CoOportunity!E27+'Executive Life'!E27+'Life Health America'!E27+'Lincoln Memorial'!E27+'Memorial Service'!E27+'National States'!E27+SeeChange!E27+'Universal Health Care'!E27</f>
        <v>0</v>
      </c>
      <c r="F27" s="3">
        <f t="shared" si="0"/>
        <v>84223893.949264675</v>
      </c>
    </row>
    <row r="28" spans="1:9">
      <c r="A28" t="s">
        <v>22</v>
      </c>
      <c r="B28" s="3">
        <f>+CoOportunity!B28+'Executive Life'!B28+'Life Health America'!B28+'Lincoln Memorial'!B28+'Memorial Service'!B28+'National States'!B28+SeeChange!B28+'Universal Health Care'!B28</f>
        <v>312275.01304255985</v>
      </c>
      <c r="C28" s="3">
        <f>+CoOportunity!C28+'Executive Life'!C28+'Life Health America'!C28+'Lincoln Memorial'!C28+'Memorial Service'!C28+'National States'!C28+SeeChange!C28+'Universal Health Care'!C28</f>
        <v>0</v>
      </c>
      <c r="D28" s="3">
        <f>+CoOportunity!D28+'Executive Life'!D28+'Life Health America'!D28+'Lincoln Memorial'!D28+'Memorial Service'!D28+'National States'!D28+SeeChange!D28+'Universal Health Care'!D28</f>
        <v>670600.82460451324</v>
      </c>
      <c r="E28" s="3">
        <f>+CoOportunity!E28+'Executive Life'!E28+'Life Health America'!E28+'Lincoln Memorial'!E28+'Memorial Service'!E28+'National States'!E28+SeeChange!E28+'Universal Health Care'!E28</f>
        <v>-58047.39739773664</v>
      </c>
      <c r="F28" s="3">
        <f t="shared" si="0"/>
        <v>924828.44024933642</v>
      </c>
    </row>
    <row r="29" spans="1:9">
      <c r="A29" t="s">
        <v>23</v>
      </c>
      <c r="B29" s="3">
        <f>+CoOportunity!B29+'Executive Life'!B29+'Life Health America'!B29+'Lincoln Memorial'!B29+'Memorial Service'!B29+'National States'!B29+SeeChange!B29+'Universal Health Care'!B29</f>
        <v>14455921.699233767</v>
      </c>
      <c r="C29" s="3">
        <f>+CoOportunity!C29+'Executive Life'!C29+'Life Health America'!C29+'Lincoln Memorial'!C29+'Memorial Service'!C29+'National States'!C29+SeeChange!C29+'Universal Health Care'!C29</f>
        <v>35111167.153147146</v>
      </c>
      <c r="D29" s="3">
        <f>+CoOportunity!D29+'Executive Life'!D29+'Life Health America'!D29+'Lincoln Memorial'!D29+'Memorial Service'!D29+'National States'!D29+SeeChange!D29+'Universal Health Care'!D29</f>
        <v>121937.06178765495</v>
      </c>
      <c r="E29" s="3">
        <f>+CoOportunity!E29+'Executive Life'!E29+'Life Health America'!E29+'Lincoln Memorial'!E29+'Memorial Service'!E29+'National States'!E29+SeeChange!E29+'Universal Health Care'!E29</f>
        <v>10284.489076919033</v>
      </c>
      <c r="F29" s="3">
        <f t="shared" si="0"/>
        <v>49699310.403245494</v>
      </c>
    </row>
    <row r="30" spans="1:9">
      <c r="A30" t="s">
        <v>24</v>
      </c>
      <c r="B30" s="3">
        <f>+CoOportunity!B30+'Executive Life'!B30+'Life Health America'!B30+'Lincoln Memorial'!B30+'Memorial Service'!B30+'National States'!B30+SeeChange!B30+'Universal Health Care'!B30</f>
        <v>19018195.805158053</v>
      </c>
      <c r="C30" s="3">
        <f>+CoOportunity!C30+'Executive Life'!C30+'Life Health America'!C30+'Lincoln Memorial'!C30+'Memorial Service'!C30+'National States'!C30+SeeChange!C30+'Universal Health Care'!C30</f>
        <v>5667368.6006856514</v>
      </c>
      <c r="D30" s="3">
        <f>+CoOportunity!D30+'Executive Life'!D30+'Life Health America'!D30+'Lincoln Memorial'!D30+'Memorial Service'!D30+'National States'!D30+SeeChange!D30+'Universal Health Care'!D30</f>
        <v>2618722.1440954069</v>
      </c>
      <c r="E30" s="3">
        <f>+CoOportunity!E30+'Executive Life'!E30+'Life Health America'!E30+'Lincoln Memorial'!E30+'Memorial Service'!E30+'National States'!E30+SeeChange!E30+'Universal Health Care'!E30</f>
        <v>93034.840270661691</v>
      </c>
      <c r="F30" s="3">
        <f t="shared" si="0"/>
        <v>27397321.390209772</v>
      </c>
    </row>
    <row r="31" spans="1:9">
      <c r="A31" t="s">
        <v>25</v>
      </c>
      <c r="B31" s="3">
        <f>+CoOportunity!B31+'Executive Life'!B31+'Life Health America'!B31+'Lincoln Memorial'!B31+'Memorial Service'!B31+'National States'!B31+SeeChange!B31+'Universal Health Care'!B31</f>
        <v>166305551.200665</v>
      </c>
      <c r="C31" s="3">
        <f>+CoOportunity!C31+'Executive Life'!C31+'Life Health America'!C31+'Lincoln Memorial'!C31+'Memorial Service'!C31+'National States'!C31+SeeChange!C31+'Universal Health Care'!C31</f>
        <v>25905891.550218903</v>
      </c>
      <c r="D31" s="3">
        <f>+CoOportunity!D31+'Executive Life'!D31+'Life Health America'!D31+'Lincoln Memorial'!D31+'Memorial Service'!D31+'National States'!D31+SeeChange!D31+'Universal Health Care'!D31</f>
        <v>11327749.546306236</v>
      </c>
      <c r="E31" s="3">
        <f>+CoOportunity!E31+'Executive Life'!E31+'Life Health America'!E31+'Lincoln Memorial'!E31+'Memorial Service'!E31+'National States'!E31+SeeChange!E31+'Universal Health Care'!E31</f>
        <v>0</v>
      </c>
      <c r="F31" s="3">
        <f t="shared" si="0"/>
        <v>203539192.29719013</v>
      </c>
    </row>
    <row r="32" spans="1:9">
      <c r="A32" t="s">
        <v>26</v>
      </c>
      <c r="B32" s="3">
        <f>+CoOportunity!B32+'Executive Life'!B32+'Life Health America'!B32+'Lincoln Memorial'!B32+'Memorial Service'!B32+'National States'!B32+SeeChange!B32+'Universal Health Care'!B32</f>
        <v>3785090.6734438138</v>
      </c>
      <c r="C32" s="3">
        <f>+CoOportunity!C32+'Executive Life'!C32+'Life Health America'!C32+'Lincoln Memorial'!C32+'Memorial Service'!C32+'National States'!C32+SeeChange!C32+'Universal Health Care'!C32</f>
        <v>3675924.7352718003</v>
      </c>
      <c r="D32" s="3">
        <f>+CoOportunity!D32+'Executive Life'!D32+'Life Health America'!D32+'Lincoln Memorial'!D32+'Memorial Service'!D32+'National States'!D32+SeeChange!D32+'Universal Health Care'!D32</f>
        <v>371304.3240773803</v>
      </c>
      <c r="E32" s="3">
        <f>+CoOportunity!E32+'Executive Life'!E32+'Life Health America'!E32+'Lincoln Memorial'!E32+'Memorial Service'!E32+'National States'!E32+SeeChange!E32+'Universal Health Care'!E32</f>
        <v>0</v>
      </c>
      <c r="F32" s="3">
        <f t="shared" si="0"/>
        <v>7832319.732792994</v>
      </c>
    </row>
    <row r="33" spans="1:6">
      <c r="A33" t="s">
        <v>27</v>
      </c>
      <c r="B33" s="3">
        <f>+CoOportunity!B33+'Executive Life'!B33+'Life Health America'!B33+'Lincoln Memorial'!B33+'Memorial Service'!B33+'National States'!B33+SeeChange!B33+'Universal Health Care'!B33</f>
        <v>13683641.142955216</v>
      </c>
      <c r="C33" s="3">
        <f>+CoOportunity!C33+'Executive Life'!C33+'Life Health America'!C33+'Lincoln Memorial'!C33+'Memorial Service'!C33+'National States'!C33+SeeChange!C33+'Universal Health Care'!C33</f>
        <v>6828796.4528402314</v>
      </c>
      <c r="D33" s="3">
        <f>+CoOportunity!D33+'Executive Life'!D33+'Life Health America'!D33+'Lincoln Memorial'!D33+'Memorial Service'!D33+'National States'!D33+SeeChange!D33+'Universal Health Care'!D33</f>
        <v>80500251.096884683</v>
      </c>
      <c r="E33" s="3">
        <f>+CoOportunity!E33+'Executive Life'!E33+'Life Health America'!E33+'Lincoln Memorial'!E33+'Memorial Service'!E33+'National States'!E33+SeeChange!E33+'Universal Health Care'!E33</f>
        <v>0</v>
      </c>
      <c r="F33" s="3">
        <f t="shared" si="0"/>
        <v>101012688.69268012</v>
      </c>
    </row>
    <row r="34" spans="1:6">
      <c r="A34" t="s">
        <v>28</v>
      </c>
      <c r="B34" s="3">
        <f>+CoOportunity!B34+'Executive Life'!B34+'Life Health America'!B34+'Lincoln Memorial'!B34+'Memorial Service'!B34+'National States'!B34+SeeChange!B34+'Universal Health Care'!B34</f>
        <v>12404773.772369392</v>
      </c>
      <c r="C34" s="3">
        <f>+CoOportunity!C34+'Executive Life'!C34+'Life Health America'!C34+'Lincoln Memorial'!C34+'Memorial Service'!C34+'National States'!C34+SeeChange!C34+'Universal Health Care'!C34</f>
        <v>7121709.2006762521</v>
      </c>
      <c r="D34" s="3">
        <f>+CoOportunity!D34+'Executive Life'!D34+'Life Health America'!D34+'Lincoln Memorial'!D34+'Memorial Service'!D34+'National States'!D34+SeeChange!D34+'Universal Health Care'!D34</f>
        <v>4394433.6639470533</v>
      </c>
      <c r="E34" s="3">
        <f>+CoOportunity!E34+'Executive Life'!E34+'Life Health America'!E34+'Lincoln Memorial'!E34+'Memorial Service'!E34+'National States'!E34+SeeChange!E34+'Universal Health Care'!E34</f>
        <v>0</v>
      </c>
      <c r="F34" s="3">
        <f t="shared" si="0"/>
        <v>23920916.636992697</v>
      </c>
    </row>
    <row r="35" spans="1:6">
      <c r="A35" t="s">
        <v>29</v>
      </c>
      <c r="B35" s="3">
        <f>+CoOportunity!B35+'Executive Life'!B35+'Life Health America'!B35+'Lincoln Memorial'!B35+'Memorial Service'!B35+'National States'!B35+SeeChange!B35+'Universal Health Care'!B35</f>
        <v>0</v>
      </c>
      <c r="C35" s="3">
        <f>+CoOportunity!C35+'Executive Life'!C35+'Life Health America'!C35+'Lincoln Memorial'!C35+'Memorial Service'!C35+'National States'!C35+SeeChange!C35+'Universal Health Care'!C35</f>
        <v>0</v>
      </c>
      <c r="D35" s="3">
        <f>+CoOportunity!D35+'Executive Life'!D35+'Life Health America'!D35+'Lincoln Memorial'!D35+'Memorial Service'!D35+'National States'!D35+SeeChange!D35+'Universal Health Care'!D35</f>
        <v>0</v>
      </c>
      <c r="E35" s="3">
        <f>+CoOportunity!E35+'Executive Life'!E35+'Life Health America'!E35+'Lincoln Memorial'!E35+'Memorial Service'!E35+'National States'!E35+SeeChange!E35+'Universal Health Care'!E35</f>
        <v>0</v>
      </c>
      <c r="F35" s="3">
        <f t="shared" si="0"/>
        <v>0</v>
      </c>
    </row>
    <row r="36" spans="1:6">
      <c r="A36" t="s">
        <v>30</v>
      </c>
      <c r="B36" s="3">
        <f>+CoOportunity!B36+'Executive Life'!B36+'Life Health America'!B36+'Lincoln Memorial'!B36+'Memorial Service'!B36+'National States'!B36+SeeChange!B36+'Universal Health Care'!B36</f>
        <v>20262359.407432999</v>
      </c>
      <c r="C36" s="3">
        <f>+CoOportunity!C36+'Executive Life'!C36+'Life Health America'!C36+'Lincoln Memorial'!C36+'Memorial Service'!C36+'National States'!C36+SeeChange!C36+'Universal Health Care'!C36</f>
        <v>51574511.420501024</v>
      </c>
      <c r="D36" s="3">
        <f>+CoOportunity!D36+'Executive Life'!D36+'Life Health America'!D36+'Lincoln Memorial'!D36+'Memorial Service'!D36+'National States'!D36+SeeChange!D36+'Universal Health Care'!D36</f>
        <v>0</v>
      </c>
      <c r="E36" s="3">
        <f>+CoOportunity!E36+'Executive Life'!E36+'Life Health America'!E36+'Lincoln Memorial'!E36+'Memorial Service'!E36+'National States'!E36+SeeChange!E36+'Universal Health Care'!E36</f>
        <v>1109196.0734647841</v>
      </c>
      <c r="F36" s="3">
        <f t="shared" si="0"/>
        <v>72946066.901398808</v>
      </c>
    </row>
    <row r="37" spans="1:6">
      <c r="A37" t="s">
        <v>31</v>
      </c>
      <c r="B37" s="3">
        <f>+CoOportunity!B37+'Executive Life'!B37+'Life Health America'!B37+'Lincoln Memorial'!B37+'Memorial Service'!B37+'National States'!B37+SeeChange!B37+'Universal Health Care'!B37</f>
        <v>4772241.6928387638</v>
      </c>
      <c r="C37" s="3">
        <f>+CoOportunity!C37+'Executive Life'!C37+'Life Health America'!C37+'Lincoln Memorial'!C37+'Memorial Service'!C37+'National States'!C37+SeeChange!C37+'Universal Health Care'!C37</f>
        <v>8045127.626427209</v>
      </c>
      <c r="D37" s="3">
        <f>+CoOportunity!D37+'Executive Life'!D37+'Life Health America'!D37+'Lincoln Memorial'!D37+'Memorial Service'!D37+'National States'!D37+SeeChange!D37+'Universal Health Care'!D37</f>
        <v>1004102.5092491298</v>
      </c>
      <c r="E37" s="3">
        <f>+CoOportunity!E37+'Executive Life'!E37+'Life Health America'!E37+'Lincoln Memorial'!E37+'Memorial Service'!E37+'National States'!E37+SeeChange!E37+'Universal Health Care'!E37</f>
        <v>0</v>
      </c>
      <c r="F37" s="3">
        <f t="shared" si="0"/>
        <v>13821471.828515103</v>
      </c>
    </row>
    <row r="38" spans="1:6">
      <c r="A38" t="s">
        <v>32</v>
      </c>
      <c r="B38" s="3">
        <f>+CoOportunity!B38+'Executive Life'!B38+'Life Health America'!B38+'Lincoln Memorial'!B38+'Memorial Service'!B38+'National States'!B38+SeeChange!B38+'Universal Health Care'!B38</f>
        <v>0</v>
      </c>
      <c r="C38" s="3">
        <f>+CoOportunity!C38+'Executive Life'!C38+'Life Health America'!C38+'Lincoln Memorial'!C38+'Memorial Service'!C38+'National States'!C38+SeeChange!C38+'Universal Health Care'!C38</f>
        <v>0</v>
      </c>
      <c r="D38" s="3">
        <f>+CoOportunity!D38+'Executive Life'!D38+'Life Health America'!D38+'Lincoln Memorial'!D38+'Memorial Service'!D38+'National States'!D38+SeeChange!D38+'Universal Health Care'!D38</f>
        <v>0</v>
      </c>
      <c r="E38" s="3">
        <f>+CoOportunity!E38+'Executive Life'!E38+'Life Health America'!E38+'Lincoln Memorial'!E38+'Memorial Service'!E38+'National States'!E38+SeeChange!E38+'Universal Health Care'!E38</f>
        <v>0</v>
      </c>
      <c r="F38" s="3">
        <f t="shared" ref="F38:F58" si="1">SUM(B38:E38)</f>
        <v>0</v>
      </c>
    </row>
    <row r="39" spans="1:6">
      <c r="A39" t="s">
        <v>33</v>
      </c>
      <c r="B39" s="3">
        <f>+CoOportunity!B39+'Executive Life'!B39+'Life Health America'!B39+'Lincoln Memorial'!B39+'Memorial Service'!B39+'National States'!B39+SeeChange!B39+'Universal Health Care'!B39</f>
        <v>30498044.671761777</v>
      </c>
      <c r="C39" s="3">
        <f>+CoOportunity!C39+'Executive Life'!C39+'Life Health America'!C39+'Lincoln Memorial'!C39+'Memorial Service'!C39+'National States'!C39+SeeChange!C39+'Universal Health Care'!C39</f>
        <v>68405420.170541212</v>
      </c>
      <c r="D39" s="3">
        <f>+CoOportunity!D39+'Executive Life'!D39+'Life Health America'!D39+'Lincoln Memorial'!D39+'Memorial Service'!D39+'National States'!D39+SeeChange!D39+'Universal Health Care'!D39</f>
        <v>5318308.6175433043</v>
      </c>
      <c r="E39" s="3">
        <f>+CoOportunity!E39+'Executive Life'!E39+'Life Health America'!E39+'Lincoln Memorial'!E39+'Memorial Service'!E39+'National States'!E39+SeeChange!E39+'Universal Health Care'!E39</f>
        <v>0</v>
      </c>
      <c r="F39" s="3">
        <f t="shared" si="1"/>
        <v>104221773.4598463</v>
      </c>
    </row>
    <row r="40" spans="1:6">
      <c r="A40" t="s">
        <v>34</v>
      </c>
      <c r="B40" s="3">
        <f>+CoOportunity!B40+'Executive Life'!B40+'Life Health America'!B40+'Lincoln Memorial'!B40+'Memorial Service'!B40+'National States'!B40+SeeChange!B40+'Universal Health Care'!B40</f>
        <v>3341847.8984568529</v>
      </c>
      <c r="C40" s="3">
        <f>+CoOportunity!C40+'Executive Life'!C40+'Life Health America'!C40+'Lincoln Memorial'!C40+'Memorial Service'!C40+'National States'!C40+SeeChange!C40+'Universal Health Care'!C40</f>
        <v>5031801.1678141095</v>
      </c>
      <c r="D40" s="3">
        <f>+CoOportunity!D40+'Executive Life'!D40+'Life Health America'!D40+'Lincoln Memorial'!D40+'Memorial Service'!D40+'National States'!D40+SeeChange!D40+'Universal Health Care'!D40</f>
        <v>2394624.5776287164</v>
      </c>
      <c r="E40" s="3">
        <f>+CoOportunity!E40+'Executive Life'!E40+'Life Health America'!E40+'Lincoln Memorial'!E40+'Memorial Service'!E40+'National States'!E40+SeeChange!E40+'Universal Health Care'!E40</f>
        <v>28652.005910507778</v>
      </c>
      <c r="F40" s="3">
        <f t="shared" si="1"/>
        <v>10796925.649810188</v>
      </c>
    </row>
    <row r="41" spans="1:6">
      <c r="A41" t="s">
        <v>35</v>
      </c>
      <c r="B41" s="3">
        <f>+CoOportunity!B41+'Executive Life'!B41+'Life Health America'!B41+'Lincoln Memorial'!B41+'Memorial Service'!B41+'National States'!B41+SeeChange!B41+'Universal Health Care'!B41</f>
        <v>42129870.703373365</v>
      </c>
      <c r="C41" s="3">
        <f>+CoOportunity!C41+'Executive Life'!C41+'Life Health America'!C41+'Lincoln Memorial'!C41+'Memorial Service'!C41+'National States'!C41+SeeChange!C41+'Universal Health Care'!C41</f>
        <v>37250693.504254356</v>
      </c>
      <c r="D41" s="3">
        <f>+CoOportunity!D41+'Executive Life'!D41+'Life Health America'!D41+'Lincoln Memorial'!D41+'Memorial Service'!D41+'National States'!D41+SeeChange!D41+'Universal Health Care'!D41</f>
        <v>9994574.9872347303</v>
      </c>
      <c r="E41" s="3">
        <f>+CoOportunity!E41+'Executive Life'!E41+'Life Health America'!E41+'Lincoln Memorial'!E41+'Memorial Service'!E41+'National States'!E41+SeeChange!E41+'Universal Health Care'!E41</f>
        <v>1815591.7225252585</v>
      </c>
      <c r="F41" s="3">
        <f t="shared" si="1"/>
        <v>91190730.917387694</v>
      </c>
    </row>
    <row r="42" spans="1:6">
      <c r="A42" t="s">
        <v>36</v>
      </c>
      <c r="B42" s="3">
        <f>+CoOportunity!B42+'Executive Life'!B42+'Life Health America'!B42+'Lincoln Memorial'!B42+'Memorial Service'!B42+'National States'!B42+SeeChange!B42+'Universal Health Care'!B42</f>
        <v>22852760.75239034</v>
      </c>
      <c r="C42" s="3">
        <f>+CoOportunity!C42+'Executive Life'!C42+'Life Health America'!C42+'Lincoln Memorial'!C42+'Memorial Service'!C42+'National States'!C42+SeeChange!C42+'Universal Health Care'!C42</f>
        <v>18484766.391336188</v>
      </c>
      <c r="D42" s="3">
        <f>+CoOportunity!D42+'Executive Life'!D42+'Life Health America'!D42+'Lincoln Memorial'!D42+'Memorial Service'!D42+'National States'!D42+SeeChange!D42+'Universal Health Care'!D42</f>
        <v>636687.11801178067</v>
      </c>
      <c r="E42" s="3">
        <f>+CoOportunity!E42+'Executive Life'!E42+'Life Health America'!E42+'Lincoln Memorial'!E42+'Memorial Service'!E42+'National States'!E42+SeeChange!E42+'Universal Health Care'!E42</f>
        <v>0</v>
      </c>
      <c r="F42" s="3">
        <f t="shared" si="1"/>
        <v>41974214.261738308</v>
      </c>
    </row>
    <row r="43" spans="1:6">
      <c r="A43" t="s">
        <v>37</v>
      </c>
      <c r="B43" s="3">
        <f>+CoOportunity!B43+'Executive Life'!B43+'Life Health America'!B43+'Lincoln Memorial'!B43+'Memorial Service'!B43+'National States'!B43+SeeChange!B43+'Universal Health Care'!B43</f>
        <v>15522247.598399788</v>
      </c>
      <c r="C43" s="3">
        <f>+CoOportunity!C43+'Executive Life'!C43+'Life Health America'!C43+'Lincoln Memorial'!C43+'Memorial Service'!C43+'National States'!C43+SeeChange!C43+'Universal Health Care'!C43</f>
        <v>17296132.918706078</v>
      </c>
      <c r="D43" s="3">
        <f>+CoOportunity!D43+'Executive Life'!D43+'Life Health America'!D43+'Lincoln Memorial'!D43+'Memorial Service'!D43+'National States'!D43+SeeChange!D43+'Universal Health Care'!D43</f>
        <v>197912.21248601947</v>
      </c>
      <c r="E43" s="3">
        <f>+CoOportunity!E43+'Executive Life'!E43+'Life Health America'!E43+'Lincoln Memorial'!E43+'Memorial Service'!E43+'National States'!E43+SeeChange!E43+'Universal Health Care'!E43</f>
        <v>0</v>
      </c>
      <c r="F43" s="3">
        <f t="shared" si="1"/>
        <v>33016292.729591887</v>
      </c>
    </row>
    <row r="44" spans="1:6">
      <c r="A44" t="s">
        <v>38</v>
      </c>
      <c r="B44" s="3">
        <f>+CoOportunity!B44+'Executive Life'!B44+'Life Health America'!B44+'Lincoln Memorial'!B44+'Memorial Service'!B44+'National States'!B44+SeeChange!B44+'Universal Health Care'!B44</f>
        <v>47428605.621368445</v>
      </c>
      <c r="C44" s="3">
        <f>+CoOportunity!C44+'Executive Life'!C44+'Life Health America'!C44+'Lincoln Memorial'!C44+'Memorial Service'!C44+'National States'!C44+SeeChange!C44+'Universal Health Care'!C44</f>
        <v>168411261.22544354</v>
      </c>
      <c r="D44" s="3">
        <f>+CoOportunity!D44+'Executive Life'!D44+'Life Health America'!D44+'Lincoln Memorial'!D44+'Memorial Service'!D44+'National States'!D44+SeeChange!D44+'Universal Health Care'!D44</f>
        <v>1701195.5499323718</v>
      </c>
      <c r="E44" s="3">
        <f>+CoOportunity!E44+'Executive Life'!E44+'Life Health America'!E44+'Lincoln Memorial'!E44+'Memorial Service'!E44+'National States'!E44+SeeChange!E44+'Universal Health Care'!E44</f>
        <v>0</v>
      </c>
      <c r="F44" s="3">
        <f t="shared" si="1"/>
        <v>217541062.39674434</v>
      </c>
    </row>
    <row r="45" spans="1:6">
      <c r="A45" t="s">
        <v>39</v>
      </c>
      <c r="B45" s="3">
        <f>+CoOportunity!B45+'Executive Life'!B45+'Life Health America'!B45+'Lincoln Memorial'!B45+'Memorial Service'!B45+'National States'!B45+SeeChange!B45+'Universal Health Care'!B45</f>
        <v>570794.32248205179</v>
      </c>
      <c r="C45" s="3">
        <f>+CoOportunity!C45+'Executive Life'!C45+'Life Health America'!C45+'Lincoln Memorial'!C45+'Memorial Service'!C45+'National States'!C45+SeeChange!C45+'Universal Health Care'!C45</f>
        <v>448098.98182535608</v>
      </c>
      <c r="D45" s="3">
        <f>+CoOportunity!D45+'Executive Life'!D45+'Life Health America'!D45+'Lincoln Memorial'!D45+'Memorial Service'!D45+'National States'!D45+SeeChange!D45+'Universal Health Care'!D45</f>
        <v>0</v>
      </c>
      <c r="E45" s="3">
        <f>+CoOportunity!E45+'Executive Life'!E45+'Life Health America'!E45+'Lincoln Memorial'!E45+'Memorial Service'!E45+'National States'!E45+SeeChange!E45+'Universal Health Care'!E45</f>
        <v>0</v>
      </c>
      <c r="F45" s="3">
        <f t="shared" si="1"/>
        <v>1018893.3043074079</v>
      </c>
    </row>
    <row r="46" spans="1:6">
      <c r="A46" t="s">
        <v>40</v>
      </c>
      <c r="B46" s="3">
        <f>+CoOportunity!B46+'Executive Life'!B46+'Life Health America'!B46+'Lincoln Memorial'!B46+'Memorial Service'!B46+'National States'!B46+SeeChange!B46+'Universal Health Care'!B46</f>
        <v>3199441.8675206387</v>
      </c>
      <c r="C46" s="3">
        <f>+CoOportunity!C46+'Executive Life'!C46+'Life Health America'!C46+'Lincoln Memorial'!C46+'Memorial Service'!C46+'National States'!C46+SeeChange!C46+'Universal Health Care'!C46</f>
        <v>21830392.768393457</v>
      </c>
      <c r="D46" s="3">
        <f>+CoOportunity!D46+'Executive Life'!D46+'Life Health America'!D46+'Lincoln Memorial'!D46+'Memorial Service'!D46+'National States'!D46+SeeChange!D46+'Universal Health Care'!D46</f>
        <v>4909.83</v>
      </c>
      <c r="E46" s="3">
        <f>+CoOportunity!E46+'Executive Life'!E46+'Life Health America'!E46+'Lincoln Memorial'!E46+'Memorial Service'!E46+'National States'!E46+SeeChange!E46+'Universal Health Care'!E46</f>
        <v>0</v>
      </c>
      <c r="F46" s="3">
        <f t="shared" si="1"/>
        <v>25034744.465914093</v>
      </c>
    </row>
    <row r="47" spans="1:6">
      <c r="A47" t="s">
        <v>41</v>
      </c>
      <c r="B47" s="3">
        <f>+CoOportunity!B47+'Executive Life'!B47+'Life Health America'!B47+'Lincoln Memorial'!B47+'Memorial Service'!B47+'National States'!B47+SeeChange!B47+'Universal Health Care'!B47</f>
        <v>16768973.822108531</v>
      </c>
      <c r="C47" s="3">
        <f>+CoOportunity!C47+'Executive Life'!C47+'Life Health America'!C47+'Lincoln Memorial'!C47+'Memorial Service'!C47+'National States'!C47+SeeChange!C47+'Universal Health Care'!C47</f>
        <v>21921354.314603277</v>
      </c>
      <c r="D47" s="3">
        <f>+CoOportunity!D47+'Executive Life'!D47+'Life Health America'!D47+'Lincoln Memorial'!D47+'Memorial Service'!D47+'National States'!D47+SeeChange!D47+'Universal Health Care'!D47</f>
        <v>2192927.0672422526</v>
      </c>
      <c r="E47" s="3">
        <f>+CoOportunity!E47+'Executive Life'!E47+'Life Health America'!E47+'Lincoln Memorial'!E47+'Memorial Service'!E47+'National States'!E47+SeeChange!E47+'Universal Health Care'!E47</f>
        <v>0</v>
      </c>
      <c r="F47" s="3">
        <f t="shared" si="1"/>
        <v>40883255.203954056</v>
      </c>
    </row>
    <row r="48" spans="1:6">
      <c r="A48" t="s">
        <v>42</v>
      </c>
      <c r="B48" s="3">
        <f>+CoOportunity!B48+'Executive Life'!B48+'Life Health America'!B48+'Lincoln Memorial'!B48+'Memorial Service'!B48+'National States'!B48+SeeChange!B48+'Universal Health Care'!B48</f>
        <v>6782596.5630517844</v>
      </c>
      <c r="C48" s="3">
        <f>+CoOportunity!C48+'Executive Life'!C48+'Life Health America'!C48+'Lincoln Memorial'!C48+'Memorial Service'!C48+'National States'!C48+SeeChange!C48+'Universal Health Care'!C48</f>
        <v>2827859.7074731342</v>
      </c>
      <c r="D48" s="3">
        <f>+CoOportunity!D48+'Executive Life'!D48+'Life Health America'!D48+'Lincoln Memorial'!D48+'Memorial Service'!D48+'National States'!D48+SeeChange!D48+'Universal Health Care'!D48</f>
        <v>2175148.4511284418</v>
      </c>
      <c r="E48" s="3">
        <f>+CoOportunity!E48+'Executive Life'!E48+'Life Health America'!E48+'Lincoln Memorial'!E48+'Memorial Service'!E48+'National States'!E48+SeeChange!E48+'Universal Health Care'!E48</f>
        <v>0</v>
      </c>
      <c r="F48" s="3">
        <f t="shared" si="1"/>
        <v>11785604.721653361</v>
      </c>
    </row>
    <row r="49" spans="1:6">
      <c r="A49" t="s">
        <v>43</v>
      </c>
      <c r="B49" s="3">
        <f>+CoOportunity!B49+'Executive Life'!B49+'Life Health America'!B49+'Lincoln Memorial'!B49+'Memorial Service'!B49+'National States'!B49+SeeChange!B49+'Universal Health Care'!B49</f>
        <v>28797410.405526776</v>
      </c>
      <c r="C49" s="3">
        <f>+CoOportunity!C49+'Executive Life'!C49+'Life Health America'!C49+'Lincoln Memorial'!C49+'Memorial Service'!C49+'National States'!C49+SeeChange!C49+'Universal Health Care'!C49</f>
        <v>15759208.387327041</v>
      </c>
      <c r="D49" s="3">
        <f>+CoOportunity!D49+'Executive Life'!D49+'Life Health America'!D49+'Lincoln Memorial'!D49+'Memorial Service'!D49+'National States'!D49+SeeChange!D49+'Universal Health Care'!D49</f>
        <v>2775356.6216998296</v>
      </c>
      <c r="E49" s="3">
        <f>+CoOportunity!E49+'Executive Life'!E49+'Life Health America'!E49+'Lincoln Memorial'!E49+'Memorial Service'!E49+'National States'!E49+SeeChange!E49+'Universal Health Care'!E49</f>
        <v>0</v>
      </c>
      <c r="F49" s="3">
        <f t="shared" si="1"/>
        <v>47331975.41455365</v>
      </c>
    </row>
    <row r="50" spans="1:6">
      <c r="A50" t="s">
        <v>44</v>
      </c>
      <c r="B50" s="3">
        <f>+CoOportunity!B50+'Executive Life'!B50+'Life Health America'!B50+'Lincoln Memorial'!B50+'Memorial Service'!B50+'National States'!B50+SeeChange!B50+'Universal Health Care'!B50</f>
        <v>198668047.24956456</v>
      </c>
      <c r="C50" s="3">
        <f>+CoOportunity!C50+'Executive Life'!C50+'Life Health America'!C50+'Lincoln Memorial'!C50+'Memorial Service'!C50+'National States'!C50+SeeChange!C50+'Universal Health Care'!C50</f>
        <v>133395827.5927611</v>
      </c>
      <c r="D50" s="3">
        <f>+CoOportunity!D50+'Executive Life'!D50+'Life Health America'!D50+'Lincoln Memorial'!D50+'Memorial Service'!D50+'National States'!D50+SeeChange!D50+'Universal Health Care'!D50</f>
        <v>2690105.2601076658</v>
      </c>
      <c r="E50" s="3">
        <f>+CoOportunity!E50+'Executive Life'!E50+'Life Health America'!E50+'Lincoln Memorial'!E50+'Memorial Service'!E50+'National States'!E50+SeeChange!E50+'Universal Health Care'!E50</f>
        <v>11516144.854186617</v>
      </c>
      <c r="F50" s="3">
        <f t="shared" si="1"/>
        <v>346270124.95661992</v>
      </c>
    </row>
    <row r="51" spans="1:6">
      <c r="A51" t="s">
        <v>45</v>
      </c>
      <c r="B51" s="3">
        <f>+CoOportunity!B51+'Executive Life'!B51+'Life Health America'!B51+'Lincoln Memorial'!B51+'Memorial Service'!B51+'National States'!B51+SeeChange!B51+'Universal Health Care'!B51</f>
        <v>8738328.4087606836</v>
      </c>
      <c r="C51" s="3">
        <f>+CoOportunity!C51+'Executive Life'!C51+'Life Health America'!C51+'Lincoln Memorial'!C51+'Memorial Service'!C51+'National States'!C51+SeeChange!C51+'Universal Health Care'!C51</f>
        <v>6877145.0054422971</v>
      </c>
      <c r="D51" s="3">
        <f>+CoOportunity!D51+'Executive Life'!D51+'Life Health America'!D51+'Lincoln Memorial'!D51+'Memorial Service'!D51+'National States'!D51+SeeChange!D51+'Universal Health Care'!D51</f>
        <v>46532.084332548962</v>
      </c>
      <c r="E51" s="3">
        <f>+CoOportunity!E51+'Executive Life'!E51+'Life Health America'!E51+'Lincoln Memorial'!E51+'Memorial Service'!E51+'National States'!E51+SeeChange!E51+'Universal Health Care'!E51</f>
        <v>239758.04917436873</v>
      </c>
      <c r="F51" s="3">
        <f t="shared" si="1"/>
        <v>15901763.547709897</v>
      </c>
    </row>
    <row r="52" spans="1:6">
      <c r="A52" t="s">
        <v>46</v>
      </c>
      <c r="B52" s="3">
        <f>+CoOportunity!B52+'Executive Life'!B52+'Life Health America'!B52+'Lincoln Memorial'!B52+'Memorial Service'!B52+'National States'!B52+SeeChange!B52+'Universal Health Care'!B52</f>
        <v>1855.7214792356008</v>
      </c>
      <c r="C52" s="3">
        <f>+CoOportunity!C52+'Executive Life'!C52+'Life Health America'!C52+'Lincoln Memorial'!C52+'Memorial Service'!C52+'National States'!C52+SeeChange!C52+'Universal Health Care'!C52</f>
        <v>0</v>
      </c>
      <c r="D52" s="3">
        <f>+CoOportunity!D52+'Executive Life'!D52+'Life Health America'!D52+'Lincoln Memorial'!D52+'Memorial Service'!D52+'National States'!D52+SeeChange!D52+'Universal Health Care'!D52</f>
        <v>0</v>
      </c>
      <c r="E52" s="3">
        <f>+CoOportunity!E52+'Executive Life'!E52+'Life Health America'!E52+'Lincoln Memorial'!E52+'Memorial Service'!E52+'National States'!E52+SeeChange!E52+'Universal Health Care'!E52</f>
        <v>0</v>
      </c>
      <c r="F52" s="3">
        <f t="shared" si="1"/>
        <v>1855.7214792356008</v>
      </c>
    </row>
    <row r="53" spans="1:6">
      <c r="A53" t="s">
        <v>47</v>
      </c>
      <c r="B53" s="3">
        <f>+CoOportunity!B53+'Executive Life'!B53+'Life Health America'!B53+'Lincoln Memorial'!B53+'Memorial Service'!B53+'National States'!B53+SeeChange!B53+'Universal Health Care'!B53</f>
        <v>10417314.446813028</v>
      </c>
      <c r="C53" s="3">
        <f>+CoOportunity!C53+'Executive Life'!C53+'Life Health America'!C53+'Lincoln Memorial'!C53+'Memorial Service'!C53+'National States'!C53+SeeChange!C53+'Universal Health Care'!C53</f>
        <v>19773372.473025039</v>
      </c>
      <c r="D53" s="3">
        <f>+CoOportunity!D53+'Executive Life'!D53+'Life Health America'!D53+'Lincoln Memorial'!D53+'Memorial Service'!D53+'National States'!D53+SeeChange!D53+'Universal Health Care'!D53</f>
        <v>1396224.89433052</v>
      </c>
      <c r="E53" s="3">
        <f>+CoOportunity!E53+'Executive Life'!E53+'Life Health America'!E53+'Lincoln Memorial'!E53+'Memorial Service'!E53+'National States'!E53+SeeChange!E53+'Universal Health Care'!E53</f>
        <v>0</v>
      </c>
      <c r="F53" s="3">
        <f t="shared" si="1"/>
        <v>31586911.814168587</v>
      </c>
    </row>
    <row r="54" spans="1:6">
      <c r="A54" t="s">
        <v>48</v>
      </c>
      <c r="B54" s="3">
        <f>+CoOportunity!B54+'Executive Life'!B54+'Life Health America'!B54+'Lincoln Memorial'!B54+'Memorial Service'!B54+'National States'!B54+SeeChange!B54+'Universal Health Care'!B54</f>
        <v>34179300.87140803</v>
      </c>
      <c r="C54" s="3">
        <f>+CoOportunity!C54+'Executive Life'!C54+'Life Health America'!C54+'Lincoln Memorial'!C54+'Memorial Service'!C54+'National States'!C54+SeeChange!C54+'Universal Health Care'!C54</f>
        <v>59332916.340800777</v>
      </c>
      <c r="D54" s="3">
        <f>+CoOportunity!D54+'Executive Life'!D54+'Life Health America'!D54+'Lincoln Memorial'!D54+'Memorial Service'!D54+'National States'!D54+SeeChange!D54+'Universal Health Care'!D54</f>
        <v>1225717.5360154493</v>
      </c>
      <c r="E54" s="3">
        <f>+CoOportunity!E54+'Executive Life'!E54+'Life Health America'!E54+'Lincoln Memorial'!E54+'Memorial Service'!E54+'National States'!E54+SeeChange!E54+'Universal Health Care'!E54</f>
        <v>2165286.5317561943</v>
      </c>
      <c r="F54" s="3">
        <f t="shared" si="1"/>
        <v>96903221.279980451</v>
      </c>
    </row>
    <row r="55" spans="1:6">
      <c r="A55" t="s">
        <v>49</v>
      </c>
      <c r="B55" s="3">
        <f>+CoOportunity!B55+'Executive Life'!B55+'Life Health America'!B55+'Lincoln Memorial'!B55+'Memorial Service'!B55+'National States'!B55+SeeChange!B55+'Universal Health Care'!B55</f>
        <v>1916585.7996102634</v>
      </c>
      <c r="C55" s="3">
        <f>+CoOportunity!C55+'Executive Life'!C55+'Life Health America'!C55+'Lincoln Memorial'!C55+'Memorial Service'!C55+'National States'!C55+SeeChange!C55+'Universal Health Care'!C55</f>
        <v>3562143.207527427</v>
      </c>
      <c r="D55" s="3">
        <f>+CoOportunity!D55+'Executive Life'!D55+'Life Health America'!D55+'Lincoln Memorial'!D55+'Memorial Service'!D55+'National States'!D55+SeeChange!D55+'Universal Health Care'!D55</f>
        <v>33355.029136864905</v>
      </c>
      <c r="E55" s="3">
        <f>+CoOportunity!E55+'Executive Life'!E55+'Life Health America'!E55+'Lincoln Memorial'!E55+'Memorial Service'!E55+'National States'!E55+SeeChange!E55+'Universal Health Care'!E55</f>
        <v>0</v>
      </c>
      <c r="F55" s="3">
        <f t="shared" si="1"/>
        <v>5512084.0362745551</v>
      </c>
    </row>
    <row r="56" spans="1:6">
      <c r="A56" t="s">
        <v>50</v>
      </c>
      <c r="B56" s="3">
        <f>+CoOportunity!B56+'Executive Life'!B56+'Life Health America'!B56+'Lincoln Memorial'!B56+'Memorial Service'!B56+'National States'!B56+SeeChange!B56+'Universal Health Care'!B56</f>
        <v>15047343.384694768</v>
      </c>
      <c r="C56" s="3">
        <f>+CoOportunity!C56+'Executive Life'!C56+'Life Health America'!C56+'Lincoln Memorial'!C56+'Memorial Service'!C56+'National States'!C56+SeeChange!C56+'Universal Health Care'!C56</f>
        <v>50699964.517539166</v>
      </c>
      <c r="D56" s="3">
        <f>+CoOportunity!D56+'Executive Life'!D56+'Life Health America'!D56+'Lincoln Memorial'!D56+'Memorial Service'!D56+'National States'!D56+SeeChange!D56+'Universal Health Care'!D56</f>
        <v>3015679.003281917</v>
      </c>
      <c r="E56" s="3">
        <f>+CoOportunity!E56+'Executive Life'!E56+'Life Health America'!E56+'Lincoln Memorial'!E56+'Memorial Service'!E56+'National States'!E56+SeeChange!E56+'Universal Health Care'!E56</f>
        <v>79030.148535289511</v>
      </c>
      <c r="F56" s="3">
        <f t="shared" si="1"/>
        <v>68842017.054051146</v>
      </c>
    </row>
    <row r="57" spans="1:6">
      <c r="A57" t="s">
        <v>51</v>
      </c>
      <c r="B57" s="3">
        <f>+CoOportunity!B57+'Executive Life'!B57+'Life Health America'!B57+'Lincoln Memorial'!B57+'Memorial Service'!B57+'National States'!B57+SeeChange!B57+'Universal Health Care'!B57</f>
        <v>3060457.7857457069</v>
      </c>
      <c r="C57" s="3">
        <f>+CoOportunity!C57+'Executive Life'!C57+'Life Health America'!C57+'Lincoln Memorial'!C57+'Memorial Service'!C57+'National States'!C57+SeeChange!C57+'Universal Health Care'!C57</f>
        <v>3547950.7045440222</v>
      </c>
      <c r="D57" s="3">
        <f>+CoOportunity!D57+'Executive Life'!D57+'Life Health America'!D57+'Lincoln Memorial'!D57+'Memorial Service'!D57+'National States'!D57+SeeChange!D57+'Universal Health Care'!D57</f>
        <v>0</v>
      </c>
      <c r="E57" s="3">
        <f>+CoOportunity!E57+'Executive Life'!E57+'Life Health America'!E57+'Lincoln Memorial'!E57+'Memorial Service'!E57+'National States'!E57+SeeChange!E57+'Universal Health Care'!E57</f>
        <v>0</v>
      </c>
      <c r="F57" s="3">
        <f t="shared" si="1"/>
        <v>6608408.4902897291</v>
      </c>
    </row>
    <row r="58" spans="1:6">
      <c r="A58" t="s">
        <v>52</v>
      </c>
      <c r="B58" s="3">
        <f>+CoOportunity!B58+'Executive Life'!B58+'Life Health America'!B58+'Lincoln Memorial'!B58+'Memorial Service'!B58+'National States'!B58+SeeChange!B58+'Universal Health Care'!B58</f>
        <v>0</v>
      </c>
      <c r="C58" s="3">
        <f>+CoOportunity!C58+'Executive Life'!C58+'Life Health America'!C58+'Lincoln Memorial'!C58+'Memorial Service'!C58+'National States'!C58+SeeChange!C58+'Universal Health Care'!C58</f>
        <v>0</v>
      </c>
      <c r="D58" s="3">
        <f>+CoOportunity!D58+'Executive Life'!D58+'Life Health America'!D58+'Lincoln Memorial'!D58+'Memorial Service'!D58+'National States'!D58+SeeChange!D58+'Universal Health Care'!D58</f>
        <v>0</v>
      </c>
      <c r="E58" s="3">
        <f>+CoOportunity!E58+'Executive Life'!E58+'Life Health America'!E58+'Lincoln Memorial'!E58+'Memorial Service'!E58+'National States'!E58+SeeChange!E58+'Universal Health Care'!E58</f>
        <v>0</v>
      </c>
      <c r="F58" s="3">
        <f t="shared" si="1"/>
        <v>0</v>
      </c>
    </row>
    <row r="59" spans="1:6">
      <c r="B59" s="3"/>
      <c r="C59" s="3"/>
      <c r="D59" s="3"/>
      <c r="E59" s="3"/>
      <c r="F59" s="3"/>
    </row>
    <row r="60" spans="1:6">
      <c r="A60" t="s">
        <v>59</v>
      </c>
      <c r="B60" s="3">
        <f t="shared" ref="B60:F60" si="2">SUM(B6:B58)</f>
        <v>1532828786.0117652</v>
      </c>
      <c r="C60" s="3">
        <f t="shared" si="2"/>
        <v>1716571113.0956841</v>
      </c>
      <c r="D60" s="3">
        <f t="shared" si="2"/>
        <v>312907103.37752467</v>
      </c>
      <c r="E60" s="3">
        <f t="shared" si="2"/>
        <v>31395021.171394877</v>
      </c>
      <c r="F60" s="3">
        <f t="shared" si="2"/>
        <v>3593702023.6563687</v>
      </c>
    </row>
    <row r="62" spans="1:6">
      <c r="A62" s="143" t="s">
        <v>169</v>
      </c>
      <c r="B62" s="143"/>
      <c r="C62" s="143"/>
      <c r="D62" s="143"/>
      <c r="E62" s="143"/>
      <c r="F62" s="143"/>
    </row>
    <row r="63" spans="1:6">
      <c r="A63" t="s">
        <v>217</v>
      </c>
    </row>
    <row r="65" spans="1:6">
      <c r="A65" t="s">
        <v>59</v>
      </c>
      <c r="B65" s="3">
        <f>SUM(B60:B64)</f>
        <v>1532828786.0117652</v>
      </c>
      <c r="C65" s="3">
        <f>SUM(C60:C64)</f>
        <v>1716571113.0956841</v>
      </c>
      <c r="D65" s="3">
        <f>SUM(D60:D64)</f>
        <v>312907103.37752467</v>
      </c>
      <c r="E65" s="3">
        <f>SUM(E60:E64)</f>
        <v>31395021.171394877</v>
      </c>
      <c r="F65" s="3">
        <f>SUM(F60:F64)</f>
        <v>3593702023.6563687</v>
      </c>
    </row>
    <row r="69" spans="1:6">
      <c r="A69" t="s">
        <v>189</v>
      </c>
      <c r="B69" s="3">
        <f>+Summary!H27</f>
        <v>1532828786.0117652</v>
      </c>
      <c r="C69" s="3">
        <f>+Summary!I27</f>
        <v>1716571113.0956838</v>
      </c>
      <c r="D69" s="3">
        <f>+Summary!J27</f>
        <v>312907103.37752485</v>
      </c>
      <c r="E69" s="3">
        <f>+Summary!K27</f>
        <v>31395021.171394877</v>
      </c>
      <c r="F69" s="3">
        <f>+Summary!L27</f>
        <v>3593702023.6563692</v>
      </c>
    </row>
    <row r="70" spans="1:6">
      <c r="B70" s="3">
        <f>+B65-B69</f>
        <v>0</v>
      </c>
      <c r="C70" s="3">
        <f>+C65-C69</f>
        <v>0</v>
      </c>
      <c r="D70" s="3">
        <f>+D65-D69</f>
        <v>0</v>
      </c>
      <c r="E70" s="3">
        <f>+E65-E69</f>
        <v>0</v>
      </c>
      <c r="F70" s="3">
        <f>+F65-F69</f>
        <v>0</v>
      </c>
    </row>
  </sheetData>
  <mergeCells count="2">
    <mergeCell ref="A62:F62"/>
    <mergeCell ref="A1:F1"/>
  </mergeCells>
  <printOptions horizontalCentered="1" verticalCentered="1"/>
  <pageMargins left="0.25" right="0.25" top="0" bottom="0" header="0.5" footer="0.5"/>
  <pageSetup scale="59" orientation="portrait" r:id="rId1"/>
  <headerFooter>
    <oddHeader>&amp;L&amp;"Geneva,Bold"&amp;D 
&amp;F &amp;C&amp;"Geneva,Bold Italic"Open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A509" sqref="A1:XFD1048576"/>
    </sheetView>
  </sheetViews>
  <sheetFormatPr defaultRowHeight="15"/>
  <cols>
    <col min="1" max="1" width="23.7109375" bestFit="1" customWidth="1"/>
    <col min="2" max="2" width="12.140625" bestFit="1" customWidth="1"/>
    <col min="3" max="3" width="13.28515625" bestFit="1" customWidth="1"/>
    <col min="4" max="4" width="12.140625" bestFit="1" customWidth="1"/>
    <col min="5" max="5" width="12" bestFit="1" customWidth="1"/>
    <col min="6" max="6" width="15.140625" bestFit="1" customWidth="1"/>
    <col min="7" max="7" width="2.7109375" customWidth="1"/>
    <col min="8" max="8" width="35.5703125" bestFit="1" customWidth="1"/>
    <col min="9" max="9" width="15.140625" bestFit="1" customWidth="1"/>
  </cols>
  <sheetData>
    <row r="1" spans="1:9">
      <c r="A1" s="160" t="s">
        <v>267</v>
      </c>
      <c r="B1" s="161"/>
      <c r="C1" s="161"/>
      <c r="D1" s="161"/>
      <c r="E1" s="161"/>
      <c r="F1" s="161"/>
    </row>
    <row r="3" spans="1:9">
      <c r="B3" s="46"/>
      <c r="C3" s="46" t="s">
        <v>192</v>
      </c>
      <c r="D3" s="46"/>
      <c r="E3" s="46" t="s">
        <v>193</v>
      </c>
      <c r="F3" s="46"/>
    </row>
    <row r="4" spans="1:9">
      <c r="B4" s="46" t="s">
        <v>55</v>
      </c>
      <c r="C4" s="46" t="s">
        <v>194</v>
      </c>
      <c r="D4" s="46" t="s">
        <v>57</v>
      </c>
      <c r="E4" s="46" t="s">
        <v>194</v>
      </c>
      <c r="F4" s="46" t="s">
        <v>59</v>
      </c>
    </row>
    <row r="6" spans="1:9">
      <c r="A6" t="s">
        <v>0</v>
      </c>
      <c r="B6" s="3">
        <f>+'Andrew Jackson'!B6+Benicorp!B6+Centennial!B6+ELNY!B6+'Family Guaranty'!B6+'Farmers &amp; Ranchers'!B6+'First Natl (Thrnr)'!B6+'Franklin Protective'!B6+'Golden State'!B6+Imerica!B6+'Investors Equity'!B6+Legion!B6+Lumbermens!B6+'National Heritage'!B6+Reliance!B6+'Standard Life IN'!B6+Villanova!B6</f>
        <v>1079266.5598124834</v>
      </c>
      <c r="C6" s="3">
        <f>+'Andrew Jackson'!C6+Benicorp!C6+Centennial!C6+ELNY!C6+'Family Guaranty'!C6+'Farmers &amp; Ranchers'!C6+'First Natl (Thrnr)'!C6+'Franklin Protective'!C6+'Golden State'!C6+Imerica!C6+'Investors Equity'!C6+Legion!C6+Lumbermens!C6+'National Heritage'!C6+Reliance!C6+'Standard Life IN'!C6+Villanova!C6</f>
        <v>918125.05883135693</v>
      </c>
      <c r="D6" s="3">
        <f>+'Andrew Jackson'!D6+Benicorp!D6+Centennial!D6+ELNY!D6+'Family Guaranty'!D6+'Farmers &amp; Ranchers'!D6+'First Natl (Thrnr)'!D6+'Franklin Protective'!D6+'Golden State'!D6+Imerica!D6+'Investors Equity'!D6+Legion!D6+Lumbermens!D6+'National Heritage'!D6+Reliance!D6+'Standard Life IN'!D6+Villanova!D6</f>
        <v>595652.37570098869</v>
      </c>
      <c r="E6" s="3">
        <f>+'Andrew Jackson'!E6+Benicorp!E6+Centennial!E6+ELNY!E6+'Family Guaranty'!E6+'Farmers &amp; Ranchers'!E6+'First Natl (Thrnr)'!E6+'Franklin Protective'!E6+'Golden State'!E6+Imerica!E6+'Investors Equity'!E6+Legion!E6+Lumbermens!E6+'National Heritage'!E6+Reliance!E6+'Standard Life IN'!E6+Villanova!E6</f>
        <v>0</v>
      </c>
      <c r="F6" s="3">
        <f t="shared" ref="F6:F37" si="0">SUM(B6:E6)</f>
        <v>2593043.9943448291</v>
      </c>
      <c r="H6" t="s">
        <v>220</v>
      </c>
      <c r="I6" s="3">
        <f>+Summary!L31</f>
        <v>30796629.504227977</v>
      </c>
    </row>
    <row r="7" spans="1:9">
      <c r="A7" t="s">
        <v>1</v>
      </c>
      <c r="B7" s="3">
        <f>+'Andrew Jackson'!B7+Benicorp!B7+Centennial!B7+ELNY!B7+'Family Guaranty'!B7+'Farmers &amp; Ranchers'!B7+'First Natl (Thrnr)'!B7+'Franklin Protective'!B7+'Golden State'!B7+Imerica!B7+'Investors Equity'!B7+Legion!B7+Lumbermens!B7+'National Heritage'!B7+Reliance!B7+'Standard Life IN'!B7+Villanova!B7</f>
        <v>0</v>
      </c>
      <c r="C7" s="3">
        <f>+'Andrew Jackson'!C7+Benicorp!C7+Centennial!C7+ELNY!C7+'Family Guaranty'!C7+'Farmers &amp; Ranchers'!C7+'First Natl (Thrnr)'!C7+'Franklin Protective'!C7+'Golden State'!C7+Imerica!C7+'Investors Equity'!C7+Legion!C7+Lumbermens!C7+'National Heritage'!C7+Reliance!C7+'Standard Life IN'!C7+Villanova!C7</f>
        <v>78164.905822202985</v>
      </c>
      <c r="D7" s="3">
        <f>+'Andrew Jackson'!D7+Benicorp!D7+Centennial!D7+ELNY!D7+'Family Guaranty'!D7+'Farmers &amp; Ranchers'!D7+'First Natl (Thrnr)'!D7+'Franklin Protective'!D7+'Golden State'!D7+Imerica!D7+'Investors Equity'!D7+Legion!D7+Lumbermens!D7+'National Heritage'!D7+Reliance!D7+'Standard Life IN'!D7+Villanova!D7</f>
        <v>-5186.9429899583483</v>
      </c>
      <c r="E7" s="3">
        <f>+'Andrew Jackson'!E7+Benicorp!E7+Centennial!E7+ELNY!E7+'Family Guaranty'!E7+'Farmers &amp; Ranchers'!E7+'First Natl (Thrnr)'!E7+'Franklin Protective'!E7+'Golden State'!E7+Imerica!E7+'Investors Equity'!E7+Legion!E7+Lumbermens!E7+'National Heritage'!E7+Reliance!E7+'Standard Life IN'!E7+Villanova!E7</f>
        <v>0</v>
      </c>
      <c r="F7" s="3">
        <f t="shared" si="0"/>
        <v>72977.962832244637</v>
      </c>
      <c r="H7" t="s">
        <v>223</v>
      </c>
      <c r="I7" s="3">
        <f>+Summary!L32</f>
        <v>29151367.104569081</v>
      </c>
    </row>
    <row r="8" spans="1:9">
      <c r="A8" t="s">
        <v>2</v>
      </c>
      <c r="B8" s="3">
        <f>+'Andrew Jackson'!B8+Benicorp!B8+Centennial!B8+ELNY!B8+'Family Guaranty'!B8+'Farmers &amp; Ranchers'!B8+'First Natl (Thrnr)'!B8+'Franklin Protective'!B8+'Golden State'!B8+Imerica!B8+'Investors Equity'!B8+Legion!B8+Lumbermens!B8+'National Heritage'!B8+Reliance!B8+'Standard Life IN'!B8+Villanova!B8</f>
        <v>32893.423204626306</v>
      </c>
      <c r="C8" s="3">
        <f>+'Andrew Jackson'!C8+Benicorp!C8+Centennial!C8+ELNY!C8+'Family Guaranty'!C8+'Farmers &amp; Ranchers'!C8+'First Natl (Thrnr)'!C8+'Franklin Protective'!C8+'Golden State'!C8+Imerica!C8+'Investors Equity'!C8+Legion!C8+Lumbermens!C8+'National Heritage'!C8+Reliance!C8+'Standard Life IN'!C8+Villanova!C8</f>
        <v>1595773.6930968184</v>
      </c>
      <c r="D8" s="3">
        <f>+'Andrew Jackson'!D8+Benicorp!D8+Centennial!D8+ELNY!D8+'Family Guaranty'!D8+'Farmers &amp; Ranchers'!D8+'First Natl (Thrnr)'!D8+'Franklin Protective'!D8+'Golden State'!D8+Imerica!D8+'Investors Equity'!D8+Legion!D8+Lumbermens!D8+'National Heritage'!D8+Reliance!D8+'Standard Life IN'!D8+Villanova!D8</f>
        <v>1789480.0965115172</v>
      </c>
      <c r="E8" s="3">
        <f>+'Andrew Jackson'!E8+Benicorp!E8+Centennial!E8+ELNY!E8+'Family Guaranty'!E8+'Farmers &amp; Ranchers'!E8+'First Natl (Thrnr)'!E8+'Franklin Protective'!E8+'Golden State'!E8+Imerica!E8+'Investors Equity'!E8+Legion!E8+Lumbermens!E8+'National Heritage'!E8+Reliance!E8+'Standard Life IN'!E8+Villanova!E8</f>
        <v>0</v>
      </c>
      <c r="F8" s="3">
        <f t="shared" si="0"/>
        <v>3418147.212812962</v>
      </c>
      <c r="H8" t="s">
        <v>226</v>
      </c>
      <c r="I8" s="3">
        <f>+Summary!L33</f>
        <v>83536.967558226796</v>
      </c>
    </row>
    <row r="9" spans="1:9">
      <c r="A9" t="s">
        <v>3</v>
      </c>
      <c r="B9" s="3">
        <f>+'Andrew Jackson'!B9+Benicorp!B9+Centennial!B9+ELNY!B9+'Family Guaranty'!B9+'Farmers &amp; Ranchers'!B9+'First Natl (Thrnr)'!B9+'Franklin Protective'!B9+'Golden State'!B9+Imerica!B9+'Investors Equity'!B9+Legion!B9+Lumbermens!B9+'National Heritage'!B9+Reliance!B9+'Standard Life IN'!B9+Villanova!B9</f>
        <v>438740.68152776797</v>
      </c>
      <c r="C9" s="3">
        <f>+'Andrew Jackson'!C9+Benicorp!C9+Centennial!C9+ELNY!C9+'Family Guaranty'!C9+'Farmers &amp; Ranchers'!C9+'First Natl (Thrnr)'!C9+'Franklin Protective'!C9+'Golden State'!C9+Imerica!C9+'Investors Equity'!C9+Legion!C9+Lumbermens!C9+'National Heritage'!C9+Reliance!C9+'Standard Life IN'!C9+Villanova!C9</f>
        <v>3131133.4996595108</v>
      </c>
      <c r="D9" s="3">
        <f>+'Andrew Jackson'!D9+Benicorp!D9+Centennial!D9+ELNY!D9+'Family Guaranty'!D9+'Farmers &amp; Ranchers'!D9+'First Natl (Thrnr)'!D9+'Franklin Protective'!D9+'Golden State'!D9+Imerica!D9+'Investors Equity'!D9+Legion!D9+Lumbermens!D9+'National Heritage'!D9+Reliance!D9+'Standard Life IN'!D9+Villanova!D9</f>
        <v>2300841.1627811836</v>
      </c>
      <c r="E9" s="3">
        <f>+'Andrew Jackson'!E9+Benicorp!E9+Centennial!E9+ELNY!E9+'Family Guaranty'!E9+'Farmers &amp; Ranchers'!E9+'First Natl (Thrnr)'!E9+'Franklin Protective'!E9+'Golden State'!E9+Imerica!E9+'Investors Equity'!E9+Legion!E9+Lumbermens!E9+'National Heritage'!E9+Reliance!E9+'Standard Life IN'!E9+Villanova!E9</f>
        <v>0</v>
      </c>
      <c r="F9" s="3">
        <f t="shared" si="0"/>
        <v>5870715.3439684622</v>
      </c>
      <c r="H9" t="s">
        <v>229</v>
      </c>
      <c r="I9" s="3">
        <f>+Summary!L34</f>
        <v>801857586.7414403</v>
      </c>
    </row>
    <row r="10" spans="1:9">
      <c r="A10" t="s">
        <v>4</v>
      </c>
      <c r="B10" s="3">
        <f>+'Andrew Jackson'!B10+Benicorp!B10+Centennial!B10+ELNY!B10+'Family Guaranty'!B10+'Farmers &amp; Ranchers'!B10+'First Natl (Thrnr)'!B10+'Franklin Protective'!B10+'Golden State'!B10+Imerica!B10+'Investors Equity'!B10+Legion!B10+Lumbermens!B10+'National Heritage'!B10+Reliance!B10+'Standard Life IN'!B10+Villanova!B10</f>
        <v>748456.21662809653</v>
      </c>
      <c r="C10" s="3">
        <f>+'Andrew Jackson'!C10+Benicorp!C10+Centennial!C10+ELNY!C10+'Family Guaranty'!C10+'Farmers &amp; Ranchers'!C10+'First Natl (Thrnr)'!C10+'Franklin Protective'!C10+'Golden State'!C10+Imerica!C10+'Investors Equity'!C10+Legion!C10+Lumbermens!C10+'National Heritage'!C10+Reliance!C10+'Standard Life IN'!C10+Villanova!C10</f>
        <v>21705860.280084301</v>
      </c>
      <c r="D10" s="3">
        <f>+'Andrew Jackson'!D10+Benicorp!D10+Centennial!D10+ELNY!D10+'Family Guaranty'!D10+'Farmers &amp; Ranchers'!D10+'First Natl (Thrnr)'!D10+'Franklin Protective'!D10+'Golden State'!D10+Imerica!D10+'Investors Equity'!D10+Legion!D10+Lumbermens!D10+'National Heritage'!D10+Reliance!D10+'Standard Life IN'!D10+Villanova!D10</f>
        <v>3615237.2827107185</v>
      </c>
      <c r="E10" s="3">
        <f>+'Andrew Jackson'!E10+Benicorp!E10+Centennial!E10+ELNY!E10+'Family Guaranty'!E10+'Farmers &amp; Ranchers'!E10+'First Natl (Thrnr)'!E10+'Franklin Protective'!E10+'Golden State'!E10+Imerica!E10+'Investors Equity'!E10+Legion!E10+Lumbermens!E10+'National Heritage'!E10+Reliance!E10+'Standard Life IN'!E10+Villanova!E10</f>
        <v>0</v>
      </c>
      <c r="F10" s="3">
        <f t="shared" si="0"/>
        <v>26069553.779423118</v>
      </c>
      <c r="H10" t="s">
        <v>232</v>
      </c>
      <c r="I10" s="3">
        <f>+Summary!L35</f>
        <v>20252769.637217838</v>
      </c>
    </row>
    <row r="11" spans="1:9">
      <c r="A11" t="s">
        <v>5</v>
      </c>
      <c r="B11" s="3">
        <f>+'Andrew Jackson'!B11+Benicorp!B11+Centennial!B11+ELNY!B11+'Family Guaranty'!B11+'Farmers &amp; Ranchers'!B11+'First Natl (Thrnr)'!B11+'Franklin Protective'!B11+'Golden State'!B11+Imerica!B11+'Investors Equity'!B11+Legion!B11+Lumbermens!B11+'National Heritage'!B11+Reliance!B11+'Standard Life IN'!B11+Villanova!B11</f>
        <v>32760.016378489418</v>
      </c>
      <c r="C11" s="3">
        <f>+'Andrew Jackson'!C11+Benicorp!C11+Centennial!C11+ELNY!C11+'Family Guaranty'!C11+'Farmers &amp; Ranchers'!C11+'First Natl (Thrnr)'!C11+'Franklin Protective'!C11+'Golden State'!C11+Imerica!C11+'Investors Equity'!C11+Legion!C11+Lumbermens!C11+'National Heritage'!C11+Reliance!C11+'Standard Life IN'!C11+Villanova!C11</f>
        <v>3367367.8100998523</v>
      </c>
      <c r="D11" s="3">
        <f>+'Andrew Jackson'!D11+Benicorp!D11+Centennial!D11+ELNY!D11+'Family Guaranty'!D11+'Farmers &amp; Ranchers'!D11+'First Natl (Thrnr)'!D11+'Franklin Protective'!D11+'Golden State'!D11+Imerica!D11+'Investors Equity'!D11+Legion!D11+Lumbermens!D11+'National Heritage'!D11+Reliance!D11+'Standard Life IN'!D11+Villanova!D11</f>
        <v>3904690.7262132312</v>
      </c>
      <c r="E11" s="3">
        <f>+'Andrew Jackson'!E11+Benicorp!E11+Centennial!E11+ELNY!E11+'Family Guaranty'!E11+'Farmers &amp; Ranchers'!E11+'First Natl (Thrnr)'!E11+'Franklin Protective'!E11+'Golden State'!E11+Imerica!E11+'Investors Equity'!E11+Legion!E11+Lumbermens!E11+'National Heritage'!E11+Reliance!E11+'Standard Life IN'!E11+Villanova!E11</f>
        <v>0</v>
      </c>
      <c r="F11" s="3">
        <f t="shared" si="0"/>
        <v>7304818.5526915733</v>
      </c>
      <c r="H11" t="s">
        <v>234</v>
      </c>
      <c r="I11" s="3">
        <f>+Summary!L36</f>
        <v>9181599.8060962968</v>
      </c>
    </row>
    <row r="12" spans="1:9">
      <c r="A12" t="s">
        <v>6</v>
      </c>
      <c r="B12" s="3">
        <f>+'Andrew Jackson'!B12+Benicorp!B12+Centennial!B12+ELNY!B12+'Family Guaranty'!B12+'Farmers &amp; Ranchers'!B12+'First Natl (Thrnr)'!B12+'Franklin Protective'!B12+'Golden State'!B12+Imerica!B12+'Investors Equity'!B12+Legion!B12+Lumbermens!B12+'National Heritage'!B12+Reliance!B12+'Standard Life IN'!B12+Villanova!B12</f>
        <v>0</v>
      </c>
      <c r="C12" s="3">
        <f>+'Andrew Jackson'!C12+Benicorp!C12+Centennial!C12+ELNY!C12+'Family Guaranty'!C12+'Farmers &amp; Ranchers'!C12+'First Natl (Thrnr)'!C12+'Franklin Protective'!C12+'Golden State'!C12+Imerica!C12+'Investors Equity'!C12+Legion!C12+Lumbermens!C12+'National Heritage'!C12+Reliance!C12+'Standard Life IN'!C12+Villanova!C12</f>
        <v>24270334.99252608</v>
      </c>
      <c r="D12" s="3">
        <f>+'Andrew Jackson'!D12+Benicorp!D12+Centennial!D12+ELNY!D12+'Family Guaranty'!D12+'Farmers &amp; Ranchers'!D12+'First Natl (Thrnr)'!D12+'Franklin Protective'!D12+'Golden State'!D12+Imerica!D12+'Investors Equity'!D12+Legion!D12+Lumbermens!D12+'National Heritage'!D12+Reliance!D12+'Standard Life IN'!D12+Villanova!D12</f>
        <v>301678.47556351277</v>
      </c>
      <c r="E12" s="3">
        <f>+'Andrew Jackson'!E12+Benicorp!E12+Centennial!E12+ELNY!E12+'Family Guaranty'!E12+'Farmers &amp; Ranchers'!E12+'First Natl (Thrnr)'!E12+'Franklin Protective'!E12+'Golden State'!E12+Imerica!E12+'Investors Equity'!E12+Legion!E12+Lumbermens!E12+'National Heritage'!E12+Reliance!E12+'Standard Life IN'!E12+Villanova!E12</f>
        <v>0</v>
      </c>
      <c r="F12" s="3">
        <f t="shared" si="0"/>
        <v>24572013.468089592</v>
      </c>
      <c r="H12" t="s">
        <v>237</v>
      </c>
      <c r="I12" s="3">
        <f>+Summary!L37</f>
        <v>2298383.3899631193</v>
      </c>
    </row>
    <row r="13" spans="1:9">
      <c r="A13" t="s">
        <v>7</v>
      </c>
      <c r="B13" s="3">
        <f>+'Andrew Jackson'!B13+Benicorp!B13+Centennial!B13+ELNY!B13+'Family Guaranty'!B13+'Farmers &amp; Ranchers'!B13+'First Natl (Thrnr)'!B13+'Franklin Protective'!B13+'Golden State'!B13+Imerica!B13+'Investors Equity'!B13+Legion!B13+Lumbermens!B13+'National Heritage'!B13+Reliance!B13+'Standard Life IN'!B13+Villanova!B13</f>
        <v>321144.57314957463</v>
      </c>
      <c r="C13" s="3">
        <f>+'Andrew Jackson'!C13+Benicorp!C13+Centennial!C13+ELNY!C13+'Family Guaranty'!C13+'Farmers &amp; Ranchers'!C13+'First Natl (Thrnr)'!C13+'Franklin Protective'!C13+'Golden State'!C13+Imerica!C13+'Investors Equity'!C13+Legion!C13+Lumbermens!C13+'National Heritage'!C13+Reliance!C13+'Standard Life IN'!C13+Villanova!C13</f>
        <v>11052194.761815619</v>
      </c>
      <c r="D13" s="3">
        <f>+'Andrew Jackson'!D13+Benicorp!D13+Centennial!D13+ELNY!D13+'Family Guaranty'!D13+'Farmers &amp; Ranchers'!D13+'First Natl (Thrnr)'!D13+'Franklin Protective'!D13+'Golden State'!D13+Imerica!D13+'Investors Equity'!D13+Legion!D13+Lumbermens!D13+'National Heritage'!D13+Reliance!D13+'Standard Life IN'!D13+Villanova!D13</f>
        <v>4242.6688354249854</v>
      </c>
      <c r="E13" s="3">
        <f>+'Andrew Jackson'!E13+Benicorp!E13+Centennial!E13+ELNY!E13+'Family Guaranty'!E13+'Farmers &amp; Ranchers'!E13+'First Natl (Thrnr)'!E13+'Franklin Protective'!E13+'Golden State'!E13+Imerica!E13+'Investors Equity'!E13+Legion!E13+Lumbermens!E13+'National Heritage'!E13+Reliance!E13+'Standard Life IN'!E13+Villanova!E13</f>
        <v>0</v>
      </c>
      <c r="F13" s="3">
        <f t="shared" si="0"/>
        <v>11377582.003800619</v>
      </c>
      <c r="H13" t="s">
        <v>239</v>
      </c>
      <c r="I13" s="3">
        <f>+Summary!L38</f>
        <v>12871425.257842541</v>
      </c>
    </row>
    <row r="14" spans="1:9">
      <c r="A14" t="s">
        <v>8</v>
      </c>
      <c r="B14" s="3">
        <f>+'Andrew Jackson'!B14+Benicorp!B14+Centennial!B14+ELNY!B14+'Family Guaranty'!B14+'Farmers &amp; Ranchers'!B14+'First Natl (Thrnr)'!B14+'Franklin Protective'!B14+'Golden State'!B14+Imerica!B14+'Investors Equity'!B14+Legion!B14+Lumbermens!B14+'National Heritage'!B14+Reliance!B14+'Standard Life IN'!B14+Villanova!B14</f>
        <v>6835.8978787058059</v>
      </c>
      <c r="C14" s="3">
        <f>+'Andrew Jackson'!C14+Benicorp!C14+Centennial!C14+ELNY!C14+'Family Guaranty'!C14+'Farmers &amp; Ranchers'!C14+'First Natl (Thrnr)'!C14+'Franklin Protective'!C14+'Golden State'!C14+Imerica!C14+'Investors Equity'!C14+Legion!C14+Lumbermens!C14+'National Heritage'!C14+Reliance!C14+'Standard Life IN'!C14+Villanova!C14</f>
        <v>53047.546816105518</v>
      </c>
      <c r="D14" s="3">
        <f>+'Andrew Jackson'!D14+Benicorp!D14+Centennial!D14+ELNY!D14+'Family Guaranty'!D14+'Farmers &amp; Ranchers'!D14+'First Natl (Thrnr)'!D14+'Franklin Protective'!D14+'Golden State'!D14+Imerica!D14+'Investors Equity'!D14+Legion!D14+Lumbermens!D14+'National Heritage'!D14+Reliance!D14+'Standard Life IN'!D14+Villanova!D14</f>
        <v>7579.4458870653143</v>
      </c>
      <c r="E14" s="3">
        <f>+'Andrew Jackson'!E14+Benicorp!E14+Centennial!E14+ELNY!E14+'Family Guaranty'!E14+'Farmers &amp; Ranchers'!E14+'First Natl (Thrnr)'!E14+'Franklin Protective'!E14+'Golden State'!E14+Imerica!E14+'Investors Equity'!E14+Legion!E14+Lumbermens!E14+'National Heritage'!E14+Reliance!E14+'Standard Life IN'!E14+Villanova!E14</f>
        <v>0</v>
      </c>
      <c r="F14" s="3">
        <f t="shared" si="0"/>
        <v>67462.890581876636</v>
      </c>
      <c r="H14" t="s">
        <v>241</v>
      </c>
      <c r="I14" s="3">
        <f>+Summary!L39</f>
        <v>1575521.0249999999</v>
      </c>
    </row>
    <row r="15" spans="1:9">
      <c r="A15" t="s">
        <v>9</v>
      </c>
      <c r="B15" s="3">
        <f>+'Andrew Jackson'!B15+Benicorp!B15+Centennial!B15+ELNY!B15+'Family Guaranty'!B15+'Farmers &amp; Ranchers'!B15+'First Natl (Thrnr)'!B15+'Franklin Protective'!B15+'Golden State'!B15+Imerica!B15+'Investors Equity'!B15+Legion!B15+Lumbermens!B15+'National Heritage'!B15+Reliance!B15+'Standard Life IN'!B15+Villanova!B15</f>
        <v>2596055.8670124938</v>
      </c>
      <c r="C15" s="3">
        <f>+'Andrew Jackson'!C15+Benicorp!C15+Centennial!C15+ELNY!C15+'Family Guaranty'!C15+'Farmers &amp; Ranchers'!C15+'First Natl (Thrnr)'!C15+'Franklin Protective'!C15+'Golden State'!C15+Imerica!C15+'Investors Equity'!C15+Legion!C15+Lumbermens!C15+'National Heritage'!C15+Reliance!C15+'Standard Life IN'!C15+Villanova!C15</f>
        <v>52530842.042076655</v>
      </c>
      <c r="D15" s="3">
        <f>+'Andrew Jackson'!D15+Benicorp!D15+Centennial!D15+ELNY!D15+'Family Guaranty'!D15+'Farmers &amp; Ranchers'!D15+'First Natl (Thrnr)'!D15+'Franklin Protective'!D15+'Golden State'!D15+Imerica!D15+'Investors Equity'!D15+Legion!D15+Lumbermens!D15+'National Heritage'!D15+Reliance!D15+'Standard Life IN'!D15+Villanova!D15</f>
        <v>4723476.8859423008</v>
      </c>
      <c r="E15" s="3">
        <f>+'Andrew Jackson'!E15+Benicorp!E15+Centennial!E15+ELNY!E15+'Family Guaranty'!E15+'Farmers &amp; Ranchers'!E15+'First Natl (Thrnr)'!E15+'Franklin Protective'!E15+'Golden State'!E15+Imerica!E15+'Investors Equity'!E15+Legion!E15+Lumbermens!E15+'National Heritage'!E15+Reliance!E15+'Standard Life IN'!E15+Villanova!E15</f>
        <v>0</v>
      </c>
      <c r="F15" s="3">
        <f t="shared" si="0"/>
        <v>59850374.795031451</v>
      </c>
      <c r="H15" t="s">
        <v>243</v>
      </c>
      <c r="I15" s="3">
        <f>+Summary!L40</f>
        <v>13673010.650000002</v>
      </c>
    </row>
    <row r="16" spans="1:9">
      <c r="A16" t="s">
        <v>10</v>
      </c>
      <c r="B16" s="3">
        <f>+'Andrew Jackson'!B16+Benicorp!B16+Centennial!B16+ELNY!B16+'Family Guaranty'!B16+'Farmers &amp; Ranchers'!B16+'First Natl (Thrnr)'!B16+'Franklin Protective'!B16+'Golden State'!B16+Imerica!B16+'Investors Equity'!B16+Legion!B16+Lumbermens!B16+'National Heritage'!B16+Reliance!B16+'Standard Life IN'!B16+Villanova!B16</f>
        <v>382754.8321390347</v>
      </c>
      <c r="C16" s="3">
        <f>+'Andrew Jackson'!C16+Benicorp!C16+Centennial!C16+ELNY!C16+'Family Guaranty'!C16+'Farmers &amp; Ranchers'!C16+'First Natl (Thrnr)'!C16+'Franklin Protective'!C16+'Golden State'!C16+Imerica!C16+'Investors Equity'!C16+Legion!C16+Lumbermens!C16+'National Heritage'!C16+Reliance!C16+'Standard Life IN'!C16+Villanova!C16</f>
        <v>5339185.7604693137</v>
      </c>
      <c r="D16" s="3">
        <f>+'Andrew Jackson'!D16+Benicorp!D16+Centennial!D16+ELNY!D16+'Family Guaranty'!D16+'Farmers &amp; Ranchers'!D16+'First Natl (Thrnr)'!D16+'Franklin Protective'!D16+'Golden State'!D16+Imerica!D16+'Investors Equity'!D16+Legion!D16+Lumbermens!D16+'National Heritage'!D16+Reliance!D16+'Standard Life IN'!D16+Villanova!D16</f>
        <v>6178250.9033888774</v>
      </c>
      <c r="E16" s="3">
        <f>+'Andrew Jackson'!E16+Benicorp!E16+Centennial!E16+ELNY!E16+'Family Guaranty'!E16+'Farmers &amp; Ranchers'!E16+'First Natl (Thrnr)'!E16+'Franklin Protective'!E16+'Golden State'!E16+Imerica!E16+'Investors Equity'!E16+Legion!E16+Lumbermens!E16+'National Heritage'!E16+Reliance!E16+'Standard Life IN'!E16+Villanova!E16</f>
        <v>0</v>
      </c>
      <c r="F16" s="3">
        <f t="shared" si="0"/>
        <v>11900191.495997226</v>
      </c>
      <c r="H16" t="s">
        <v>246</v>
      </c>
      <c r="I16" s="3">
        <f>+Summary!L41</f>
        <v>19626887.870000001</v>
      </c>
    </row>
    <row r="17" spans="1:9">
      <c r="A17" t="s">
        <v>11</v>
      </c>
      <c r="B17" s="3">
        <f>+'Andrew Jackson'!B17+Benicorp!B17+Centennial!B17+ELNY!B17+'Family Guaranty'!B17+'Farmers &amp; Ranchers'!B17+'First Natl (Thrnr)'!B17+'Franklin Protective'!B17+'Golden State'!B17+Imerica!B17+'Investors Equity'!B17+Legion!B17+Lumbermens!B17+'National Heritage'!B17+Reliance!B17+'Standard Life IN'!B17+Villanova!B17</f>
        <v>-1995.8993259668059</v>
      </c>
      <c r="C17" s="3">
        <f>+'Andrew Jackson'!C17+Benicorp!C17+Centennial!C17+ELNY!C17+'Family Guaranty'!C17+'Farmers &amp; Ranchers'!C17+'First Natl (Thrnr)'!C17+'Franklin Protective'!C17+'Golden State'!C17+Imerica!C17+'Investors Equity'!C17+Legion!C17+Lumbermens!C17+'National Heritage'!C17+Reliance!C17+'Standard Life IN'!C17+Villanova!C17</f>
        <v>20190138.443631317</v>
      </c>
      <c r="D17" s="3">
        <f>+'Andrew Jackson'!D17+Benicorp!D17+Centennial!D17+ELNY!D17+'Family Guaranty'!D17+'Farmers &amp; Ranchers'!D17+'First Natl (Thrnr)'!D17+'Franklin Protective'!D17+'Golden State'!D17+Imerica!D17+'Investors Equity'!D17+Legion!D17+Lumbermens!D17+'National Heritage'!D17+Reliance!D17+'Standard Life IN'!D17+Villanova!D17</f>
        <v>257404.93521141066</v>
      </c>
      <c r="E17" s="3">
        <f>+'Andrew Jackson'!E17+Benicorp!E17+Centennial!E17+ELNY!E17+'Family Guaranty'!E17+'Farmers &amp; Ranchers'!E17+'First Natl (Thrnr)'!E17+'Franklin Protective'!E17+'Golden State'!E17+Imerica!E17+'Investors Equity'!E17+Legion!E17+Lumbermens!E17+'National Heritage'!E17+Reliance!E17+'Standard Life IN'!E17+Villanova!E17</f>
        <v>0</v>
      </c>
      <c r="F17" s="3">
        <f t="shared" si="0"/>
        <v>20445547.47951676</v>
      </c>
      <c r="H17" t="s">
        <v>249</v>
      </c>
      <c r="I17" s="3">
        <f>+Summary!L42</f>
        <v>811915.63327585289</v>
      </c>
    </row>
    <row r="18" spans="1:9">
      <c r="A18" t="s">
        <v>12</v>
      </c>
      <c r="B18" s="3">
        <f>+'Andrew Jackson'!B18+Benicorp!B18+Centennial!B18+ELNY!B18+'Family Guaranty'!B18+'Farmers &amp; Ranchers'!B18+'First Natl (Thrnr)'!B18+'Franklin Protective'!B18+'Golden State'!B18+Imerica!B18+'Investors Equity'!B18+Legion!B18+Lumbermens!B18+'National Heritage'!B18+Reliance!B18+'Standard Life IN'!B18+Villanova!B18</f>
        <v>0</v>
      </c>
      <c r="C18" s="3">
        <f>+'Andrew Jackson'!C18+Benicorp!C18+Centennial!C18+ELNY!C18+'Family Guaranty'!C18+'Farmers &amp; Ranchers'!C18+'First Natl (Thrnr)'!C18+'Franklin Protective'!C18+'Golden State'!C18+Imerica!C18+'Investors Equity'!C18+Legion!C18+Lumbermens!C18+'National Heritage'!C18+Reliance!C18+'Standard Life IN'!C18+Villanova!C18</f>
        <v>325590.84548220399</v>
      </c>
      <c r="D18" s="3">
        <f>+'Andrew Jackson'!D18+Benicorp!D18+Centennial!D18+ELNY!D18+'Family Guaranty'!D18+'Farmers &amp; Ranchers'!D18+'First Natl (Thrnr)'!D18+'Franklin Protective'!D18+'Golden State'!D18+Imerica!D18+'Investors Equity'!D18+Legion!D18+Lumbermens!D18+'National Heritage'!D18+Reliance!D18+'Standard Life IN'!D18+Villanova!D18</f>
        <v>-62041.168560705119</v>
      </c>
      <c r="E18" s="3">
        <f>+'Andrew Jackson'!E18+Benicorp!E18+Centennial!E18+ELNY!E18+'Family Guaranty'!E18+'Farmers &amp; Ranchers'!E18+'First Natl (Thrnr)'!E18+'Franklin Protective'!E18+'Golden State'!E18+Imerica!E18+'Investors Equity'!E18+Legion!E18+Lumbermens!E18+'National Heritage'!E18+Reliance!E18+'Standard Life IN'!E18+Villanova!E18</f>
        <v>0</v>
      </c>
      <c r="F18" s="3">
        <f t="shared" si="0"/>
        <v>263549.67692149885</v>
      </c>
      <c r="H18" t="s">
        <v>251</v>
      </c>
      <c r="I18" s="3">
        <f>+Summary!L43</f>
        <v>15714152.043605307</v>
      </c>
    </row>
    <row r="19" spans="1:9">
      <c r="A19" t="s">
        <v>13</v>
      </c>
      <c r="B19" s="3">
        <f>+'Andrew Jackson'!B19+Benicorp!B19+Centennial!B19+ELNY!B19+'Family Guaranty'!B19+'Farmers &amp; Ranchers'!B19+'First Natl (Thrnr)'!B19+'Franklin Protective'!B19+'Golden State'!B19+Imerica!B19+'Investors Equity'!B19+Legion!B19+Lumbermens!B19+'National Heritage'!B19+Reliance!B19+'Standard Life IN'!B19+Villanova!B19</f>
        <v>170271.18245957754</v>
      </c>
      <c r="C19" s="3">
        <f>+'Andrew Jackson'!C19+Benicorp!C19+Centennial!C19+ELNY!C19+'Family Guaranty'!C19+'Farmers &amp; Ranchers'!C19+'First Natl (Thrnr)'!C19+'Franklin Protective'!C19+'Golden State'!C19+Imerica!C19+'Investors Equity'!C19+Legion!C19+Lumbermens!C19+'National Heritage'!C19+Reliance!C19+'Standard Life IN'!C19+Villanova!C19</f>
        <v>22103502.762128398</v>
      </c>
      <c r="D19" s="3">
        <f>+'Andrew Jackson'!D19+Benicorp!D19+Centennial!D19+ELNY!D19+'Family Guaranty'!D19+'Farmers &amp; Ranchers'!D19+'First Natl (Thrnr)'!D19+'Franklin Protective'!D19+'Golden State'!D19+Imerica!D19+'Investors Equity'!D19+Legion!D19+Lumbermens!D19+'National Heritage'!D19+Reliance!D19+'Standard Life IN'!D19+Villanova!D19</f>
        <v>888780.1221801599</v>
      </c>
      <c r="E19" s="3">
        <f>+'Andrew Jackson'!E19+Benicorp!E19+Centennial!E19+ELNY!E19+'Family Guaranty'!E19+'Farmers &amp; Ranchers'!E19+'First Natl (Thrnr)'!E19+'Franklin Protective'!E19+'Golden State'!E19+Imerica!E19+'Investors Equity'!E19+Legion!E19+Lumbermens!E19+'National Heritage'!E19+Reliance!E19+'Standard Life IN'!E19+Villanova!E19</f>
        <v>0</v>
      </c>
      <c r="F19" s="3">
        <f t="shared" si="0"/>
        <v>23162554.066768136</v>
      </c>
      <c r="H19" t="s">
        <v>254</v>
      </c>
      <c r="I19" s="3">
        <f>+Summary!L44</f>
        <v>152746287.87334159</v>
      </c>
    </row>
    <row r="20" spans="1:9">
      <c r="A20" t="s">
        <v>14</v>
      </c>
      <c r="B20" s="3">
        <f>+'Andrew Jackson'!B20+Benicorp!B20+Centennial!B20+ELNY!B20+'Family Guaranty'!B20+'Farmers &amp; Ranchers'!B20+'First Natl (Thrnr)'!B20+'Franklin Protective'!B20+'Golden State'!B20+Imerica!B20+'Investors Equity'!B20+Legion!B20+Lumbermens!B20+'National Heritage'!B20+Reliance!B20+'Standard Life IN'!B20+Villanova!B20</f>
        <v>91513.173369423079</v>
      </c>
      <c r="C20" s="3">
        <f>+'Andrew Jackson'!C20+Benicorp!C20+Centennial!C20+ELNY!C20+'Family Guaranty'!C20+'Farmers &amp; Ranchers'!C20+'First Natl (Thrnr)'!C20+'Franklin Protective'!C20+'Golden State'!C20+Imerica!C20+'Investors Equity'!C20+Legion!C20+Lumbermens!C20+'National Heritage'!C20+Reliance!C20+'Standard Life IN'!C20+Villanova!C20</f>
        <v>8343589.1908947099</v>
      </c>
      <c r="D20" s="3">
        <f>+'Andrew Jackson'!D20+Benicorp!D20+Centennial!D20+ELNY!D20+'Family Guaranty'!D20+'Farmers &amp; Ranchers'!D20+'First Natl (Thrnr)'!D20+'Franklin Protective'!D20+'Golden State'!D20+Imerica!D20+'Investors Equity'!D20+Legion!D20+Lumbermens!D20+'National Heritage'!D20+Reliance!D20+'Standard Life IN'!D20+Villanova!D20</f>
        <v>11175019.320417626</v>
      </c>
      <c r="E20" s="3">
        <f>+'Andrew Jackson'!E20+Benicorp!E20+Centennial!E20+ELNY!E20+'Family Guaranty'!E20+'Farmers &amp; Ranchers'!E20+'First Natl (Thrnr)'!E20+'Franklin Protective'!E20+'Golden State'!E20+Imerica!E20+'Investors Equity'!E20+Legion!E20+Lumbermens!E20+'National Heritage'!E20+Reliance!E20+'Standard Life IN'!E20+Villanova!E20</f>
        <v>0</v>
      </c>
      <c r="F20" s="3">
        <f t="shared" si="0"/>
        <v>19610121.684681758</v>
      </c>
      <c r="H20" t="s">
        <v>257</v>
      </c>
      <c r="I20" s="3">
        <f>+Summary!L45</f>
        <v>0</v>
      </c>
    </row>
    <row r="21" spans="1:9">
      <c r="A21" t="s">
        <v>15</v>
      </c>
      <c r="B21" s="3">
        <f>+'Andrew Jackson'!B21+Benicorp!B21+Centennial!B21+ELNY!B21+'Family Guaranty'!B21+'Farmers &amp; Ranchers'!B21+'First Natl (Thrnr)'!B21+'Franklin Protective'!B21+'Golden State'!B21+Imerica!B21+'Investors Equity'!B21+Legion!B21+Lumbermens!B21+'National Heritage'!B21+Reliance!B21+'Standard Life IN'!B21+Villanova!B21</f>
        <v>602797.2760397729</v>
      </c>
      <c r="C21" s="3">
        <f>+'Andrew Jackson'!C21+Benicorp!C21+Centennial!C21+ELNY!C21+'Family Guaranty'!C21+'Farmers &amp; Ranchers'!C21+'First Natl (Thrnr)'!C21+'Franklin Protective'!C21+'Golden State'!C21+Imerica!C21+'Investors Equity'!C21+Legion!C21+Lumbermens!C21+'National Heritage'!C21+Reliance!C21+'Standard Life IN'!C21+Villanova!C21</f>
        <v>9436771.2355089001</v>
      </c>
      <c r="D21" s="3">
        <f>+'Andrew Jackson'!D21+Benicorp!D21+Centennial!D21+ELNY!D21+'Family Guaranty'!D21+'Farmers &amp; Ranchers'!D21+'First Natl (Thrnr)'!D21+'Franklin Protective'!D21+'Golden State'!D21+Imerica!D21+'Investors Equity'!D21+Legion!D21+Lumbermens!D21+'National Heritage'!D21+Reliance!D21+'Standard Life IN'!D21+Villanova!D21</f>
        <v>164907.23531997378</v>
      </c>
      <c r="E21" s="3">
        <f>+'Andrew Jackson'!E21+Benicorp!E21+Centennial!E21+ELNY!E21+'Family Guaranty'!E21+'Farmers &amp; Ranchers'!E21+'First Natl (Thrnr)'!E21+'Franklin Protective'!E21+'Golden State'!E21+Imerica!E21+'Investors Equity'!E21+Legion!E21+Lumbermens!E21+'National Heritage'!E21+Reliance!E21+'Standard Life IN'!E21+Villanova!E21</f>
        <v>0</v>
      </c>
      <c r="F21" s="3">
        <f t="shared" si="0"/>
        <v>10204475.746868648</v>
      </c>
      <c r="H21" t="s">
        <v>260</v>
      </c>
      <c r="I21" s="3">
        <f>+Summary!L46</f>
        <v>13922671.165000003</v>
      </c>
    </row>
    <row r="22" spans="1:9">
      <c r="A22" t="s">
        <v>16</v>
      </c>
      <c r="B22" s="3">
        <f>+'Andrew Jackson'!B22+Benicorp!B22+Centennial!B22+ELNY!B22+'Family Guaranty'!B22+'Farmers &amp; Ranchers'!B22+'First Natl (Thrnr)'!B22+'Franklin Protective'!B22+'Golden State'!B22+Imerica!B22+'Investors Equity'!B22+Legion!B22+Lumbermens!B22+'National Heritage'!B22+Reliance!B22+'Standard Life IN'!B22+Villanova!B22</f>
        <v>41495.403733942279</v>
      </c>
      <c r="C22" s="3">
        <f>+'Andrew Jackson'!C22+Benicorp!C22+Centennial!C22+ELNY!C22+'Family Guaranty'!C22+'Farmers &amp; Ranchers'!C22+'First Natl (Thrnr)'!C22+'Franklin Protective'!C22+'Golden State'!C22+Imerica!C22+'Investors Equity'!C22+Legion!C22+Lumbermens!C22+'National Heritage'!C22+Reliance!C22+'Standard Life IN'!C22+Villanova!C22</f>
        <v>883707.90853286942</v>
      </c>
      <c r="D22" s="3">
        <f>+'Andrew Jackson'!D22+Benicorp!D22+Centennial!D22+ELNY!D22+'Family Guaranty'!D22+'Farmers &amp; Ranchers'!D22+'First Natl (Thrnr)'!D22+'Franklin Protective'!D22+'Golden State'!D22+Imerica!D22+'Investors Equity'!D22+Legion!D22+Lumbermens!D22+'National Heritage'!D22+Reliance!D22+'Standard Life IN'!D22+Villanova!D22</f>
        <v>1459665.4466974805</v>
      </c>
      <c r="E22" s="3">
        <f>+'Andrew Jackson'!E22+Benicorp!E22+Centennial!E22+ELNY!E22+'Family Guaranty'!E22+'Farmers &amp; Ranchers'!E22+'First Natl (Thrnr)'!E22+'Franklin Protective'!E22+'Golden State'!E22+Imerica!E22+'Investors Equity'!E22+Legion!E22+Lumbermens!E22+'National Heritage'!E22+Reliance!E22+'Standard Life IN'!E22+Villanova!E22</f>
        <v>0</v>
      </c>
      <c r="F22" s="3">
        <f t="shared" si="0"/>
        <v>2384868.7589642922</v>
      </c>
      <c r="H22" t="s">
        <v>262</v>
      </c>
      <c r="I22" s="3">
        <f>+Summary!L47</f>
        <v>2922430.3600000003</v>
      </c>
    </row>
    <row r="23" spans="1:9">
      <c r="A23" t="s">
        <v>17</v>
      </c>
      <c r="B23" s="3">
        <f>+'Andrew Jackson'!B23+Benicorp!B23+Centennial!B23+ELNY!B23+'Family Guaranty'!B23+'Farmers &amp; Ranchers'!B23+'First Natl (Thrnr)'!B23+'Franklin Protective'!B23+'Golden State'!B23+Imerica!B23+'Investors Equity'!B23+Legion!B23+Lumbermens!B23+'National Heritage'!B23+Reliance!B23+'Standard Life IN'!B23+Villanova!B23</f>
        <v>16728.890934061797</v>
      </c>
      <c r="C23" s="3">
        <f>+'Andrew Jackson'!C23+Benicorp!C23+Centennial!C23+ELNY!C23+'Family Guaranty'!C23+'Farmers &amp; Ranchers'!C23+'First Natl (Thrnr)'!C23+'Franklin Protective'!C23+'Golden State'!C23+Imerica!C23+'Investors Equity'!C23+Legion!C23+Lumbermens!C23+'National Heritage'!C23+Reliance!C23+'Standard Life IN'!C23+Villanova!C23</f>
        <v>1186682.0191072775</v>
      </c>
      <c r="D23" s="3">
        <f>+'Andrew Jackson'!D23+Benicorp!D23+Centennial!D23+ELNY!D23+'Family Guaranty'!D23+'Farmers &amp; Ranchers'!D23+'First Natl (Thrnr)'!D23+'Franklin Protective'!D23+'Golden State'!D23+Imerica!D23+'Investors Equity'!D23+Legion!D23+Lumbermens!D23+'National Heritage'!D23+Reliance!D23+'Standard Life IN'!D23+Villanova!D23</f>
        <v>372784.62563615234</v>
      </c>
      <c r="E23" s="3">
        <f>+'Andrew Jackson'!E23+Benicorp!E23+Centennial!E23+ELNY!E23+'Family Guaranty'!E23+'Farmers &amp; Ranchers'!E23+'First Natl (Thrnr)'!E23+'Franklin Protective'!E23+'Golden State'!E23+Imerica!E23+'Investors Equity'!E23+Legion!E23+Lumbermens!E23+'National Heritage'!E23+Reliance!E23+'Standard Life IN'!E23+Villanova!E23</f>
        <v>0</v>
      </c>
      <c r="F23" s="3">
        <f t="shared" si="0"/>
        <v>1576195.5356774917</v>
      </c>
      <c r="H23" t="s">
        <v>264</v>
      </c>
      <c r="I23" s="3">
        <f>+Summary!L48</f>
        <v>27242.155796915551</v>
      </c>
    </row>
    <row r="24" spans="1:9">
      <c r="A24" t="s">
        <v>18</v>
      </c>
      <c r="B24" s="3">
        <f>+'Andrew Jackson'!B24+Benicorp!B24+Centennial!B24+ELNY!B24+'Family Guaranty'!B24+'Farmers &amp; Ranchers'!B24+'First Natl (Thrnr)'!B24+'Franklin Protective'!B24+'Golden State'!B24+Imerica!B24+'Investors Equity'!B24+Legion!B24+Lumbermens!B24+'National Heritage'!B24+Reliance!B24+'Standard Life IN'!B24+Villanova!B24</f>
        <v>3565341.0327568278</v>
      </c>
      <c r="C24" s="3">
        <f>+'Andrew Jackson'!C24+Benicorp!C24+Centennial!C24+ELNY!C24+'Family Guaranty'!C24+'Farmers &amp; Ranchers'!C24+'First Natl (Thrnr)'!C24+'Franklin Protective'!C24+'Golden State'!C24+Imerica!C24+'Investors Equity'!C24+Legion!C24+Lumbermens!C24+'National Heritage'!C24+Reliance!C24+'Standard Life IN'!C24+Villanova!C24</f>
        <v>4114215.9128761995</v>
      </c>
      <c r="D24" s="3">
        <f>+'Andrew Jackson'!D24+Benicorp!D24+Centennial!D24+ELNY!D24+'Family Guaranty'!D24+'Farmers &amp; Ranchers'!D24+'First Natl (Thrnr)'!D24+'Franklin Protective'!D24+'Golden State'!D24+Imerica!D24+'Investors Equity'!D24+Legion!D24+Lumbermens!D24+'National Heritage'!D24+Reliance!D24+'Standard Life IN'!D24+Villanova!D24</f>
        <v>469984.94069963845</v>
      </c>
      <c r="E24" s="3">
        <f>+'Andrew Jackson'!E24+Benicorp!E24+Centennial!E24+ELNY!E24+'Family Guaranty'!E24+'Farmers &amp; Ranchers'!E24+'First Natl (Thrnr)'!E24+'Franklin Protective'!E24+'Golden State'!E24+Imerica!E24+'Investors Equity'!E24+Legion!E24+Lumbermens!E24+'National Heritage'!E24+Reliance!E24+'Standard Life IN'!E24+Villanova!E24</f>
        <v>0</v>
      </c>
      <c r="F24" s="3">
        <f t="shared" si="0"/>
        <v>8149541.8863326665</v>
      </c>
      <c r="I24" s="3"/>
    </row>
    <row r="25" spans="1:9">
      <c r="A25" t="s">
        <v>19</v>
      </c>
      <c r="B25" s="3">
        <f>+'Andrew Jackson'!B25+Benicorp!B25+Centennial!B25+ELNY!B25+'Family Guaranty'!B25+'Farmers &amp; Ranchers'!B25+'First Natl (Thrnr)'!B25+'Franklin Protective'!B25+'Golden State'!B25+Imerica!B25+'Investors Equity'!B25+Legion!B25+Lumbermens!B25+'National Heritage'!B25+Reliance!B25+'Standard Life IN'!B25+Villanova!B25</f>
        <v>0</v>
      </c>
      <c r="C25" s="3">
        <f>+'Andrew Jackson'!C25+Benicorp!C25+Centennial!C25+ELNY!C25+'Family Guaranty'!C25+'Farmers &amp; Ranchers'!C25+'First Natl (Thrnr)'!C25+'Franklin Protective'!C25+'Golden State'!C25+Imerica!C25+'Investors Equity'!C25+Legion!C25+Lumbermens!C25+'National Heritage'!C25+Reliance!C25+'Standard Life IN'!C25+Villanova!C25</f>
        <v>1347306.2567198374</v>
      </c>
      <c r="D25" s="3">
        <f>+'Andrew Jackson'!D25+Benicorp!D25+Centennial!D25+ELNY!D25+'Family Guaranty'!D25+'Farmers &amp; Ranchers'!D25+'First Natl (Thrnr)'!D25+'Franklin Protective'!D25+'Golden State'!D25+Imerica!D25+'Investors Equity'!D25+Legion!D25+Lumbermens!D25+'National Heritage'!D25+Reliance!D25+'Standard Life IN'!D25+Villanova!D25</f>
        <v>-6786.2702114466401</v>
      </c>
      <c r="E25" s="3">
        <f>+'Andrew Jackson'!E25+Benicorp!E25+Centennial!E25+ELNY!E25+'Family Guaranty'!E25+'Farmers &amp; Ranchers'!E25+'First Natl (Thrnr)'!E25+'Franklin Protective'!E25+'Golden State'!E25+Imerica!E25+'Investors Equity'!E25+Legion!E25+Lumbermens!E25+'National Heritage'!E25+Reliance!E25+'Standard Life IN'!E25+Villanova!E25</f>
        <v>0</v>
      </c>
      <c r="F25" s="3">
        <f t="shared" si="0"/>
        <v>1340519.9865083909</v>
      </c>
      <c r="H25" t="s">
        <v>59</v>
      </c>
      <c r="I25" s="3">
        <f>SUM(I6:I24)</f>
        <v>1127513417.1849351</v>
      </c>
    </row>
    <row r="26" spans="1:9">
      <c r="A26" t="s">
        <v>20</v>
      </c>
      <c r="B26" s="3">
        <f>+'Andrew Jackson'!B26+Benicorp!B26+Centennial!B26+ELNY!B26+'Family Guaranty'!B26+'Farmers &amp; Ranchers'!B26+'First Natl (Thrnr)'!B26+'Franklin Protective'!B26+'Golden State'!B26+Imerica!B26+'Investors Equity'!B26+Legion!B26+Lumbermens!B26+'National Heritage'!B26+Reliance!B26+'Standard Life IN'!B26+Villanova!B26</f>
        <v>22916.891254213166</v>
      </c>
      <c r="C26" s="3">
        <f>+'Andrew Jackson'!C26+Benicorp!C26+Centennial!C26+ELNY!C26+'Family Guaranty'!C26+'Farmers &amp; Ranchers'!C26+'First Natl (Thrnr)'!C26+'Franklin Protective'!C26+'Golden State'!C26+Imerica!C26+'Investors Equity'!C26+Legion!C26+Lumbermens!C26+'National Heritage'!C26+Reliance!C26+'Standard Life IN'!C26+Villanova!C26</f>
        <v>5995502.63803697</v>
      </c>
      <c r="D26" s="3">
        <f>+'Andrew Jackson'!D26+Benicorp!D26+Centennial!D26+ELNY!D26+'Family Guaranty'!D26+'Farmers &amp; Ranchers'!D26+'First Natl (Thrnr)'!D26+'Franklin Protective'!D26+'Golden State'!D26+Imerica!D26+'Investors Equity'!D26+Legion!D26+Lumbermens!D26+'National Heritage'!D26+Reliance!D26+'Standard Life IN'!D26+Villanova!D26</f>
        <v>932238.73360038095</v>
      </c>
      <c r="E26" s="3">
        <f>+'Andrew Jackson'!E26+Benicorp!E26+Centennial!E26+ELNY!E26+'Family Guaranty'!E26+'Farmers &amp; Ranchers'!E26+'First Natl (Thrnr)'!E26+'Franklin Protective'!E26+'Golden State'!E26+Imerica!E26+'Investors Equity'!E26+Legion!E26+Lumbermens!E26+'National Heritage'!E26+Reliance!E26+'Standard Life IN'!E26+Villanova!E26</f>
        <v>0</v>
      </c>
      <c r="F26" s="3">
        <f t="shared" si="0"/>
        <v>6950658.2628915636</v>
      </c>
      <c r="H26" t="s">
        <v>190</v>
      </c>
      <c r="I26" s="3">
        <f>+F65</f>
        <v>1127513417.1849346</v>
      </c>
    </row>
    <row r="27" spans="1:9">
      <c r="A27" t="s">
        <v>21</v>
      </c>
      <c r="B27" s="3">
        <f>+'Andrew Jackson'!B27+Benicorp!B27+Centennial!B27+ELNY!B27+'Family Guaranty'!B27+'Farmers &amp; Ranchers'!B27+'First Natl (Thrnr)'!B27+'Franklin Protective'!B27+'Golden State'!B27+Imerica!B27+'Investors Equity'!B27+Legion!B27+Lumbermens!B27+'National Heritage'!B27+Reliance!B27+'Standard Life IN'!B27+Villanova!B27</f>
        <v>0</v>
      </c>
      <c r="C27" s="3">
        <f>+'Andrew Jackson'!C27+Benicorp!C27+Centennial!C27+ELNY!C27+'Family Guaranty'!C27+'Farmers &amp; Ranchers'!C27+'First Natl (Thrnr)'!C27+'Franklin Protective'!C27+'Golden State'!C27+Imerica!C27+'Investors Equity'!C27+Legion!C27+Lumbermens!C27+'National Heritage'!C27+Reliance!C27+'Standard Life IN'!C27+Villanova!C27</f>
        <v>95619.161909170274</v>
      </c>
      <c r="D27" s="3">
        <f>+'Andrew Jackson'!D27+Benicorp!D27+Centennial!D27+ELNY!D27+'Family Guaranty'!D27+'Farmers &amp; Ranchers'!D27+'First Natl (Thrnr)'!D27+'Franklin Protective'!D27+'Golden State'!D27+Imerica!D27+'Investors Equity'!D27+Legion!D27+Lumbermens!D27+'National Heritage'!D27+Reliance!D27+'Standard Life IN'!D27+Villanova!D27</f>
        <v>308534.88724993513</v>
      </c>
      <c r="E27" s="3">
        <f>+'Andrew Jackson'!E27+Benicorp!E27+Centennial!E27+ELNY!E27+'Family Guaranty'!E27+'Farmers &amp; Ranchers'!E27+'First Natl (Thrnr)'!E27+'Franklin Protective'!E27+'Golden State'!E27+Imerica!E27+'Investors Equity'!E27+Legion!E27+Lumbermens!E27+'National Heritage'!E27+Reliance!E27+'Standard Life IN'!E27+Villanova!E27</f>
        <v>0</v>
      </c>
      <c r="F27" s="3">
        <f t="shared" si="0"/>
        <v>404154.0491591054</v>
      </c>
      <c r="I27" s="3">
        <f>+I25-I26</f>
        <v>0</v>
      </c>
    </row>
    <row r="28" spans="1:9">
      <c r="A28" t="s">
        <v>22</v>
      </c>
      <c r="B28" s="3">
        <f>+'Andrew Jackson'!B28+Benicorp!B28+Centennial!B28+ELNY!B28+'Family Guaranty'!B28+'Farmers &amp; Ranchers'!B28+'First Natl (Thrnr)'!B28+'Franklin Protective'!B28+'Golden State'!B28+Imerica!B28+'Investors Equity'!B28+Legion!B28+Lumbermens!B28+'National Heritage'!B28+Reliance!B28+'Standard Life IN'!B28+Villanova!B28</f>
        <v>1012897.6859503676</v>
      </c>
      <c r="C28" s="3">
        <f>+'Andrew Jackson'!C28+Benicorp!C28+Centennial!C28+ELNY!C28+'Family Guaranty'!C28+'Farmers &amp; Ranchers'!C28+'First Natl (Thrnr)'!C28+'Franklin Protective'!C28+'Golden State'!C28+Imerica!C28+'Investors Equity'!C28+Legion!C28+Lumbermens!C28+'National Heritage'!C28+Reliance!C28+'Standard Life IN'!C28+Villanova!C28</f>
        <v>39612564.642081179</v>
      </c>
      <c r="D28" s="3">
        <f>+'Andrew Jackson'!D28+Benicorp!D28+Centennial!D28+ELNY!D28+'Family Guaranty'!D28+'Farmers &amp; Ranchers'!D28+'First Natl (Thrnr)'!D28+'Franklin Protective'!D28+'Golden State'!D28+Imerica!D28+'Investors Equity'!D28+Legion!D28+Lumbermens!D28+'National Heritage'!D28+Reliance!D28+'Standard Life IN'!D28+Villanova!D28</f>
        <v>1270252.7593014594</v>
      </c>
      <c r="E28" s="3">
        <f>+'Andrew Jackson'!E28+Benicorp!E28+Centennial!E28+ELNY!E28+'Family Guaranty'!E28+'Farmers &amp; Ranchers'!E28+'First Natl (Thrnr)'!E28+'Franklin Protective'!E28+'Golden State'!E28+Imerica!E28+'Investors Equity'!E28+Legion!E28+Lumbermens!E28+'National Heritage'!E28+Reliance!E28+'Standard Life IN'!E28+Villanova!E28</f>
        <v>0</v>
      </c>
      <c r="F28" s="3">
        <f t="shared" si="0"/>
        <v>41895715.087333009</v>
      </c>
    </row>
    <row r="29" spans="1:9">
      <c r="A29" t="s">
        <v>23</v>
      </c>
      <c r="B29" s="3">
        <f>+'Andrew Jackson'!B29+Benicorp!B29+Centennial!B29+ELNY!B29+'Family Guaranty'!B29+'Farmers &amp; Ranchers'!B29+'First Natl (Thrnr)'!B29+'Franklin Protective'!B29+'Golden State'!B29+Imerica!B29+'Investors Equity'!B29+Legion!B29+Lumbermens!B29+'National Heritage'!B29+Reliance!B29+'Standard Life IN'!B29+Villanova!B29</f>
        <v>0</v>
      </c>
      <c r="C29" s="3">
        <f>+'Andrew Jackson'!C29+Benicorp!C29+Centennial!C29+ELNY!C29+'Family Guaranty'!C29+'Farmers &amp; Ranchers'!C29+'First Natl (Thrnr)'!C29+'Franklin Protective'!C29+'Golden State'!C29+Imerica!C29+'Investors Equity'!C29+Legion!C29+Lumbermens!C29+'National Heritage'!C29+Reliance!C29+'Standard Life IN'!C29+Villanova!C29</f>
        <v>4062156.1577506447</v>
      </c>
      <c r="D29" s="3">
        <f>+'Andrew Jackson'!D29+Benicorp!D29+Centennial!D29+ELNY!D29+'Family Guaranty'!D29+'Farmers &amp; Ranchers'!D29+'First Natl (Thrnr)'!D29+'Franklin Protective'!D29+'Golden State'!D29+Imerica!D29+'Investors Equity'!D29+Legion!D29+Lumbermens!D29+'National Heritage'!D29+Reliance!D29+'Standard Life IN'!D29+Villanova!D29</f>
        <v>354421.13280615816</v>
      </c>
      <c r="E29" s="3">
        <f>+'Andrew Jackson'!E29+Benicorp!E29+Centennial!E29+ELNY!E29+'Family Guaranty'!E29+'Farmers &amp; Ranchers'!E29+'First Natl (Thrnr)'!E29+'Franklin Protective'!E29+'Golden State'!E29+Imerica!E29+'Investors Equity'!E29+Legion!E29+Lumbermens!E29+'National Heritage'!E29+Reliance!E29+'Standard Life IN'!E29+Villanova!E29</f>
        <v>0</v>
      </c>
      <c r="F29" s="3">
        <f t="shared" si="0"/>
        <v>4416577.2905568033</v>
      </c>
    </row>
    <row r="30" spans="1:9">
      <c r="A30" t="s">
        <v>24</v>
      </c>
      <c r="B30" s="3">
        <f>+'Andrew Jackson'!B30+Benicorp!B30+Centennial!B30+ELNY!B30+'Family Guaranty'!B30+'Farmers &amp; Ranchers'!B30+'First Natl (Thrnr)'!B30+'Franklin Protective'!B30+'Golden State'!B30+Imerica!B30+'Investors Equity'!B30+Legion!B30+Lumbermens!B30+'National Heritage'!B30+Reliance!B30+'Standard Life IN'!B30+Villanova!B30</f>
        <v>38616122.023334272</v>
      </c>
      <c r="C30" s="3">
        <f>+'Andrew Jackson'!C30+Benicorp!C30+Centennial!C30+ELNY!C30+'Family Guaranty'!C30+'Farmers &amp; Ranchers'!C30+'First Natl (Thrnr)'!C30+'Franklin Protective'!C30+'Golden State'!C30+Imerica!C30+'Investors Equity'!C30+Legion!C30+Lumbermens!C30+'National Heritage'!C30+Reliance!C30+'Standard Life IN'!C30+Villanova!C30</f>
        <v>8725529.7718914673</v>
      </c>
      <c r="D30" s="3">
        <f>+'Andrew Jackson'!D30+Benicorp!D30+Centennial!D30+ELNY!D30+'Family Guaranty'!D30+'Farmers &amp; Ranchers'!D30+'First Natl (Thrnr)'!D30+'Franklin Protective'!D30+'Golden State'!D30+Imerica!D30+'Investors Equity'!D30+Legion!D30+Lumbermens!D30+'National Heritage'!D30+Reliance!D30+'Standard Life IN'!D30+Villanova!D30</f>
        <v>741163.06940261356</v>
      </c>
      <c r="E30" s="3">
        <f>+'Andrew Jackson'!E30+Benicorp!E30+Centennial!E30+ELNY!E30+'Family Guaranty'!E30+'Farmers &amp; Ranchers'!E30+'First Natl (Thrnr)'!E30+'Franklin Protective'!E30+'Golden State'!E30+Imerica!E30+'Investors Equity'!E30+Legion!E30+Lumbermens!E30+'National Heritage'!E30+Reliance!E30+'Standard Life IN'!E30+Villanova!E30</f>
        <v>0</v>
      </c>
      <c r="F30" s="3">
        <f t="shared" si="0"/>
        <v>48082814.864628352</v>
      </c>
    </row>
    <row r="31" spans="1:9">
      <c r="A31" t="s">
        <v>25</v>
      </c>
      <c r="B31" s="3">
        <f>+'Andrew Jackson'!B31+Benicorp!B31+Centennial!B31+ELNY!B31+'Family Guaranty'!B31+'Farmers &amp; Ranchers'!B31+'First Natl (Thrnr)'!B31+'Franklin Protective'!B31+'Golden State'!B31+Imerica!B31+'Investors Equity'!B31+Legion!B31+Lumbermens!B31+'National Heritage'!B31+Reliance!B31+'Standard Life IN'!B31+Villanova!B31</f>
        <v>93853.90230679774</v>
      </c>
      <c r="C31" s="3">
        <f>+'Andrew Jackson'!C31+Benicorp!C31+Centennial!C31+ELNY!C31+'Family Guaranty'!C31+'Farmers &amp; Ranchers'!C31+'First Natl (Thrnr)'!C31+'Franklin Protective'!C31+'Golden State'!C31+Imerica!C31+'Investors Equity'!C31+Legion!C31+Lumbermens!C31+'National Heritage'!C31+Reliance!C31+'Standard Life IN'!C31+Villanova!C31</f>
        <v>1982514.9537596679</v>
      </c>
      <c r="D31" s="3">
        <f>+'Andrew Jackson'!D31+Benicorp!D31+Centennial!D31+ELNY!D31+'Family Guaranty'!D31+'Farmers &amp; Ranchers'!D31+'First Natl (Thrnr)'!D31+'Franklin Protective'!D31+'Golden State'!D31+Imerica!D31+'Investors Equity'!D31+Legion!D31+Lumbermens!D31+'National Heritage'!D31+Reliance!D31+'Standard Life IN'!D31+Villanova!D31</f>
        <v>3233338.0080165234</v>
      </c>
      <c r="E31" s="3">
        <f>+'Andrew Jackson'!E31+Benicorp!E31+Centennial!E31+ELNY!E31+'Family Guaranty'!E31+'Farmers &amp; Ranchers'!E31+'First Natl (Thrnr)'!E31+'Franklin Protective'!E31+'Golden State'!E31+Imerica!E31+'Investors Equity'!E31+Legion!E31+Lumbermens!E31+'National Heritage'!E31+Reliance!E31+'Standard Life IN'!E31+Villanova!E31</f>
        <v>0</v>
      </c>
      <c r="F31" s="3">
        <f t="shared" si="0"/>
        <v>5309706.8640829893</v>
      </c>
    </row>
    <row r="32" spans="1:9">
      <c r="A32" t="s">
        <v>26</v>
      </c>
      <c r="B32" s="3">
        <f>+'Andrew Jackson'!B32+Benicorp!B32+Centennial!B32+ELNY!B32+'Family Guaranty'!B32+'Farmers &amp; Ranchers'!B32+'First Natl (Thrnr)'!B32+'Franklin Protective'!B32+'Golden State'!B32+Imerica!B32+'Investors Equity'!B32+Legion!B32+Lumbermens!B32+'National Heritage'!B32+Reliance!B32+'Standard Life IN'!B32+Villanova!B32</f>
        <v>0</v>
      </c>
      <c r="C32" s="3">
        <f>+'Andrew Jackson'!C32+Benicorp!C32+Centennial!C32+ELNY!C32+'Family Guaranty'!C32+'Farmers &amp; Ranchers'!C32+'First Natl (Thrnr)'!C32+'Franklin Protective'!C32+'Golden State'!C32+Imerica!C32+'Investors Equity'!C32+Legion!C32+Lumbermens!C32+'National Heritage'!C32+Reliance!C32+'Standard Life IN'!C32+Villanova!C32</f>
        <v>782854.20158274379</v>
      </c>
      <c r="D32" s="3">
        <f>+'Andrew Jackson'!D32+Benicorp!D32+Centennial!D32+ELNY!D32+'Family Guaranty'!D32+'Farmers &amp; Ranchers'!D32+'First Natl (Thrnr)'!D32+'Franklin Protective'!D32+'Golden State'!D32+Imerica!D32+'Investors Equity'!D32+Legion!D32+Lumbermens!D32+'National Heritage'!D32+Reliance!D32+'Standard Life IN'!D32+Villanova!D32</f>
        <v>26585.581985045177</v>
      </c>
      <c r="E32" s="3">
        <f>+'Andrew Jackson'!E32+Benicorp!E32+Centennial!E32+ELNY!E32+'Family Guaranty'!E32+'Farmers &amp; Ranchers'!E32+'First Natl (Thrnr)'!E32+'Franklin Protective'!E32+'Golden State'!E32+Imerica!E32+'Investors Equity'!E32+Legion!E32+Lumbermens!E32+'National Heritage'!E32+Reliance!E32+'Standard Life IN'!E32+Villanova!E32</f>
        <v>0</v>
      </c>
      <c r="F32" s="3">
        <f t="shared" si="0"/>
        <v>809439.78356778901</v>
      </c>
    </row>
    <row r="33" spans="1:6">
      <c r="A33" t="s">
        <v>27</v>
      </c>
      <c r="B33" s="3">
        <f>+'Andrew Jackson'!B33+Benicorp!B33+Centennial!B33+ELNY!B33+'Family Guaranty'!B33+'Farmers &amp; Ranchers'!B33+'First Natl (Thrnr)'!B33+'Franklin Protective'!B33+'Golden State'!B33+Imerica!B33+'Investors Equity'!B33+Legion!B33+Lumbermens!B33+'National Heritage'!B33+Reliance!B33+'Standard Life IN'!B33+Villanova!B33</f>
        <v>135695.78667430335</v>
      </c>
      <c r="C33" s="3">
        <f>+'Andrew Jackson'!C33+Benicorp!C33+Centennial!C33+ELNY!C33+'Family Guaranty'!C33+'Farmers &amp; Ranchers'!C33+'First Natl (Thrnr)'!C33+'Franklin Protective'!C33+'Golden State'!C33+Imerica!C33+'Investors Equity'!C33+Legion!C33+Lumbermens!C33+'National Heritage'!C33+Reliance!C33+'Standard Life IN'!C33+Villanova!C33</f>
        <v>2850277.6366058337</v>
      </c>
      <c r="D33" s="3">
        <f>+'Andrew Jackson'!D33+Benicorp!D33+Centennial!D33+ELNY!D33+'Family Guaranty'!D33+'Farmers &amp; Ranchers'!D33+'First Natl (Thrnr)'!D33+'Franklin Protective'!D33+'Golden State'!D33+Imerica!D33+'Investors Equity'!D33+Legion!D33+Lumbermens!D33+'National Heritage'!D33+Reliance!D33+'Standard Life IN'!D33+Villanova!D33</f>
        <v>2627110.0599656398</v>
      </c>
      <c r="E33" s="3">
        <f>+'Andrew Jackson'!E33+Benicorp!E33+Centennial!E33+ELNY!E33+'Family Guaranty'!E33+'Farmers &amp; Ranchers'!E33+'First Natl (Thrnr)'!E33+'Franklin Protective'!E33+'Golden State'!E33+Imerica!E33+'Investors Equity'!E33+Legion!E33+Lumbermens!E33+'National Heritage'!E33+Reliance!E33+'Standard Life IN'!E33+Villanova!E33</f>
        <v>0</v>
      </c>
      <c r="F33" s="3">
        <f t="shared" si="0"/>
        <v>5613083.483245777</v>
      </c>
    </row>
    <row r="34" spans="1:6">
      <c r="A34" t="s">
        <v>28</v>
      </c>
      <c r="B34" s="3">
        <f>+'Andrew Jackson'!B34+Benicorp!B34+Centennial!B34+ELNY!B34+'Family Guaranty'!B34+'Farmers &amp; Ranchers'!B34+'First Natl (Thrnr)'!B34+'Franklin Protective'!B34+'Golden State'!B34+Imerica!B34+'Investors Equity'!B34+Legion!B34+Lumbermens!B34+'National Heritage'!B34+Reliance!B34+'Standard Life IN'!B34+Villanova!B34</f>
        <v>509.98322197567632</v>
      </c>
      <c r="C34" s="3">
        <f>+'Andrew Jackson'!C34+Benicorp!C34+Centennial!C34+ELNY!C34+'Family Guaranty'!C34+'Farmers &amp; Ranchers'!C34+'First Natl (Thrnr)'!C34+'Franklin Protective'!C34+'Golden State'!C34+Imerica!C34+'Investors Equity'!C34+Legion!C34+Lumbermens!C34+'National Heritage'!C34+Reliance!C34+'Standard Life IN'!C34+Villanova!C34</f>
        <v>311096.84472046612</v>
      </c>
      <c r="D34" s="3">
        <f>+'Andrew Jackson'!D34+Benicorp!D34+Centennial!D34+ELNY!D34+'Family Guaranty'!D34+'Farmers &amp; Ranchers'!D34+'First Natl (Thrnr)'!D34+'Franklin Protective'!D34+'Golden State'!D34+Imerica!D34+'Investors Equity'!D34+Legion!D34+Lumbermens!D34+'National Heritage'!D34+Reliance!D34+'Standard Life IN'!D34+Villanova!D34</f>
        <v>3757161.4674336538</v>
      </c>
      <c r="E34" s="3">
        <f>+'Andrew Jackson'!E34+Benicorp!E34+Centennial!E34+ELNY!E34+'Family Guaranty'!E34+'Farmers &amp; Ranchers'!E34+'First Natl (Thrnr)'!E34+'Franklin Protective'!E34+'Golden State'!E34+Imerica!E34+'Investors Equity'!E34+Legion!E34+Lumbermens!E34+'National Heritage'!E34+Reliance!E34+'Standard Life IN'!E34+Villanova!E34</f>
        <v>0</v>
      </c>
      <c r="F34" s="3">
        <f t="shared" si="0"/>
        <v>4068768.2953760955</v>
      </c>
    </row>
    <row r="35" spans="1:6">
      <c r="A35" t="s">
        <v>29</v>
      </c>
      <c r="B35" s="3">
        <f>+'Andrew Jackson'!B35+Benicorp!B35+Centennial!B35+ELNY!B35+'Family Guaranty'!B35+'Farmers &amp; Ranchers'!B35+'First Natl (Thrnr)'!B35+'Franklin Protective'!B35+'Golden State'!B35+Imerica!B35+'Investors Equity'!B35+Legion!B35+Lumbermens!B35+'National Heritage'!B35+Reliance!B35+'Standard Life IN'!B35+Villanova!B35</f>
        <v>0</v>
      </c>
      <c r="C35" s="3">
        <f>+'Andrew Jackson'!C35+Benicorp!C35+Centennial!C35+ELNY!C35+'Family Guaranty'!C35+'Farmers &amp; Ranchers'!C35+'First Natl (Thrnr)'!C35+'Franklin Protective'!C35+'Golden State'!C35+Imerica!C35+'Investors Equity'!C35+Legion!C35+Lumbermens!C35+'National Heritage'!C35+Reliance!C35+'Standard Life IN'!C35+Villanova!C35</f>
        <v>1874827.5506686661</v>
      </c>
      <c r="D35" s="3">
        <f>+'Andrew Jackson'!D35+Benicorp!D35+Centennial!D35+ELNY!D35+'Family Guaranty'!D35+'Farmers &amp; Ranchers'!D35+'First Natl (Thrnr)'!D35+'Franklin Protective'!D35+'Golden State'!D35+Imerica!D35+'Investors Equity'!D35+Legion!D35+Lumbermens!D35+'National Heritage'!D35+Reliance!D35+'Standard Life IN'!D35+Villanova!D35</f>
        <v>202662.00927148882</v>
      </c>
      <c r="E35" s="3">
        <f>+'Andrew Jackson'!E35+Benicorp!E35+Centennial!E35+ELNY!E35+'Family Guaranty'!E35+'Farmers &amp; Ranchers'!E35+'First Natl (Thrnr)'!E35+'Franklin Protective'!E35+'Golden State'!E35+Imerica!E35+'Investors Equity'!E35+Legion!E35+Lumbermens!E35+'National Heritage'!E35+Reliance!E35+'Standard Life IN'!E35+Villanova!E35</f>
        <v>0</v>
      </c>
      <c r="F35" s="3">
        <f t="shared" si="0"/>
        <v>2077489.5599401549</v>
      </c>
    </row>
    <row r="36" spans="1:6">
      <c r="A36" t="s">
        <v>30</v>
      </c>
      <c r="B36" s="3">
        <f>+'Andrew Jackson'!B36+Benicorp!B36+Centennial!B36+ELNY!B36+'Family Guaranty'!B36+'Farmers &amp; Ranchers'!B36+'First Natl (Thrnr)'!B36+'Franklin Protective'!B36+'Golden State'!B36+Imerica!B36+'Investors Equity'!B36+Legion!B36+Lumbermens!B36+'National Heritage'!B36+Reliance!B36+'Standard Life IN'!B36+Villanova!B36</f>
        <v>0</v>
      </c>
      <c r="C36" s="3">
        <f>+'Andrew Jackson'!C36+Benicorp!C36+Centennial!C36+ELNY!C36+'Family Guaranty'!C36+'Farmers &amp; Ranchers'!C36+'First Natl (Thrnr)'!C36+'Franklin Protective'!C36+'Golden State'!C36+Imerica!C36+'Investors Equity'!C36+Legion!C36+Lumbermens!C36+'National Heritage'!C36+Reliance!C36+'Standard Life IN'!C36+Villanova!C36</f>
        <v>55882420.847517721</v>
      </c>
      <c r="D36" s="3">
        <f>+'Andrew Jackson'!D36+Benicorp!D36+Centennial!D36+ELNY!D36+'Family Guaranty'!D36+'Farmers &amp; Ranchers'!D36+'First Natl (Thrnr)'!D36+'Franklin Protective'!D36+'Golden State'!D36+Imerica!D36+'Investors Equity'!D36+Legion!D36+Lumbermens!D36+'National Heritage'!D36+Reliance!D36+'Standard Life IN'!D36+Villanova!D36</f>
        <v>569652.00703016901</v>
      </c>
      <c r="E36" s="3">
        <f>+'Andrew Jackson'!E36+Benicorp!E36+Centennial!E36+ELNY!E36+'Family Guaranty'!E36+'Farmers &amp; Ranchers'!E36+'First Natl (Thrnr)'!E36+'Franklin Protective'!E36+'Golden State'!E36+Imerica!E36+'Investors Equity'!E36+Legion!E36+Lumbermens!E36+'National Heritage'!E36+Reliance!E36+'Standard Life IN'!E36+Villanova!E36</f>
        <v>0</v>
      </c>
      <c r="F36" s="3">
        <f t="shared" si="0"/>
        <v>56452072.854547888</v>
      </c>
    </row>
    <row r="37" spans="1:6">
      <c r="A37" t="s">
        <v>31</v>
      </c>
      <c r="B37" s="3">
        <f>+'Andrew Jackson'!B37+Benicorp!B37+Centennial!B37+ELNY!B37+'Family Guaranty'!B37+'Farmers &amp; Ranchers'!B37+'First Natl (Thrnr)'!B37+'Franklin Protective'!B37+'Golden State'!B37+Imerica!B37+'Investors Equity'!B37+Legion!B37+Lumbermens!B37+'National Heritage'!B37+Reliance!B37+'Standard Life IN'!B37+Villanova!B37</f>
        <v>2307.6348850439481</v>
      </c>
      <c r="C37" s="3">
        <f>+'Andrew Jackson'!C37+Benicorp!C37+Centennial!C37+ELNY!C37+'Family Guaranty'!C37+'Farmers &amp; Ranchers'!C37+'First Natl (Thrnr)'!C37+'Franklin Protective'!C37+'Golden State'!C37+Imerica!C37+'Investors Equity'!C37+Legion!C37+Lumbermens!C37+'National Heritage'!C37+Reliance!C37+'Standard Life IN'!C37+Villanova!C37</f>
        <v>597597.00320360321</v>
      </c>
      <c r="D37" s="3">
        <f>+'Andrew Jackson'!D37+Benicorp!D37+Centennial!D37+ELNY!D37+'Family Guaranty'!D37+'Farmers &amp; Ranchers'!D37+'First Natl (Thrnr)'!D37+'Franklin Protective'!D37+'Golden State'!D37+Imerica!D37+'Investors Equity'!D37+Legion!D37+Lumbermens!D37+'National Heritage'!D37+Reliance!D37+'Standard Life IN'!D37+Villanova!D37</f>
        <v>128201.06756962863</v>
      </c>
      <c r="E37" s="3">
        <f>+'Andrew Jackson'!E37+Benicorp!E37+Centennial!E37+ELNY!E37+'Family Guaranty'!E37+'Farmers &amp; Ranchers'!E37+'First Natl (Thrnr)'!E37+'Franklin Protective'!E37+'Golden State'!E37+Imerica!E37+'Investors Equity'!E37+Legion!E37+Lumbermens!E37+'National Heritage'!E37+Reliance!E37+'Standard Life IN'!E37+Villanova!E37</f>
        <v>0</v>
      </c>
      <c r="F37" s="3">
        <f t="shared" si="0"/>
        <v>728105.70565827575</v>
      </c>
    </row>
    <row r="38" spans="1:6">
      <c r="A38" t="s">
        <v>32</v>
      </c>
      <c r="B38" s="3">
        <f>+'Andrew Jackson'!B38+Benicorp!B38+Centennial!B38+ELNY!B38+'Family Guaranty'!B38+'Farmers &amp; Ranchers'!B38+'First Natl (Thrnr)'!B38+'Franklin Protective'!B38+'Golden State'!B38+Imerica!B38+'Investors Equity'!B38+Legion!B38+Lumbermens!B38+'National Heritage'!B38+Reliance!B38+'Standard Life IN'!B38+Villanova!B38</f>
        <v>0</v>
      </c>
      <c r="C38" s="3">
        <f>+'Andrew Jackson'!C38+Benicorp!C38+Centennial!C38+ELNY!C38+'Family Guaranty'!C38+'Farmers &amp; Ranchers'!C38+'First Natl (Thrnr)'!C38+'Franklin Protective'!C38+'Golden State'!C38+Imerica!C38+'Investors Equity'!C38+Legion!C38+Lumbermens!C38+'National Heritage'!C38+Reliance!C38+'Standard Life IN'!C38+Villanova!C38</f>
        <v>537970428.13935113</v>
      </c>
      <c r="D38" s="3">
        <f>+'Andrew Jackson'!D38+Benicorp!D38+Centennial!D38+ELNY!D38+'Family Guaranty'!D38+'Farmers &amp; Ranchers'!D38+'First Natl (Thrnr)'!D38+'Franklin Protective'!D38+'Golden State'!D38+Imerica!D38+'Investors Equity'!D38+Legion!D38+Lumbermens!D38+'National Heritage'!D38+Reliance!D38+'Standard Life IN'!D38+Villanova!D38</f>
        <v>-143439.65</v>
      </c>
      <c r="E38" s="3">
        <f>+'Andrew Jackson'!E38+Benicorp!E38+Centennial!E38+ELNY!E38+'Family Guaranty'!E38+'Farmers &amp; Ranchers'!E38+'First Natl (Thrnr)'!E38+'Franklin Protective'!E38+'Golden State'!E38+Imerica!E38+'Investors Equity'!E38+Legion!E38+Lumbermens!E38+'National Heritage'!E38+Reliance!E38+'Standard Life IN'!E38+Villanova!E38</f>
        <v>0</v>
      </c>
      <c r="F38" s="3">
        <f t="shared" ref="F38:F58" si="1">SUM(B38:E38)</f>
        <v>537826988.48935115</v>
      </c>
    </row>
    <row r="39" spans="1:6">
      <c r="A39" t="s">
        <v>33</v>
      </c>
      <c r="B39" s="3">
        <f>+'Andrew Jackson'!B39+Benicorp!B39+Centennial!B39+ELNY!B39+'Family Guaranty'!B39+'Farmers &amp; Ranchers'!B39+'First Natl (Thrnr)'!B39+'Franklin Protective'!B39+'Golden State'!B39+Imerica!B39+'Investors Equity'!B39+Legion!B39+Lumbermens!B39+'National Heritage'!B39+Reliance!B39+'Standard Life IN'!B39+Villanova!B39</f>
        <v>5176057.9328872114</v>
      </c>
      <c r="C39" s="3">
        <f>+'Andrew Jackson'!C39+Benicorp!C39+Centennial!C39+ELNY!C39+'Family Guaranty'!C39+'Farmers &amp; Ranchers'!C39+'First Natl (Thrnr)'!C39+'Franklin Protective'!C39+'Golden State'!C39+Imerica!C39+'Investors Equity'!C39+Legion!C39+Lumbermens!C39+'National Heritage'!C39+Reliance!C39+'Standard Life IN'!C39+Villanova!C39</f>
        <v>21460704.148912251</v>
      </c>
      <c r="D39" s="3">
        <f>+'Andrew Jackson'!D39+Benicorp!D39+Centennial!D39+ELNY!D39+'Family Guaranty'!D39+'Farmers &amp; Ranchers'!D39+'First Natl (Thrnr)'!D39+'Franklin Protective'!D39+'Golden State'!D39+Imerica!D39+'Investors Equity'!D39+Legion!D39+Lumbermens!D39+'National Heritage'!D39+Reliance!D39+'Standard Life IN'!D39+Villanova!D39</f>
        <v>1461293.178936962</v>
      </c>
      <c r="E39" s="3">
        <f>+'Andrew Jackson'!E39+Benicorp!E39+Centennial!E39+ELNY!E39+'Family Guaranty'!E39+'Farmers &amp; Ranchers'!E39+'First Natl (Thrnr)'!E39+'Franklin Protective'!E39+'Golden State'!E39+Imerica!E39+'Investors Equity'!E39+Legion!E39+Lumbermens!E39+'National Heritage'!E39+Reliance!E39+'Standard Life IN'!E39+Villanova!E39</f>
        <v>0</v>
      </c>
      <c r="F39" s="3">
        <f t="shared" si="1"/>
        <v>28098055.260736424</v>
      </c>
    </row>
    <row r="40" spans="1:6">
      <c r="A40" t="s">
        <v>34</v>
      </c>
      <c r="B40" s="3">
        <f>+'Andrew Jackson'!B40+Benicorp!B40+Centennial!B40+ELNY!B40+'Family Guaranty'!B40+'Farmers &amp; Ranchers'!B40+'First Natl (Thrnr)'!B40+'Franklin Protective'!B40+'Golden State'!B40+Imerica!B40+'Investors Equity'!B40+Legion!B40+Lumbermens!B40+'National Heritage'!B40+Reliance!B40+'Standard Life IN'!B40+Villanova!B40</f>
        <v>0</v>
      </c>
      <c r="C40" s="3">
        <f>+'Andrew Jackson'!C40+Benicorp!C40+Centennial!C40+ELNY!C40+'Family Guaranty'!C40+'Farmers &amp; Ranchers'!C40+'First Natl (Thrnr)'!C40+'Franklin Protective'!C40+'Golden State'!C40+Imerica!C40+'Investors Equity'!C40+Legion!C40+Lumbermens!C40+'National Heritage'!C40+Reliance!C40+'Standard Life IN'!C40+Villanova!C40</f>
        <v>84583.255315095652</v>
      </c>
      <c r="D40" s="3">
        <f>+'Andrew Jackson'!D40+Benicorp!D40+Centennial!D40+ELNY!D40+'Family Guaranty'!D40+'Farmers &amp; Ranchers'!D40+'First Natl (Thrnr)'!D40+'Franklin Protective'!D40+'Golden State'!D40+Imerica!D40+'Investors Equity'!D40+Legion!D40+Lumbermens!D40+'National Heritage'!D40+Reliance!D40+'Standard Life IN'!D40+Villanova!D40</f>
        <v>3113.5436305150447</v>
      </c>
      <c r="E40" s="3">
        <f>+'Andrew Jackson'!E40+Benicorp!E40+Centennial!E40+ELNY!E40+'Family Guaranty'!E40+'Farmers &amp; Ranchers'!E40+'First Natl (Thrnr)'!E40+'Franklin Protective'!E40+'Golden State'!E40+Imerica!E40+'Investors Equity'!E40+Legion!E40+Lumbermens!E40+'National Heritage'!E40+Reliance!E40+'Standard Life IN'!E40+Villanova!E40</f>
        <v>0</v>
      </c>
      <c r="F40" s="3">
        <f t="shared" si="1"/>
        <v>87696.798945610703</v>
      </c>
    </row>
    <row r="41" spans="1:6">
      <c r="A41" t="s">
        <v>35</v>
      </c>
      <c r="B41" s="3">
        <f>+'Andrew Jackson'!B41+Benicorp!B41+Centennial!B41+ELNY!B41+'Family Guaranty'!B41+'Farmers &amp; Ranchers'!B41+'First Natl (Thrnr)'!B41+'Franklin Protective'!B41+'Golden State'!B41+Imerica!B41+'Investors Equity'!B41+Legion!B41+Lumbermens!B41+'National Heritage'!B41+Reliance!B41+'Standard Life IN'!B41+Villanova!B41</f>
        <v>9114.2136195795902</v>
      </c>
      <c r="C41" s="3">
        <f>+'Andrew Jackson'!C41+Benicorp!C41+Centennial!C41+ELNY!C41+'Family Guaranty'!C41+'Farmers &amp; Ranchers'!C41+'First Natl (Thrnr)'!C41+'Franklin Protective'!C41+'Golden State'!C41+Imerica!C41+'Investors Equity'!C41+Legion!C41+Lumbermens!C41+'National Heritage'!C41+Reliance!C41+'Standard Life IN'!C41+Villanova!C41</f>
        <v>5372560.7476835335</v>
      </c>
      <c r="D41" s="3">
        <f>+'Andrew Jackson'!D41+Benicorp!D41+Centennial!D41+ELNY!D41+'Family Guaranty'!D41+'Farmers &amp; Ranchers'!D41+'First Natl (Thrnr)'!D41+'Franklin Protective'!D41+'Golden State'!D41+Imerica!D41+'Investors Equity'!D41+Legion!D41+Lumbermens!D41+'National Heritage'!D41+Reliance!D41+'Standard Life IN'!D41+Villanova!D41</f>
        <v>4348914.5231588213</v>
      </c>
      <c r="E41" s="3">
        <f>+'Andrew Jackson'!E41+Benicorp!E41+Centennial!E41+ELNY!E41+'Family Guaranty'!E41+'Farmers &amp; Ranchers'!E41+'First Natl (Thrnr)'!E41+'Franklin Protective'!E41+'Golden State'!E41+Imerica!E41+'Investors Equity'!E41+Legion!E41+Lumbermens!E41+'National Heritage'!E41+Reliance!E41+'Standard Life IN'!E41+Villanova!E41</f>
        <v>0</v>
      </c>
      <c r="F41" s="3">
        <f t="shared" si="1"/>
        <v>9730589.4844619334</v>
      </c>
    </row>
    <row r="42" spans="1:6">
      <c r="A42" t="s">
        <v>36</v>
      </c>
      <c r="B42" s="3">
        <f>+'Andrew Jackson'!B42+Benicorp!B42+Centennial!B42+ELNY!B42+'Family Guaranty'!B42+'Farmers &amp; Ranchers'!B42+'First Natl (Thrnr)'!B42+'Franklin Protective'!B42+'Golden State'!B42+Imerica!B42+'Investors Equity'!B42+Legion!B42+Lumbermens!B42+'National Heritage'!B42+Reliance!B42+'Standard Life IN'!B42+Villanova!B42</f>
        <v>4813512.2327336809</v>
      </c>
      <c r="C42" s="3">
        <f>+'Andrew Jackson'!C42+Benicorp!C42+Centennial!C42+ELNY!C42+'Family Guaranty'!C42+'Farmers &amp; Ranchers'!C42+'First Natl (Thrnr)'!C42+'Franklin Protective'!C42+'Golden State'!C42+Imerica!C42+'Investors Equity'!C42+Legion!C42+Lumbermens!C42+'National Heritage'!C42+Reliance!C42+'Standard Life IN'!C42+Villanova!C42</f>
        <v>4759252.8500259267</v>
      </c>
      <c r="D42" s="3">
        <f>+'Andrew Jackson'!D42+Benicorp!D42+Centennial!D42+ELNY!D42+'Family Guaranty'!D42+'Farmers &amp; Ranchers'!D42+'First Natl (Thrnr)'!D42+'Franklin Protective'!D42+'Golden State'!D42+Imerica!D42+'Investors Equity'!D42+Legion!D42+Lumbermens!D42+'National Heritage'!D42+Reliance!D42+'Standard Life IN'!D42+Villanova!D42</f>
        <v>594418.00744222791</v>
      </c>
      <c r="E42" s="3">
        <f>+'Andrew Jackson'!E42+Benicorp!E42+Centennial!E42+ELNY!E42+'Family Guaranty'!E42+'Farmers &amp; Ranchers'!E42+'First Natl (Thrnr)'!E42+'Franklin Protective'!E42+'Golden State'!E42+Imerica!E42+'Investors Equity'!E42+Legion!E42+Lumbermens!E42+'National Heritage'!E42+Reliance!E42+'Standard Life IN'!E42+Villanova!E42</f>
        <v>0</v>
      </c>
      <c r="F42" s="3">
        <f t="shared" si="1"/>
        <v>10167183.090201836</v>
      </c>
    </row>
    <row r="43" spans="1:6">
      <c r="A43" t="s">
        <v>37</v>
      </c>
      <c r="B43" s="3">
        <f>+'Andrew Jackson'!B43+Benicorp!B43+Centennial!B43+ELNY!B43+'Family Guaranty'!B43+'Farmers &amp; Ranchers'!B43+'First Natl (Thrnr)'!B43+'Franklin Protective'!B43+'Golden State'!B43+Imerica!B43+'Investors Equity'!B43+Legion!B43+Lumbermens!B43+'National Heritage'!B43+Reliance!B43+'Standard Life IN'!B43+Villanova!B43</f>
        <v>2706.032696113245</v>
      </c>
      <c r="C43" s="3">
        <f>+'Andrew Jackson'!C43+Benicorp!C43+Centennial!C43+ELNY!C43+'Family Guaranty'!C43+'Farmers &amp; Ranchers'!C43+'First Natl (Thrnr)'!C43+'Franklin Protective'!C43+'Golden State'!C43+Imerica!C43+'Investors Equity'!C43+Legion!C43+Lumbermens!C43+'National Heritage'!C43+Reliance!C43+'Standard Life IN'!C43+Villanova!C43</f>
        <v>59454.342352768988</v>
      </c>
      <c r="D43" s="3">
        <f>+'Andrew Jackson'!D43+Benicorp!D43+Centennial!D43+ELNY!D43+'Family Guaranty'!D43+'Farmers &amp; Ranchers'!D43+'First Natl (Thrnr)'!D43+'Franklin Protective'!D43+'Golden State'!D43+Imerica!D43+'Investors Equity'!D43+Legion!D43+Lumbermens!D43+'National Heritage'!D43+Reliance!D43+'Standard Life IN'!D43+Villanova!D43</f>
        <v>142401.47405901545</v>
      </c>
      <c r="E43" s="3">
        <f>+'Andrew Jackson'!E43+Benicorp!E43+Centennial!E43+ELNY!E43+'Family Guaranty'!E43+'Farmers &amp; Ranchers'!E43+'First Natl (Thrnr)'!E43+'Franklin Protective'!E43+'Golden State'!E43+Imerica!E43+'Investors Equity'!E43+Legion!E43+Lumbermens!E43+'National Heritage'!E43+Reliance!E43+'Standard Life IN'!E43+Villanova!E43</f>
        <v>0</v>
      </c>
      <c r="F43" s="3">
        <f t="shared" si="1"/>
        <v>204561.84910789769</v>
      </c>
    </row>
    <row r="44" spans="1:6">
      <c r="A44" t="s">
        <v>38</v>
      </c>
      <c r="B44" s="3">
        <f>+'Andrew Jackson'!B44+Benicorp!B44+Centennial!B44+ELNY!B44+'Family Guaranty'!B44+'Farmers &amp; Ranchers'!B44+'First Natl (Thrnr)'!B44+'Franklin Protective'!B44+'Golden State'!B44+Imerica!B44+'Investors Equity'!B44+Legion!B44+Lumbermens!B44+'National Heritage'!B44+Reliance!B44+'Standard Life IN'!B44+Villanova!B44</f>
        <v>0</v>
      </c>
      <c r="C44" s="3">
        <f>+'Andrew Jackson'!C44+Benicorp!C44+Centennial!C44+ELNY!C44+'Family Guaranty'!C44+'Farmers &amp; Ranchers'!C44+'First Natl (Thrnr)'!C44+'Franklin Protective'!C44+'Golden State'!C44+Imerica!C44+'Investors Equity'!C44+Legion!C44+Lumbermens!C44+'National Heritage'!C44+Reliance!C44+'Standard Life IN'!C44+Villanova!C44</f>
        <v>45325272.618783116</v>
      </c>
      <c r="D44" s="3">
        <f>+'Andrew Jackson'!D44+Benicorp!D44+Centennial!D44+ELNY!D44+'Family Guaranty'!D44+'Farmers &amp; Ranchers'!D44+'First Natl (Thrnr)'!D44+'Franklin Protective'!D44+'Golden State'!D44+Imerica!D44+'Investors Equity'!D44+Legion!D44+Lumbermens!D44+'National Heritage'!D44+Reliance!D44+'Standard Life IN'!D44+Villanova!D44</f>
        <v>1140058.1682064454</v>
      </c>
      <c r="E44" s="3">
        <f>+'Andrew Jackson'!E44+Benicorp!E44+Centennial!E44+ELNY!E44+'Family Guaranty'!E44+'Farmers &amp; Ranchers'!E44+'First Natl (Thrnr)'!E44+'Franklin Protective'!E44+'Golden State'!E44+Imerica!E44+'Investors Equity'!E44+Legion!E44+Lumbermens!E44+'National Heritage'!E44+Reliance!E44+'Standard Life IN'!E44+Villanova!E44</f>
        <v>0</v>
      </c>
      <c r="F44" s="3">
        <f t="shared" si="1"/>
        <v>46465330.786989562</v>
      </c>
    </row>
    <row r="45" spans="1:6">
      <c r="A45" t="s">
        <v>39</v>
      </c>
      <c r="B45" s="3">
        <f>+'Andrew Jackson'!B45+Benicorp!B45+Centennial!B45+ELNY!B45+'Family Guaranty'!B45+'Farmers &amp; Ranchers'!B45+'First Natl (Thrnr)'!B45+'Franklin Protective'!B45+'Golden State'!B45+Imerica!B45+'Investors Equity'!B45+Legion!B45+Lumbermens!B45+'National Heritage'!B45+Reliance!B45+'Standard Life IN'!B45+Villanova!B45</f>
        <v>0</v>
      </c>
      <c r="C45" s="3">
        <f>+'Andrew Jackson'!C45+Benicorp!C45+Centennial!C45+ELNY!C45+'Family Guaranty'!C45+'Farmers &amp; Ranchers'!C45+'First Natl (Thrnr)'!C45+'Franklin Protective'!C45+'Golden State'!C45+Imerica!C45+'Investors Equity'!C45+Legion!C45+Lumbermens!C45+'National Heritage'!C45+Reliance!C45+'Standard Life IN'!C45+Villanova!C45</f>
        <v>48708.782651810187</v>
      </c>
      <c r="D45" s="3">
        <f>+'Andrew Jackson'!D45+Benicorp!D45+Centennial!D45+ELNY!D45+'Family Guaranty'!D45+'Farmers &amp; Ranchers'!D45+'First Natl (Thrnr)'!D45+'Franklin Protective'!D45+'Golden State'!D45+Imerica!D45+'Investors Equity'!D45+Legion!D45+Lumbermens!D45+'National Heritage'!D45+Reliance!D45+'Standard Life IN'!D45+Villanova!D45</f>
        <v>-7496.924545560978</v>
      </c>
      <c r="E45" s="3">
        <f>+'Andrew Jackson'!E45+Benicorp!E45+Centennial!E45+ELNY!E45+'Family Guaranty'!E45+'Farmers &amp; Ranchers'!E45+'First Natl (Thrnr)'!E45+'Franklin Protective'!E45+'Golden State'!E45+Imerica!E45+'Investors Equity'!E45+Legion!E45+Lumbermens!E45+'National Heritage'!E45+Reliance!E45+'Standard Life IN'!E45+Villanova!E45</f>
        <v>0</v>
      </c>
      <c r="F45" s="3">
        <f t="shared" si="1"/>
        <v>41211.858106249209</v>
      </c>
    </row>
    <row r="46" spans="1:6">
      <c r="A46" t="s">
        <v>40</v>
      </c>
      <c r="B46" s="3">
        <f>+'Andrew Jackson'!B46+Benicorp!B46+Centennial!B46+ELNY!B46+'Family Guaranty'!B46+'Farmers &amp; Ranchers'!B46+'First Natl (Thrnr)'!B46+'Franklin Protective'!B46+'Golden State'!B46+Imerica!B46+'Investors Equity'!B46+Legion!B46+Lumbermens!B46+'National Heritage'!B46+Reliance!B46+'Standard Life IN'!B46+Villanova!B46</f>
        <v>0</v>
      </c>
      <c r="C46" s="3">
        <f>+'Andrew Jackson'!C46+Benicorp!C46+Centennial!C46+ELNY!C46+'Family Guaranty'!C46+'Farmers &amp; Ranchers'!C46+'First Natl (Thrnr)'!C46+'Franklin Protective'!C46+'Golden State'!C46+Imerica!C46+'Investors Equity'!C46+Legion!C46+Lumbermens!C46+'National Heritage'!C46+Reliance!C46+'Standard Life IN'!C46+Villanova!C46</f>
        <v>4666284.9481017534</v>
      </c>
      <c r="D46" s="3">
        <f>+'Andrew Jackson'!D46+Benicorp!D46+Centennial!D46+ELNY!D46+'Family Guaranty'!D46+'Farmers &amp; Ranchers'!D46+'First Natl (Thrnr)'!D46+'Franklin Protective'!D46+'Golden State'!D46+Imerica!D46+'Investors Equity'!D46+Legion!D46+Lumbermens!D46+'National Heritage'!D46+Reliance!D46+'Standard Life IN'!D46+Villanova!D46</f>
        <v>228515.45420745102</v>
      </c>
      <c r="E46" s="3">
        <f>+'Andrew Jackson'!E46+Benicorp!E46+Centennial!E46+ELNY!E46+'Family Guaranty'!E46+'Farmers &amp; Ranchers'!E46+'First Natl (Thrnr)'!E46+'Franklin Protective'!E46+'Golden State'!E46+Imerica!E46+'Investors Equity'!E46+Legion!E46+Lumbermens!E46+'National Heritage'!E46+Reliance!E46+'Standard Life IN'!E46+Villanova!E46</f>
        <v>0</v>
      </c>
      <c r="F46" s="3">
        <f t="shared" si="1"/>
        <v>4894800.4023092045</v>
      </c>
    </row>
    <row r="47" spans="1:6">
      <c r="A47" t="s">
        <v>41</v>
      </c>
      <c r="B47" s="3">
        <f>+'Andrew Jackson'!B47+Benicorp!B47+Centennial!B47+ELNY!B47+'Family Guaranty'!B47+'Farmers &amp; Ranchers'!B47+'First Natl (Thrnr)'!B47+'Franklin Protective'!B47+'Golden State'!B47+Imerica!B47+'Investors Equity'!B47+Legion!B47+Lumbermens!B47+'National Heritage'!B47+Reliance!B47+'Standard Life IN'!B47+Villanova!B47</f>
        <v>12284.666931668471</v>
      </c>
      <c r="C47" s="3">
        <f>+'Andrew Jackson'!C47+Benicorp!C47+Centennial!C47+ELNY!C47+'Family Guaranty'!C47+'Farmers &amp; Ranchers'!C47+'First Natl (Thrnr)'!C47+'Franklin Protective'!C47+'Golden State'!C47+Imerica!C47+'Investors Equity'!C47+Legion!C47+Lumbermens!C47+'National Heritage'!C47+Reliance!C47+'Standard Life IN'!C47+Villanova!C47</f>
        <v>1077991.6979832344</v>
      </c>
      <c r="D47" s="3">
        <f>+'Andrew Jackson'!D47+Benicorp!D47+Centennial!D47+ELNY!D47+'Family Guaranty'!D47+'Farmers &amp; Ranchers'!D47+'First Natl (Thrnr)'!D47+'Franklin Protective'!D47+'Golden State'!D47+Imerica!D47+'Investors Equity'!D47+Legion!D47+Lumbermens!D47+'National Heritage'!D47+Reliance!D47+'Standard Life IN'!D47+Villanova!D47</f>
        <v>2952901.0563943903</v>
      </c>
      <c r="E47" s="3">
        <f>+'Andrew Jackson'!E47+Benicorp!E47+Centennial!E47+ELNY!E47+'Family Guaranty'!E47+'Farmers &amp; Ranchers'!E47+'First Natl (Thrnr)'!E47+'Franklin Protective'!E47+'Golden State'!E47+Imerica!E47+'Investors Equity'!E47+Legion!E47+Lumbermens!E47+'National Heritage'!E47+Reliance!E47+'Standard Life IN'!E47+Villanova!E47</f>
        <v>0</v>
      </c>
      <c r="F47" s="3">
        <f t="shared" si="1"/>
        <v>4043177.4213092932</v>
      </c>
    </row>
    <row r="48" spans="1:6">
      <c r="A48" t="s">
        <v>42</v>
      </c>
      <c r="B48" s="3">
        <f>+'Andrew Jackson'!B48+Benicorp!B48+Centennial!B48+ELNY!B48+'Family Guaranty'!B48+'Farmers &amp; Ranchers'!B48+'First Natl (Thrnr)'!B48+'Franklin Protective'!B48+'Golden State'!B48+Imerica!B48+'Investors Equity'!B48+Legion!B48+Lumbermens!B48+'National Heritage'!B48+Reliance!B48+'Standard Life IN'!B48+Villanova!B48</f>
        <v>0</v>
      </c>
      <c r="C48" s="3">
        <f>+'Andrew Jackson'!C48+Benicorp!C48+Centennial!C48+ELNY!C48+'Family Guaranty'!C48+'Farmers &amp; Ranchers'!C48+'First Natl (Thrnr)'!C48+'Franklin Protective'!C48+'Golden State'!C48+Imerica!C48+'Investors Equity'!C48+Legion!C48+Lumbermens!C48+'National Heritage'!C48+Reliance!C48+'Standard Life IN'!C48+Villanova!C48</f>
        <v>882002.05844718404</v>
      </c>
      <c r="D48" s="3">
        <f>+'Andrew Jackson'!D48+Benicorp!D48+Centennial!D48+ELNY!D48+'Family Guaranty'!D48+'Farmers &amp; Ranchers'!D48+'First Natl (Thrnr)'!D48+'Franklin Protective'!D48+'Golden State'!D48+Imerica!D48+'Investors Equity'!D48+Legion!D48+Lumbermens!D48+'National Heritage'!D48+Reliance!D48+'Standard Life IN'!D48+Villanova!D48</f>
        <v>-788.82677653053724</v>
      </c>
      <c r="E48" s="3">
        <f>+'Andrew Jackson'!E48+Benicorp!E48+Centennial!E48+ELNY!E48+'Family Guaranty'!E48+'Farmers &amp; Ranchers'!E48+'First Natl (Thrnr)'!E48+'Franklin Protective'!E48+'Golden State'!E48+Imerica!E48+'Investors Equity'!E48+Legion!E48+Lumbermens!E48+'National Heritage'!E48+Reliance!E48+'Standard Life IN'!E48+Villanova!E48</f>
        <v>0</v>
      </c>
      <c r="F48" s="3">
        <f t="shared" si="1"/>
        <v>881213.23167065345</v>
      </c>
    </row>
    <row r="49" spans="1:6">
      <c r="A49" t="s">
        <v>43</v>
      </c>
      <c r="B49" s="3">
        <f>+'Andrew Jackson'!B49+Benicorp!B49+Centennial!B49+ELNY!B49+'Family Guaranty'!B49+'Farmers &amp; Ranchers'!B49+'First Natl (Thrnr)'!B49+'Franklin Protective'!B49+'Golden State'!B49+Imerica!B49+'Investors Equity'!B49+Legion!B49+Lumbermens!B49+'National Heritage'!B49+Reliance!B49+'Standard Life IN'!B49+Villanova!B49</f>
        <v>4078772.0024920944</v>
      </c>
      <c r="C49" s="3">
        <f>+'Andrew Jackson'!C49+Benicorp!C49+Centennial!C49+ELNY!C49+'Family Guaranty'!C49+'Farmers &amp; Ranchers'!C49+'First Natl (Thrnr)'!C49+'Franklin Protective'!C49+'Golden State'!C49+Imerica!C49+'Investors Equity'!C49+Legion!C49+Lumbermens!C49+'National Heritage'!C49+Reliance!C49+'Standard Life IN'!C49+Villanova!C49</f>
        <v>10857064.98200875</v>
      </c>
      <c r="D49" s="3">
        <f>+'Andrew Jackson'!D49+Benicorp!D49+Centennial!D49+ELNY!D49+'Family Guaranty'!D49+'Farmers &amp; Ranchers'!D49+'First Natl (Thrnr)'!D49+'Franklin Protective'!D49+'Golden State'!D49+Imerica!D49+'Investors Equity'!D49+Legion!D49+Lumbermens!D49+'National Heritage'!D49+Reliance!D49+'Standard Life IN'!D49+Villanova!D49</f>
        <v>2119976.3897420028</v>
      </c>
      <c r="E49" s="3">
        <f>+'Andrew Jackson'!E49+Benicorp!E49+Centennial!E49+ELNY!E49+'Family Guaranty'!E49+'Farmers &amp; Ranchers'!E49+'First Natl (Thrnr)'!E49+'Franklin Protective'!E49+'Golden State'!E49+Imerica!E49+'Investors Equity'!E49+Legion!E49+Lumbermens!E49+'National Heritage'!E49+Reliance!E49+'Standard Life IN'!E49+Villanova!E49</f>
        <v>0</v>
      </c>
      <c r="F49" s="3">
        <f t="shared" si="1"/>
        <v>17055813.374242846</v>
      </c>
    </row>
    <row r="50" spans="1:6">
      <c r="A50" t="s">
        <v>44</v>
      </c>
      <c r="B50" s="3">
        <f>+'Andrew Jackson'!B50+Benicorp!B50+Centennial!B50+ELNY!B50+'Family Guaranty'!B50+'Farmers &amp; Ranchers'!B50+'First Natl (Thrnr)'!B50+'Franklin Protective'!B50+'Golden State'!B50+Imerica!B50+'Investors Equity'!B50+Legion!B50+Lumbermens!B50+'National Heritage'!B50+Reliance!B50+'Standard Life IN'!B50+Villanova!B50</f>
        <v>2253085.5153136477</v>
      </c>
      <c r="C50" s="3">
        <f>+'Andrew Jackson'!C50+Benicorp!C50+Centennial!C50+ELNY!C50+'Family Guaranty'!C50+'Farmers &amp; Ranchers'!C50+'First Natl (Thrnr)'!C50+'Franklin Protective'!C50+'Golden State'!C50+Imerica!C50+'Investors Equity'!C50+Legion!C50+Lumbermens!C50+'National Heritage'!C50+Reliance!C50+'Standard Life IN'!C50+Villanova!C50</f>
        <v>26126993.256793775</v>
      </c>
      <c r="D50" s="3">
        <f>+'Andrew Jackson'!D50+Benicorp!D50+Centennial!D50+ELNY!D50+'Family Guaranty'!D50+'Farmers &amp; Ranchers'!D50+'First Natl (Thrnr)'!D50+'Franklin Protective'!D50+'Golden State'!D50+Imerica!D50+'Investors Equity'!D50+Legion!D50+Lumbermens!D50+'National Heritage'!D50+Reliance!D50+'Standard Life IN'!D50+Villanova!D50</f>
        <v>6269761.5120468093</v>
      </c>
      <c r="E50" s="3">
        <f>+'Andrew Jackson'!E50+Benicorp!E50+Centennial!E50+ELNY!E50+'Family Guaranty'!E50+'Farmers &amp; Ranchers'!E50+'First Natl (Thrnr)'!E50+'Franklin Protective'!E50+'Golden State'!E50+Imerica!E50+'Investors Equity'!E50+Legion!E50+Lumbermens!E50+'National Heritage'!E50+Reliance!E50+'Standard Life IN'!E50+Villanova!E50</f>
        <v>0</v>
      </c>
      <c r="F50" s="3">
        <f t="shared" si="1"/>
        <v>34649840.284154229</v>
      </c>
    </row>
    <row r="51" spans="1:6">
      <c r="A51" t="s">
        <v>45</v>
      </c>
      <c r="B51" s="3">
        <f>+'Andrew Jackson'!B51+Benicorp!B51+Centennial!B51+ELNY!B51+'Family Guaranty'!B51+'Farmers &amp; Ranchers'!B51+'First Natl (Thrnr)'!B51+'Franklin Protective'!B51+'Golden State'!B51+Imerica!B51+'Investors Equity'!B51+Legion!B51+Lumbermens!B51+'National Heritage'!B51+Reliance!B51+'Standard Life IN'!B51+Villanova!B51</f>
        <v>-6823.5572889981559</v>
      </c>
      <c r="C51" s="3">
        <f>+'Andrew Jackson'!C51+Benicorp!C51+Centennial!C51+ELNY!C51+'Family Guaranty'!C51+'Farmers &amp; Ranchers'!C51+'First Natl (Thrnr)'!C51+'Franklin Protective'!C51+'Golden State'!C51+Imerica!C51+'Investors Equity'!C51+Legion!C51+Lumbermens!C51+'National Heritage'!C51+Reliance!C51+'Standard Life IN'!C51+Villanova!C51</f>
        <v>685567.42873094138</v>
      </c>
      <c r="D51" s="3">
        <f>+'Andrew Jackson'!D51+Benicorp!D51+Centennial!D51+ELNY!D51+'Family Guaranty'!D51+'Farmers &amp; Ranchers'!D51+'First Natl (Thrnr)'!D51+'Franklin Protective'!D51+'Golden State'!D51+Imerica!D51+'Investors Equity'!D51+Legion!D51+Lumbermens!D51+'National Heritage'!D51+Reliance!D51+'Standard Life IN'!D51+Villanova!D51</f>
        <v>117806.28195881128</v>
      </c>
      <c r="E51" s="3">
        <f>+'Andrew Jackson'!E51+Benicorp!E51+Centennial!E51+ELNY!E51+'Family Guaranty'!E51+'Farmers &amp; Ranchers'!E51+'First Natl (Thrnr)'!E51+'Franklin Protective'!E51+'Golden State'!E51+Imerica!E51+'Investors Equity'!E51+Legion!E51+Lumbermens!E51+'National Heritage'!E51+Reliance!E51+'Standard Life IN'!E51+Villanova!E51</f>
        <v>0</v>
      </c>
      <c r="F51" s="3">
        <f t="shared" si="1"/>
        <v>796550.15340075456</v>
      </c>
    </row>
    <row r="52" spans="1:6">
      <c r="A52" t="s">
        <v>46</v>
      </c>
      <c r="B52" s="3">
        <f>+'Andrew Jackson'!B52+Benicorp!B52+Centennial!B52+ELNY!B52+'Family Guaranty'!B52+'Farmers &amp; Ranchers'!B52+'First Natl (Thrnr)'!B52+'Franklin Protective'!B52+'Golden State'!B52+Imerica!B52+'Investors Equity'!B52+Legion!B52+Lumbermens!B52+'National Heritage'!B52+Reliance!B52+'Standard Life IN'!B52+Villanova!B52</f>
        <v>0</v>
      </c>
      <c r="C52" s="3">
        <f>+'Andrew Jackson'!C52+Benicorp!C52+Centennial!C52+ELNY!C52+'Family Guaranty'!C52+'Farmers &amp; Ranchers'!C52+'First Natl (Thrnr)'!C52+'Franklin Protective'!C52+'Golden State'!C52+Imerica!C52+'Investors Equity'!C52+Legion!C52+Lumbermens!C52+'National Heritage'!C52+Reliance!C52+'Standard Life IN'!C52+Villanova!C52</f>
        <v>961086.37733676855</v>
      </c>
      <c r="D52" s="3">
        <f>+'Andrew Jackson'!D52+Benicorp!D52+Centennial!D52+ELNY!D52+'Family Guaranty'!D52+'Farmers &amp; Ranchers'!D52+'First Natl (Thrnr)'!D52+'Franklin Protective'!D52+'Golden State'!D52+Imerica!D52+'Investors Equity'!D52+Legion!D52+Lumbermens!D52+'National Heritage'!D52+Reliance!D52+'Standard Life IN'!D52+Villanova!D52</f>
        <v>27475.87662294793</v>
      </c>
      <c r="E52" s="3">
        <f>+'Andrew Jackson'!E52+Benicorp!E52+Centennial!E52+ELNY!E52+'Family Guaranty'!E52+'Farmers &amp; Ranchers'!E52+'First Natl (Thrnr)'!E52+'Franklin Protective'!E52+'Golden State'!E52+Imerica!E52+'Investors Equity'!E52+Legion!E52+Lumbermens!E52+'National Heritage'!E52+Reliance!E52+'Standard Life IN'!E52+Villanova!E52</f>
        <v>0</v>
      </c>
      <c r="F52" s="3">
        <f t="shared" si="1"/>
        <v>988562.25395971653</v>
      </c>
    </row>
    <row r="53" spans="1:6">
      <c r="A53" t="s">
        <v>47</v>
      </c>
      <c r="B53" s="3">
        <f>+'Andrew Jackson'!B53+Benicorp!B53+Centennial!B53+ELNY!B53+'Family Guaranty'!B53+'Farmers &amp; Ranchers'!B53+'First Natl (Thrnr)'!B53+'Franklin Protective'!B53+'Golden State'!B53+Imerica!B53+'Investors Equity'!B53+Legion!B53+Lumbermens!B53+'National Heritage'!B53+Reliance!B53+'Standard Life IN'!B53+Villanova!B53</f>
        <v>22685.156581920746</v>
      </c>
      <c r="C53" s="3">
        <f>+'Andrew Jackson'!C53+Benicorp!C53+Centennial!C53+ELNY!C53+'Family Guaranty'!C53+'Farmers &amp; Ranchers'!C53+'First Natl (Thrnr)'!C53+'Franklin Protective'!C53+'Golden State'!C53+Imerica!C53+'Investors Equity'!C53+Legion!C53+Lumbermens!C53+'National Heritage'!C53+Reliance!C53+'Standard Life IN'!C53+Villanova!C53</f>
        <v>2894187.4960106467</v>
      </c>
      <c r="D53" s="3">
        <f>+'Andrew Jackson'!D53+Benicorp!D53+Centennial!D53+ELNY!D53+'Family Guaranty'!D53+'Farmers &amp; Ranchers'!D53+'First Natl (Thrnr)'!D53+'Franklin Protective'!D53+'Golden State'!D53+Imerica!D53+'Investors Equity'!D53+Legion!D53+Lumbermens!D53+'National Heritage'!D53+Reliance!D53+'Standard Life IN'!D53+Villanova!D53</f>
        <v>197271.83401521243</v>
      </c>
      <c r="E53" s="3">
        <f>+'Andrew Jackson'!E53+Benicorp!E53+Centennial!E53+ELNY!E53+'Family Guaranty'!E53+'Farmers &amp; Ranchers'!E53+'First Natl (Thrnr)'!E53+'Franklin Protective'!E53+'Golden State'!E53+Imerica!E53+'Investors Equity'!E53+Legion!E53+Lumbermens!E53+'National Heritage'!E53+Reliance!E53+'Standard Life IN'!E53+Villanova!E53</f>
        <v>0</v>
      </c>
      <c r="F53" s="3">
        <f t="shared" si="1"/>
        <v>3114144.4866077797</v>
      </c>
    </row>
    <row r="54" spans="1:6">
      <c r="A54" t="s">
        <v>48</v>
      </c>
      <c r="B54" s="3">
        <f>+'Andrew Jackson'!B54+Benicorp!B54+Centennial!B54+ELNY!B54+'Family Guaranty'!B54+'Farmers &amp; Ranchers'!B54+'First Natl (Thrnr)'!B54+'Franklin Protective'!B54+'Golden State'!B54+Imerica!B54+'Investors Equity'!B54+Legion!B54+Lumbermens!B54+'National Heritage'!B54+Reliance!B54+'Standard Life IN'!B54+Villanova!B54</f>
        <v>4832.6466935625358</v>
      </c>
      <c r="C54" s="3">
        <f>+'Andrew Jackson'!C54+Benicorp!C54+Centennial!C54+ELNY!C54+'Family Guaranty'!C54+'Farmers &amp; Ranchers'!C54+'First Natl (Thrnr)'!C54+'Franklin Protective'!C54+'Golden State'!C54+Imerica!C54+'Investors Equity'!C54+Legion!C54+Lumbermens!C54+'National Heritage'!C54+Reliance!C54+'Standard Life IN'!C54+Villanova!C54</f>
        <v>5391135.5774735957</v>
      </c>
      <c r="D54" s="3">
        <f>+'Andrew Jackson'!D54+Benicorp!D54+Centennial!D54+ELNY!D54+'Family Guaranty'!D54+'Farmers &amp; Ranchers'!D54+'First Natl (Thrnr)'!D54+'Franklin Protective'!D54+'Golden State'!D54+Imerica!D54+'Investors Equity'!D54+Legion!D54+Lumbermens!D54+'National Heritage'!D54+Reliance!D54+'Standard Life IN'!D54+Villanova!D54</f>
        <v>1091566.8874139623</v>
      </c>
      <c r="E54" s="3">
        <f>+'Andrew Jackson'!E54+Benicorp!E54+Centennial!E54+ELNY!E54+'Family Guaranty'!E54+'Farmers &amp; Ranchers'!E54+'First Natl (Thrnr)'!E54+'Franklin Protective'!E54+'Golden State'!E54+Imerica!E54+'Investors Equity'!E54+Legion!E54+Lumbermens!E54+'National Heritage'!E54+Reliance!E54+'Standard Life IN'!E54+Villanova!E54</f>
        <v>0</v>
      </c>
      <c r="F54" s="3">
        <f t="shared" si="1"/>
        <v>6487535.1115811206</v>
      </c>
    </row>
    <row r="55" spans="1:6">
      <c r="A55" t="s">
        <v>49</v>
      </c>
      <c r="B55" s="3">
        <f>+'Andrew Jackson'!B55+Benicorp!B55+Centennial!B55+ELNY!B55+'Family Guaranty'!B55+'Farmers &amp; Ranchers'!B55+'First Natl (Thrnr)'!B55+'Franklin Protective'!B55+'Golden State'!B55+Imerica!B55+'Investors Equity'!B55+Legion!B55+Lumbermens!B55+'National Heritage'!B55+Reliance!B55+'Standard Life IN'!B55+Villanova!B55</f>
        <v>72900.408803428494</v>
      </c>
      <c r="C55" s="3">
        <f>+'Andrew Jackson'!C55+Benicorp!C55+Centennial!C55+ELNY!C55+'Family Guaranty'!C55+'Farmers &amp; Ranchers'!C55+'First Natl (Thrnr)'!C55+'Franklin Protective'!C55+'Golden State'!C55+Imerica!C55+'Investors Equity'!C55+Legion!C55+Lumbermens!C55+'National Heritage'!C55+Reliance!C55+'Standard Life IN'!C55+Villanova!C55</f>
        <v>3617941.5563083976</v>
      </c>
      <c r="D55" s="3">
        <f>+'Andrew Jackson'!D55+Benicorp!D55+Centennial!D55+ELNY!D55+'Family Guaranty'!D55+'Farmers &amp; Ranchers'!D55+'First Natl (Thrnr)'!D55+'Franklin Protective'!D55+'Golden State'!D55+Imerica!D55+'Investors Equity'!D55+Legion!D55+Lumbermens!D55+'National Heritage'!D55+Reliance!D55+'Standard Life IN'!D55+Villanova!D55</f>
        <v>47141.467744208094</v>
      </c>
      <c r="E55" s="3">
        <f>+'Andrew Jackson'!E55+Benicorp!E55+Centennial!E55+ELNY!E55+'Family Guaranty'!E55+'Farmers &amp; Ranchers'!E55+'First Natl (Thrnr)'!E55+'Franklin Protective'!E55+'Golden State'!E55+Imerica!E55+'Investors Equity'!E55+Legion!E55+Lumbermens!E55+'National Heritage'!E55+Reliance!E55+'Standard Life IN'!E55+Villanova!E55</f>
        <v>0</v>
      </c>
      <c r="F55" s="3">
        <f t="shared" si="1"/>
        <v>3737983.432856034</v>
      </c>
    </row>
    <row r="56" spans="1:6">
      <c r="A56" t="s">
        <v>50</v>
      </c>
      <c r="B56" s="3">
        <f>+'Andrew Jackson'!B56+Benicorp!B56+Centennial!B56+ELNY!B56+'Family Guaranty'!B56+'Farmers &amp; Ranchers'!B56+'First Natl (Thrnr)'!B56+'Franklin Protective'!B56+'Golden State'!B56+Imerica!B56+'Investors Equity'!B56+Legion!B56+Lumbermens!B56+'National Heritage'!B56+Reliance!B56+'Standard Life IN'!B56+Villanova!B56</f>
        <v>0</v>
      </c>
      <c r="C56" s="3">
        <f>+'Andrew Jackson'!C56+Benicorp!C56+Centennial!C56+ELNY!C56+'Family Guaranty'!C56+'Farmers &amp; Ranchers'!C56+'First Natl (Thrnr)'!C56+'Franklin Protective'!C56+'Golden State'!C56+Imerica!C56+'Investors Equity'!C56+Legion!C56+Lumbermens!C56+'National Heritage'!C56+Reliance!C56+'Standard Life IN'!C56+Villanova!C56</f>
        <v>195375.91054186167</v>
      </c>
      <c r="D56" s="3">
        <f>+'Andrew Jackson'!D56+Benicorp!D56+Centennial!D56+ELNY!D56+'Family Guaranty'!D56+'Farmers &amp; Ranchers'!D56+'First Natl (Thrnr)'!D56+'Franklin Protective'!D56+'Golden State'!D56+Imerica!D56+'Investors Equity'!D56+Legion!D56+Lumbermens!D56+'National Heritage'!D56+Reliance!D56+'Standard Life IN'!D56+Villanova!D56</f>
        <v>422788.65861081291</v>
      </c>
      <c r="E56" s="3">
        <f>+'Andrew Jackson'!E56+Benicorp!E56+Centennial!E56+ELNY!E56+'Family Guaranty'!E56+'Farmers &amp; Ranchers'!E56+'First Natl (Thrnr)'!E56+'Franklin Protective'!E56+'Golden State'!E56+Imerica!E56+'Investors Equity'!E56+Legion!E56+Lumbermens!E56+'National Heritage'!E56+Reliance!E56+'Standard Life IN'!E56+Villanova!E56</f>
        <v>0</v>
      </c>
      <c r="F56" s="3">
        <f t="shared" si="1"/>
        <v>618164.56915267464</v>
      </c>
    </row>
    <row r="57" spans="1:6">
      <c r="A57" t="s">
        <v>51</v>
      </c>
      <c r="B57" s="3">
        <f>+'Andrew Jackson'!B57+Benicorp!B57+Centennial!B57+ELNY!B57+'Family Guaranty'!B57+'Farmers &amp; Ranchers'!B57+'First Natl (Thrnr)'!B57+'Franklin Protective'!B57+'Golden State'!B57+Imerica!B57+'Investors Equity'!B57+Legion!B57+Lumbermens!B57+'National Heritage'!B57+Reliance!B57+'Standard Life IN'!B57+Villanova!B57</f>
        <v>0</v>
      </c>
      <c r="C57" s="3">
        <f>+'Andrew Jackson'!C57+Benicorp!C57+Centennial!C57+ELNY!C57+'Family Guaranty'!C57+'Farmers &amp; Ranchers'!C57+'First Natl (Thrnr)'!C57+'Franklin Protective'!C57+'Golden State'!C57+Imerica!C57+'Investors Equity'!C57+Legion!C57+Lumbermens!C57+'National Heritage'!C57+Reliance!C57+'Standard Life IN'!C57+Villanova!C57</f>
        <v>391971.85255292861</v>
      </c>
      <c r="D57" s="3">
        <f>+'Andrew Jackson'!D57+Benicorp!D57+Centennial!D57+ELNY!D57+'Family Guaranty'!D57+'Farmers &amp; Ranchers'!D57+'First Natl (Thrnr)'!D57+'Franklin Protective'!D57+'Golden State'!D57+Imerica!D57+'Investors Equity'!D57+Legion!D57+Lumbermens!D57+'National Heritage'!D57+Reliance!D57+'Standard Life IN'!D57+Villanova!D57</f>
        <v>173552.61887098674</v>
      </c>
      <c r="E57" s="3">
        <f>+'Andrew Jackson'!E57+Benicorp!E57+Centennial!E57+ELNY!E57+'Family Guaranty'!E57+'Farmers &amp; Ranchers'!E57+'First Natl (Thrnr)'!E57+'Franklin Protective'!E57+'Golden State'!E57+Imerica!E57+'Investors Equity'!E57+Legion!E57+Lumbermens!E57+'National Heritage'!E57+Reliance!E57+'Standard Life IN'!E57+Villanova!E57</f>
        <v>0</v>
      </c>
      <c r="F57" s="3">
        <f t="shared" si="1"/>
        <v>565524.47142391535</v>
      </c>
    </row>
    <row r="58" spans="1:6">
      <c r="A58" t="s">
        <v>52</v>
      </c>
      <c r="B58" s="3">
        <f>+'Andrew Jackson'!B58+Benicorp!B58+Centennial!B58+ELNY!B58+'Family Guaranty'!B58+'Farmers &amp; Ranchers'!B58+'First Natl (Thrnr)'!B58+'Franklin Protective'!B58+'Golden State'!B58+Imerica!B58+'Investors Equity'!B58+Legion!B58+Lumbermens!B58+'National Heritage'!B58+Reliance!B58+'Standard Life IN'!B58+Villanova!B58</f>
        <v>1</v>
      </c>
      <c r="C58" s="3">
        <f>+'Andrew Jackson'!C58+Benicorp!C58+Centennial!C58+ELNY!C58+'Family Guaranty'!C58+'Farmers &amp; Ranchers'!C58+'First Natl (Thrnr)'!C58+'Franklin Protective'!C58+'Golden State'!C58+Imerica!C58+'Investors Equity'!C58+Legion!C58+Lumbermens!C58+'National Heritage'!C58+Reliance!C58+'Standard Life IN'!C58+Villanova!C58</f>
        <v>0</v>
      </c>
      <c r="D58" s="3">
        <f>+'Andrew Jackson'!D58+Benicorp!D58+Centennial!D58+ELNY!D58+'Family Guaranty'!D58+'Farmers &amp; Ranchers'!D58+'First Natl (Thrnr)'!D58+'Franklin Protective'!D58+'Golden State'!D58+Imerica!D58+'Investors Equity'!D58+Legion!D58+Lumbermens!D58+'National Heritage'!D58+Reliance!D58+'Standard Life IN'!D58+Villanova!D58</f>
        <v>15646.951564594474</v>
      </c>
      <c r="E58" s="3">
        <f>+'Andrew Jackson'!E58+Benicorp!E58+Centennial!E58+ELNY!E58+'Family Guaranty'!E58+'Farmers &amp; Ranchers'!E58+'First Natl (Thrnr)'!E58+'Franklin Protective'!E58+'Golden State'!E58+Imerica!E58+'Investors Equity'!E58+Legion!E58+Lumbermens!E58+'National Heritage'!E58+Reliance!E58+'Standard Life IN'!E58+Villanova!E58</f>
        <v>0</v>
      </c>
      <c r="F58" s="3">
        <f t="shared" si="1"/>
        <v>15647.951564594474</v>
      </c>
    </row>
    <row r="59" spans="1:6">
      <c r="B59" s="3"/>
      <c r="C59" s="3"/>
      <c r="D59" s="3"/>
      <c r="E59" s="3"/>
      <c r="F59" s="3"/>
    </row>
    <row r="60" spans="1:6">
      <c r="A60" t="s">
        <v>59</v>
      </c>
      <c r="B60" s="3">
        <f t="shared" ref="B60:F60" si="2">SUM(B6:B58)</f>
        <v>66448491.286789797</v>
      </c>
      <c r="C60" s="3">
        <f t="shared" si="2"/>
        <v>987575064.36327302</v>
      </c>
      <c r="D60" s="3">
        <f t="shared" si="2"/>
        <v>73489861.534871921</v>
      </c>
      <c r="E60" s="3">
        <f t="shared" si="2"/>
        <v>0</v>
      </c>
      <c r="F60" s="3">
        <f t="shared" si="2"/>
        <v>1127513417.1849346</v>
      </c>
    </row>
    <row r="62" spans="1:6">
      <c r="A62" s="143" t="s">
        <v>169</v>
      </c>
      <c r="B62" s="143"/>
      <c r="C62" s="143"/>
      <c r="D62" s="143"/>
      <c r="E62" s="143"/>
      <c r="F62" s="143"/>
    </row>
    <row r="63" spans="1:6">
      <c r="A63" t="s">
        <v>257</v>
      </c>
      <c r="B63" s="143" t="s">
        <v>179</v>
      </c>
      <c r="C63" s="143"/>
      <c r="D63" s="143"/>
      <c r="E63" s="143"/>
      <c r="F63" s="143"/>
    </row>
    <row r="65" spans="1:6">
      <c r="A65" t="s">
        <v>59</v>
      </c>
      <c r="B65" s="3">
        <f>SUM(B60:B64)</f>
        <v>66448491.286789797</v>
      </c>
      <c r="C65" s="3">
        <f>SUM(C60:C64)</f>
        <v>987575064.36327302</v>
      </c>
      <c r="D65" s="3">
        <f>SUM(D60:D64)</f>
        <v>73489861.534871921</v>
      </c>
      <c r="E65" s="3">
        <f>SUM(E60:E64)</f>
        <v>0</v>
      </c>
      <c r="F65" s="3">
        <f>SUM(F60:F64)</f>
        <v>1127513417.1849346</v>
      </c>
    </row>
    <row r="69" spans="1:6">
      <c r="A69" t="s">
        <v>189</v>
      </c>
      <c r="B69" s="3">
        <f>+Summary!H50</f>
        <v>66448491.286789797</v>
      </c>
      <c r="C69" s="3">
        <f>+Summary!I50</f>
        <v>987575064.36327326</v>
      </c>
      <c r="D69" s="3">
        <f>+Summary!J50</f>
        <v>73489861.534871936</v>
      </c>
      <c r="E69" s="3">
        <f>+Summary!K50</f>
        <v>0</v>
      </c>
      <c r="F69" s="3">
        <f>+Summary!L50</f>
        <v>1127513417.1849351</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 bottom="0" header="0.5" footer="0.5"/>
  <pageSetup scale="59" orientation="portrait" r:id="rId1"/>
  <headerFooter>
    <oddHeader>&amp;L&amp;"Geneva,Bold"&amp;D 
&amp;F &amp;C&amp;"Geneva,Bold Italic"Closed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A509" sqref="A1:XFD1048576"/>
    </sheetView>
  </sheetViews>
  <sheetFormatPr defaultRowHeight="15"/>
  <cols>
    <col min="1" max="1" width="32.7109375" bestFit="1" customWidth="1"/>
    <col min="2" max="4" width="13.28515625" bestFit="1" customWidth="1"/>
    <col min="5" max="5" width="12.140625" bestFit="1" customWidth="1"/>
    <col min="6" max="6" width="13.28515625" bestFit="1" customWidth="1"/>
    <col min="7" max="7" width="2.7109375" customWidth="1"/>
    <col min="8" max="8" width="41.28515625" bestFit="1" customWidth="1"/>
    <col min="9" max="9" width="13.28515625" bestFit="1" customWidth="1"/>
  </cols>
  <sheetData>
    <row r="1" spans="1:9">
      <c r="A1" s="160" t="s">
        <v>378</v>
      </c>
      <c r="B1" s="161"/>
      <c r="C1" s="161"/>
      <c r="D1" s="161"/>
      <c r="E1" s="161"/>
      <c r="F1" s="161"/>
    </row>
    <row r="3" spans="1:9">
      <c r="B3" s="46"/>
      <c r="C3" s="46" t="s">
        <v>192</v>
      </c>
      <c r="D3" s="46"/>
      <c r="E3" s="46" t="s">
        <v>193</v>
      </c>
      <c r="F3" s="46"/>
    </row>
    <row r="4" spans="1:9">
      <c r="B4" s="46" t="s">
        <v>55</v>
      </c>
      <c r="C4" s="46" t="s">
        <v>194</v>
      </c>
      <c r="D4" s="46" t="s">
        <v>57</v>
      </c>
      <c r="E4" s="46" t="s">
        <v>194</v>
      </c>
      <c r="F4" s="46" t="s">
        <v>59</v>
      </c>
    </row>
    <row r="6" spans="1:9">
      <c r="A6" t="s">
        <v>0</v>
      </c>
      <c r="B6" s="3">
        <f>+'Alabama Life'!B6+'American Chambers'!B6+'American Educators'!B6+'American Integrity'!B6+'Amer Life Asr'!B6+'Amer Std Life Acc'!B6+AmerWstrn!B6+'AMS Life'!B6+'Bankers Commercial'!B6+'Booker T Washington'!B6+'Coastal States'!B6+'Confed Life (CLIC)'!B6+'Consolidated National'!B6+'Consumers United'!B6+'Corporate Life'!B6+'Diamond Benefits'!B6+'EBL Life'!B6+'Fidelity Bankers'!B6+'First Natl'!B6+'Franklin American'!B6+'George Washington'!B6+'Guarantee Security'!B6+'Inter-American'!B6+'International Fin'!B6+'Investment Life of America'!B6+'Kentucky Central'!B6+'London Pac'!B6+'Medical Savings'!B6+'Midwest Life'!B6+'Mutual Benefit'!B6+'Mutual Security'!B6+'National Affiliated'!B6+'Natl American'!B6+'New Jersey Life'!B6+'Old Colony Life'!B6+'Old Faithful'!B6+'Pacific Standard'!B6+'States General'!B6+Statesman!B6+'Summit National'!B6+Supreme!B6+Underwriters!B6+Unison!B6+'United Republic'!B6+'Universal Life'!B6+Universe!B6</f>
        <v>29404321.663545549</v>
      </c>
      <c r="C6" s="3">
        <f>+'Alabama Life'!C6+'American Chambers'!C6+'American Educators'!C6+'American Integrity'!C6+'Amer Life Asr'!C6+'Amer Std Life Acc'!C6+AmerWstrn!C6+'AMS Life'!C6+'Bankers Commercial'!C6+'Booker T Washington'!C6+'Coastal States'!C6+'Confed Life (CLIC)'!C6+'Consolidated National'!C6+'Consumers United'!C6+'Corporate Life'!C6+'Diamond Benefits'!C6+'EBL Life'!C6+'Fidelity Bankers'!C6+'First Natl'!C6+'Franklin American'!C6+'George Washington'!C6+'Guarantee Security'!C6+'Inter-American'!C6+'International Fin'!C6+'Investment Life of America'!C6+'Kentucky Central'!C6+'London Pac'!C6+'Medical Savings'!C6+'Midwest Life'!C6+'Mutual Benefit'!C6+'Mutual Security'!C6+'National Affiliated'!C6+'Natl American'!C6+'New Jersey Life'!C6+'Old Colony Life'!C6+'Old Faithful'!C6+'Pacific Standard'!C6+'States General'!C6+Statesman!C6+'Summit National'!C6+Supreme!C6+Underwriters!C6+Unison!C6+'United Republic'!C6+'Universal Life'!C6+Universe!C6</f>
        <v>8365242.3623825805</v>
      </c>
      <c r="D6" s="3">
        <f>+'Alabama Life'!D6+'American Chambers'!D6+'American Educators'!D6+'American Integrity'!D6+'Amer Life Asr'!D6+'Amer Std Life Acc'!D6+AmerWstrn!D6+'AMS Life'!D6+'Bankers Commercial'!D6+'Booker T Washington'!D6+'Coastal States'!D6+'Confed Life (CLIC)'!D6+'Consolidated National'!D6+'Consumers United'!D6+'Corporate Life'!D6+'Diamond Benefits'!D6+'EBL Life'!D6+'Fidelity Bankers'!D6+'First Natl'!D6+'Franklin American'!D6+'George Washington'!D6+'Guarantee Security'!D6+'Inter-American'!D6+'International Fin'!D6+'Investment Life of America'!D6+'Kentucky Central'!D6+'London Pac'!D6+'Medical Savings'!D6+'Midwest Life'!D6+'Mutual Benefit'!D6+'Mutual Security'!D6+'National Affiliated'!D6+'Natl American'!D6+'New Jersey Life'!D6+'Old Colony Life'!D6+'Old Faithful'!D6+'Pacific Standard'!D6+'States General'!D6+Statesman!D6+'Summit National'!D6+Supreme!D6+Underwriters!D6+Unison!D6+'United Republic'!D6+'Universal Life'!D6+Universe!D6</f>
        <v>1734501.0879015613</v>
      </c>
      <c r="E6" s="3">
        <f>+'Alabama Life'!E6+'American Chambers'!E6+'American Educators'!E6+'American Integrity'!E6+'Amer Life Asr'!E6+'Amer Std Life Acc'!E6+AmerWstrn!E6+'AMS Life'!E6+'Bankers Commercial'!E6+'Booker T Washington'!E6+'Coastal States'!E6+'Confed Life (CLIC)'!E6+'Consolidated National'!E6+'Consumers United'!E6+'Corporate Life'!E6+'Diamond Benefits'!E6+'EBL Life'!E6+'Fidelity Bankers'!E6+'First Natl'!E6+'Franklin American'!E6+'George Washington'!E6+'Guarantee Security'!E6+'Inter-American'!E6+'International Fin'!E6+'Investment Life of America'!E6+'Kentucky Central'!E6+'London Pac'!E6+'Medical Savings'!E6+'Midwest Life'!E6+'Mutual Benefit'!E6+'Mutual Security'!E6+'National Affiliated'!E6+'Natl American'!E6+'New Jersey Life'!E6+'Old Colony Life'!E6+'Old Faithful'!E6+'Pacific Standard'!E6+'States General'!E6+Statesman!E6+'Summit National'!E6+Supreme!E6+Underwriters!E6+Unison!E6+'United Republic'!E6+'Universal Life'!E6+Universe!E6</f>
        <v>0</v>
      </c>
      <c r="F6" s="3">
        <f t="shared" ref="F6:F37" si="0">SUM(B6:E6)</f>
        <v>39504065.113829695</v>
      </c>
      <c r="H6" t="s">
        <v>269</v>
      </c>
      <c r="I6" s="3">
        <f>+Summary!L54</f>
        <v>3310751.2766666668</v>
      </c>
    </row>
    <row r="7" spans="1:9">
      <c r="A7" t="s">
        <v>1</v>
      </c>
      <c r="B7" s="3">
        <f>+'Alabama Life'!B7+'American Chambers'!B7+'American Educators'!B7+'American Integrity'!B7+'Amer Life Asr'!B7+'Amer Std Life Acc'!B7+AmerWstrn!B7+'AMS Life'!B7+'Bankers Commercial'!B7+'Booker T Washington'!B7+'Coastal States'!B7+'Confed Life (CLIC)'!B7+'Consolidated National'!B7+'Consumers United'!B7+'Corporate Life'!B7+'Diamond Benefits'!B7+'EBL Life'!B7+'Fidelity Bankers'!B7+'First Natl'!B7+'Franklin American'!B7+'George Washington'!B7+'Guarantee Security'!B7+'Inter-American'!B7+'International Fin'!B7+'Investment Life of America'!B7+'Kentucky Central'!B7+'London Pac'!B7+'Medical Savings'!B7+'Midwest Life'!B7+'Mutual Benefit'!B7+'Mutual Security'!B7+'National Affiliated'!B7+'Natl American'!B7+'New Jersey Life'!B7+'Old Colony Life'!B7+'Old Faithful'!B7+'Pacific Standard'!B7+'States General'!B7+Statesman!B7+'Summit National'!B7+Supreme!B7+Underwriters!B7+Unison!B7+'United Republic'!B7+'Universal Life'!B7+Universe!B7</f>
        <v>132146.93251156731</v>
      </c>
      <c r="C7" s="3">
        <f>+'Alabama Life'!C7+'American Chambers'!C7+'American Educators'!C7+'American Integrity'!C7+'Amer Life Asr'!C7+'Amer Std Life Acc'!C7+AmerWstrn!C7+'AMS Life'!C7+'Bankers Commercial'!C7+'Booker T Washington'!C7+'Coastal States'!C7+'Confed Life (CLIC)'!C7+'Consolidated National'!C7+'Consumers United'!C7+'Corporate Life'!C7+'Diamond Benefits'!C7+'EBL Life'!C7+'Fidelity Bankers'!C7+'First Natl'!C7+'Franklin American'!C7+'George Washington'!C7+'Guarantee Security'!C7+'Inter-American'!C7+'International Fin'!C7+'Investment Life of America'!C7+'Kentucky Central'!C7+'London Pac'!C7+'Medical Savings'!C7+'Midwest Life'!C7+'Mutual Benefit'!C7+'Mutual Security'!C7+'National Affiliated'!C7+'Natl American'!C7+'New Jersey Life'!C7+'Old Colony Life'!C7+'Old Faithful'!C7+'Pacific Standard'!C7+'States General'!C7+Statesman!C7+'Summit National'!C7+Supreme!C7+Underwriters!C7+Unison!C7+'United Republic'!C7+'Universal Life'!C7+Universe!C7</f>
        <v>280628.59809904441</v>
      </c>
      <c r="D7" s="3">
        <f>+'Alabama Life'!D7+'American Chambers'!D7+'American Educators'!D7+'American Integrity'!D7+'Amer Life Asr'!D7+'Amer Std Life Acc'!D7+AmerWstrn!D7+'AMS Life'!D7+'Bankers Commercial'!D7+'Booker T Washington'!D7+'Coastal States'!D7+'Confed Life (CLIC)'!D7+'Consolidated National'!D7+'Consumers United'!D7+'Corporate Life'!D7+'Diamond Benefits'!D7+'EBL Life'!D7+'Fidelity Bankers'!D7+'First Natl'!D7+'Franklin American'!D7+'George Washington'!D7+'Guarantee Security'!D7+'Inter-American'!D7+'International Fin'!D7+'Investment Life of America'!D7+'Kentucky Central'!D7+'London Pac'!D7+'Medical Savings'!D7+'Midwest Life'!D7+'Mutual Benefit'!D7+'Mutual Security'!D7+'National Affiliated'!D7+'Natl American'!D7+'New Jersey Life'!D7+'Old Colony Life'!D7+'Old Faithful'!D7+'Pacific Standard'!D7+'States General'!D7+Statesman!D7+'Summit National'!D7+Supreme!D7+Underwriters!D7+Unison!D7+'United Republic'!D7+'Universal Life'!D7+Universe!D7</f>
        <v>43893.715350671177</v>
      </c>
      <c r="E7" s="3">
        <f>+'Alabama Life'!E7+'American Chambers'!E7+'American Educators'!E7+'American Integrity'!E7+'Amer Life Asr'!E7+'Amer Std Life Acc'!E7+AmerWstrn!E7+'AMS Life'!E7+'Bankers Commercial'!E7+'Booker T Washington'!E7+'Coastal States'!E7+'Confed Life (CLIC)'!E7+'Consolidated National'!E7+'Consumers United'!E7+'Corporate Life'!E7+'Diamond Benefits'!E7+'EBL Life'!E7+'Fidelity Bankers'!E7+'First Natl'!E7+'Franklin American'!E7+'George Washington'!E7+'Guarantee Security'!E7+'Inter-American'!E7+'International Fin'!E7+'Investment Life of America'!E7+'Kentucky Central'!E7+'London Pac'!E7+'Medical Savings'!E7+'Midwest Life'!E7+'Mutual Benefit'!E7+'Mutual Security'!E7+'National Affiliated'!E7+'Natl American'!E7+'New Jersey Life'!E7+'Old Colony Life'!E7+'Old Faithful'!E7+'Pacific Standard'!E7+'States General'!E7+Statesman!E7+'Summit National'!E7+Supreme!E7+Underwriters!E7+Unison!E7+'United Republic'!E7+'Universal Life'!E7+Universe!E7</f>
        <v>-511.7032997512697</v>
      </c>
      <c r="F7" s="3">
        <f t="shared" si="0"/>
        <v>456157.5426615316</v>
      </c>
      <c r="H7" t="s">
        <v>272</v>
      </c>
      <c r="I7" s="3">
        <f>+Summary!L55</f>
        <v>26454626.664638009</v>
      </c>
    </row>
    <row r="8" spans="1:9">
      <c r="A8" t="s">
        <v>2</v>
      </c>
      <c r="B8" s="3">
        <f>+'Alabama Life'!B8+'American Chambers'!B8+'American Educators'!B8+'American Integrity'!B8+'Amer Life Asr'!B8+'Amer Std Life Acc'!B8+AmerWstrn!B8+'AMS Life'!B8+'Bankers Commercial'!B8+'Booker T Washington'!B8+'Coastal States'!B8+'Confed Life (CLIC)'!B8+'Consolidated National'!B8+'Consumers United'!B8+'Corporate Life'!B8+'Diamond Benefits'!B8+'EBL Life'!B8+'Fidelity Bankers'!B8+'First Natl'!B8+'Franklin American'!B8+'George Washington'!B8+'Guarantee Security'!B8+'Inter-American'!B8+'International Fin'!B8+'Investment Life of America'!B8+'Kentucky Central'!B8+'London Pac'!B8+'Medical Savings'!B8+'Midwest Life'!B8+'Mutual Benefit'!B8+'Mutual Security'!B8+'National Affiliated'!B8+'Natl American'!B8+'New Jersey Life'!B8+'Old Colony Life'!B8+'Old Faithful'!B8+'Pacific Standard'!B8+'States General'!B8+Statesman!B8+'Summit National'!B8+Supreme!B8+Underwriters!B8+Unison!B8+'United Republic'!B8+'Universal Life'!B8+Universe!B8</f>
        <v>4583312.9644855121</v>
      </c>
      <c r="C8" s="3">
        <f>+'Alabama Life'!C8+'American Chambers'!C8+'American Educators'!C8+'American Integrity'!C8+'Amer Life Asr'!C8+'Amer Std Life Acc'!C8+AmerWstrn!C8+'AMS Life'!C8+'Bankers Commercial'!C8+'Booker T Washington'!C8+'Coastal States'!C8+'Confed Life (CLIC)'!C8+'Consolidated National'!C8+'Consumers United'!C8+'Corporate Life'!C8+'Diamond Benefits'!C8+'EBL Life'!C8+'Fidelity Bankers'!C8+'First Natl'!C8+'Franklin American'!C8+'George Washington'!C8+'Guarantee Security'!C8+'Inter-American'!C8+'International Fin'!C8+'Investment Life of America'!C8+'Kentucky Central'!C8+'London Pac'!C8+'Medical Savings'!C8+'Midwest Life'!C8+'Mutual Benefit'!C8+'Mutual Security'!C8+'National Affiliated'!C8+'Natl American'!C8+'New Jersey Life'!C8+'Old Colony Life'!C8+'Old Faithful'!C8+'Pacific Standard'!C8+'States General'!C8+Statesman!C8+'Summit National'!C8+Supreme!C8+Underwriters!C8+Unison!C8+'United Republic'!C8+'Universal Life'!C8+Universe!C8</f>
        <v>14818465.234907072</v>
      </c>
      <c r="D8" s="3">
        <f>+'Alabama Life'!D8+'American Chambers'!D8+'American Educators'!D8+'American Integrity'!D8+'Amer Life Asr'!D8+'Amer Std Life Acc'!D8+AmerWstrn!D8+'AMS Life'!D8+'Bankers Commercial'!D8+'Booker T Washington'!D8+'Coastal States'!D8+'Confed Life (CLIC)'!D8+'Consolidated National'!D8+'Consumers United'!D8+'Corporate Life'!D8+'Diamond Benefits'!D8+'EBL Life'!D8+'Fidelity Bankers'!D8+'First Natl'!D8+'Franklin American'!D8+'George Washington'!D8+'Guarantee Security'!D8+'Inter-American'!D8+'International Fin'!D8+'Investment Life of America'!D8+'Kentucky Central'!D8+'London Pac'!D8+'Medical Savings'!D8+'Midwest Life'!D8+'Mutual Benefit'!D8+'Mutual Security'!D8+'National Affiliated'!D8+'Natl American'!D8+'New Jersey Life'!D8+'Old Colony Life'!D8+'Old Faithful'!D8+'Pacific Standard'!D8+'States General'!D8+Statesman!D8+'Summit National'!D8+Supreme!D8+Underwriters!D8+Unison!D8+'United Republic'!D8+'Universal Life'!D8+Universe!D8</f>
        <v>1387951.9776661291</v>
      </c>
      <c r="E8" s="3">
        <f>+'Alabama Life'!E8+'American Chambers'!E8+'American Educators'!E8+'American Integrity'!E8+'Amer Life Asr'!E8+'Amer Std Life Acc'!E8+AmerWstrn!E8+'AMS Life'!E8+'Bankers Commercial'!E8+'Booker T Washington'!E8+'Coastal States'!E8+'Confed Life (CLIC)'!E8+'Consolidated National'!E8+'Consumers United'!E8+'Corporate Life'!E8+'Diamond Benefits'!E8+'EBL Life'!E8+'Fidelity Bankers'!E8+'First Natl'!E8+'Franklin American'!E8+'George Washington'!E8+'Guarantee Security'!E8+'Inter-American'!E8+'International Fin'!E8+'Investment Life of America'!E8+'Kentucky Central'!E8+'London Pac'!E8+'Medical Savings'!E8+'Midwest Life'!E8+'Mutual Benefit'!E8+'Mutual Security'!E8+'National Affiliated'!E8+'Natl American'!E8+'New Jersey Life'!E8+'Old Colony Life'!E8+'Old Faithful'!E8+'Pacific Standard'!E8+'States General'!E8+Statesman!E8+'Summit National'!E8+Supreme!E8+Underwriters!E8+Unison!E8+'United Republic'!E8+'Universal Life'!E8+Universe!E8</f>
        <v>0</v>
      </c>
      <c r="F8" s="3">
        <f t="shared" si="0"/>
        <v>20789730.177058712</v>
      </c>
      <c r="H8" t="s">
        <v>275</v>
      </c>
      <c r="I8" s="3">
        <f>+Summary!L56</f>
        <v>4926157.1166666672</v>
      </c>
    </row>
    <row r="9" spans="1:9">
      <c r="A9" t="s">
        <v>3</v>
      </c>
      <c r="B9" s="3">
        <f>+'Alabama Life'!B9+'American Chambers'!B9+'American Educators'!B9+'American Integrity'!B9+'Amer Life Asr'!B9+'Amer Std Life Acc'!B9+AmerWstrn!B9+'AMS Life'!B9+'Bankers Commercial'!B9+'Booker T Washington'!B9+'Coastal States'!B9+'Confed Life (CLIC)'!B9+'Consolidated National'!B9+'Consumers United'!B9+'Corporate Life'!B9+'Diamond Benefits'!B9+'EBL Life'!B9+'Fidelity Bankers'!B9+'First Natl'!B9+'Franklin American'!B9+'George Washington'!B9+'Guarantee Security'!B9+'Inter-American'!B9+'International Fin'!B9+'Investment Life of America'!B9+'Kentucky Central'!B9+'London Pac'!B9+'Medical Savings'!B9+'Midwest Life'!B9+'Mutual Benefit'!B9+'Mutual Security'!B9+'National Affiliated'!B9+'Natl American'!B9+'New Jersey Life'!B9+'Old Colony Life'!B9+'Old Faithful'!B9+'Pacific Standard'!B9+'States General'!B9+Statesman!B9+'Summit National'!B9+Supreme!B9+Underwriters!B9+Unison!B9+'United Republic'!B9+'Universal Life'!B9+Universe!B9</f>
        <v>1706351.1117621921</v>
      </c>
      <c r="C9" s="3">
        <f>+'Alabama Life'!C9+'American Chambers'!C9+'American Educators'!C9+'American Integrity'!C9+'Amer Life Asr'!C9+'Amer Std Life Acc'!C9+AmerWstrn!C9+'AMS Life'!C9+'Bankers Commercial'!C9+'Booker T Washington'!C9+'Coastal States'!C9+'Confed Life (CLIC)'!C9+'Consolidated National'!C9+'Consumers United'!C9+'Corporate Life'!C9+'Diamond Benefits'!C9+'EBL Life'!C9+'Fidelity Bankers'!C9+'First Natl'!C9+'Franklin American'!C9+'George Washington'!C9+'Guarantee Security'!C9+'Inter-American'!C9+'International Fin'!C9+'Investment Life of America'!C9+'Kentucky Central'!C9+'London Pac'!C9+'Medical Savings'!C9+'Midwest Life'!C9+'Mutual Benefit'!C9+'Mutual Security'!C9+'National Affiliated'!C9+'Natl American'!C9+'New Jersey Life'!C9+'Old Colony Life'!C9+'Old Faithful'!C9+'Pacific Standard'!C9+'States General'!C9+Statesman!C9+'Summit National'!C9+Supreme!C9+Underwriters!C9+Unison!C9+'United Republic'!C9+'Universal Life'!C9+Universe!C9</f>
        <v>2136912.2197083654</v>
      </c>
      <c r="D9" s="3">
        <f>+'Alabama Life'!D9+'American Chambers'!D9+'American Educators'!D9+'American Integrity'!D9+'Amer Life Asr'!D9+'Amer Std Life Acc'!D9+AmerWstrn!D9+'AMS Life'!D9+'Bankers Commercial'!D9+'Booker T Washington'!D9+'Coastal States'!D9+'Confed Life (CLIC)'!D9+'Consolidated National'!D9+'Consumers United'!D9+'Corporate Life'!D9+'Diamond Benefits'!D9+'EBL Life'!D9+'Fidelity Bankers'!D9+'First Natl'!D9+'Franklin American'!D9+'George Washington'!D9+'Guarantee Security'!D9+'Inter-American'!D9+'International Fin'!D9+'Investment Life of America'!D9+'Kentucky Central'!D9+'London Pac'!D9+'Medical Savings'!D9+'Midwest Life'!D9+'Mutual Benefit'!D9+'Mutual Security'!D9+'National Affiliated'!D9+'Natl American'!D9+'New Jersey Life'!D9+'Old Colony Life'!D9+'Old Faithful'!D9+'Pacific Standard'!D9+'States General'!D9+Statesman!D9+'Summit National'!D9+Supreme!D9+Underwriters!D9+Unison!D9+'United Republic'!D9+'Universal Life'!D9+Universe!D9</f>
        <v>1492303.0086229502</v>
      </c>
      <c r="E9" s="3">
        <f>+'Alabama Life'!E9+'American Chambers'!E9+'American Educators'!E9+'American Integrity'!E9+'Amer Life Asr'!E9+'Amer Std Life Acc'!E9+AmerWstrn!E9+'AMS Life'!E9+'Bankers Commercial'!E9+'Booker T Washington'!E9+'Coastal States'!E9+'Confed Life (CLIC)'!E9+'Consolidated National'!E9+'Consumers United'!E9+'Corporate Life'!E9+'Diamond Benefits'!E9+'EBL Life'!E9+'Fidelity Bankers'!E9+'First Natl'!E9+'Franklin American'!E9+'George Washington'!E9+'Guarantee Security'!E9+'Inter-American'!E9+'International Fin'!E9+'Investment Life of America'!E9+'Kentucky Central'!E9+'London Pac'!E9+'Medical Savings'!E9+'Midwest Life'!E9+'Mutual Benefit'!E9+'Mutual Security'!E9+'National Affiliated'!E9+'Natl American'!E9+'New Jersey Life'!E9+'Old Colony Life'!E9+'Old Faithful'!E9+'Pacific Standard'!E9+'States General'!E9+Statesman!E9+'Summit National'!E9+Supreme!E9+Underwriters!E9+Unison!E9+'United Republic'!E9+'Universal Life'!E9+Universe!E9</f>
        <v>4.99116950559619</v>
      </c>
      <c r="F9" s="3">
        <f t="shared" si="0"/>
        <v>5335571.3312630132</v>
      </c>
      <c r="H9" t="s">
        <v>277</v>
      </c>
      <c r="I9" s="3">
        <f>+Summary!L57</f>
        <v>34231398.868000001</v>
      </c>
    </row>
    <row r="10" spans="1:9">
      <c r="A10" t="s">
        <v>4</v>
      </c>
      <c r="B10" s="3">
        <f>+'Alabama Life'!B10+'American Chambers'!B10+'American Educators'!B10+'American Integrity'!B10+'Amer Life Asr'!B10+'Amer Std Life Acc'!B10+AmerWstrn!B10+'AMS Life'!B10+'Bankers Commercial'!B10+'Booker T Washington'!B10+'Coastal States'!B10+'Confed Life (CLIC)'!B10+'Consolidated National'!B10+'Consumers United'!B10+'Corporate Life'!B10+'Diamond Benefits'!B10+'EBL Life'!B10+'Fidelity Bankers'!B10+'First Natl'!B10+'Franklin American'!B10+'George Washington'!B10+'Guarantee Security'!B10+'Inter-American'!B10+'International Fin'!B10+'Investment Life of America'!B10+'Kentucky Central'!B10+'London Pac'!B10+'Medical Savings'!B10+'Midwest Life'!B10+'Mutual Benefit'!B10+'Mutual Security'!B10+'National Affiliated'!B10+'Natl American'!B10+'New Jersey Life'!B10+'Old Colony Life'!B10+'Old Faithful'!B10+'Pacific Standard'!B10+'States General'!B10+Statesman!B10+'Summit National'!B10+Supreme!B10+Underwriters!B10+Unison!B10+'United Republic'!B10+'Universal Life'!B10+Universe!B10</f>
        <v>17789495.454348676</v>
      </c>
      <c r="C10" s="3">
        <f>+'Alabama Life'!C10+'American Chambers'!C10+'American Educators'!C10+'American Integrity'!C10+'Amer Life Asr'!C10+'Amer Std Life Acc'!C10+AmerWstrn!C10+'AMS Life'!C10+'Bankers Commercial'!C10+'Booker T Washington'!C10+'Coastal States'!C10+'Confed Life (CLIC)'!C10+'Consolidated National'!C10+'Consumers United'!C10+'Corporate Life'!C10+'Diamond Benefits'!C10+'EBL Life'!C10+'Fidelity Bankers'!C10+'First Natl'!C10+'Franklin American'!C10+'George Washington'!C10+'Guarantee Security'!C10+'Inter-American'!C10+'International Fin'!C10+'Investment Life of America'!C10+'Kentucky Central'!C10+'London Pac'!C10+'Medical Savings'!C10+'Midwest Life'!C10+'Mutual Benefit'!C10+'Mutual Security'!C10+'National Affiliated'!C10+'Natl American'!C10+'New Jersey Life'!C10+'Old Colony Life'!C10+'Old Faithful'!C10+'Pacific Standard'!C10+'States General'!C10+Statesman!C10+'Summit National'!C10+Supreme!C10+Underwriters!C10+Unison!C10+'United Republic'!C10+'Universal Life'!C10+Universe!C10</f>
        <v>20512001.205535941</v>
      </c>
      <c r="D10" s="3">
        <f>+'Alabama Life'!D10+'American Chambers'!D10+'American Educators'!D10+'American Integrity'!D10+'Amer Life Asr'!D10+'Amer Std Life Acc'!D10+AmerWstrn!D10+'AMS Life'!D10+'Bankers Commercial'!D10+'Booker T Washington'!D10+'Coastal States'!D10+'Confed Life (CLIC)'!D10+'Consolidated National'!D10+'Consumers United'!D10+'Corporate Life'!D10+'Diamond Benefits'!D10+'EBL Life'!D10+'Fidelity Bankers'!D10+'First Natl'!D10+'Franklin American'!D10+'George Washington'!D10+'Guarantee Security'!D10+'Inter-American'!D10+'International Fin'!D10+'Investment Life of America'!D10+'Kentucky Central'!D10+'London Pac'!D10+'Medical Savings'!D10+'Midwest Life'!D10+'Mutual Benefit'!D10+'Mutual Security'!D10+'National Affiliated'!D10+'Natl American'!D10+'New Jersey Life'!D10+'Old Colony Life'!D10+'Old Faithful'!D10+'Pacific Standard'!D10+'States General'!D10+Statesman!D10+'Summit National'!D10+Supreme!D10+Underwriters!D10+Unison!D10+'United Republic'!D10+'Universal Life'!D10+Universe!D10</f>
        <v>8448526.5984705947</v>
      </c>
      <c r="E10" s="3">
        <f>+'Alabama Life'!E10+'American Chambers'!E10+'American Educators'!E10+'American Integrity'!E10+'Amer Life Asr'!E10+'Amer Std Life Acc'!E10+AmerWstrn!E10+'AMS Life'!E10+'Bankers Commercial'!E10+'Booker T Washington'!E10+'Coastal States'!E10+'Confed Life (CLIC)'!E10+'Consolidated National'!E10+'Consumers United'!E10+'Corporate Life'!E10+'Diamond Benefits'!E10+'EBL Life'!E10+'Fidelity Bankers'!E10+'First Natl'!E10+'Franklin American'!E10+'George Washington'!E10+'Guarantee Security'!E10+'Inter-American'!E10+'International Fin'!E10+'Investment Life of America'!E10+'Kentucky Central'!E10+'London Pac'!E10+'Medical Savings'!E10+'Midwest Life'!E10+'Mutual Benefit'!E10+'Mutual Security'!E10+'National Affiliated'!E10+'Natl American'!E10+'New Jersey Life'!E10+'Old Colony Life'!E10+'Old Faithful'!E10+'Pacific Standard'!E10+'States General'!E10+Statesman!E10+'Summit National'!E10+Supreme!E10+Underwriters!E10+Unison!E10+'United Republic'!E10+'Universal Life'!E10+Universe!E10</f>
        <v>0</v>
      </c>
      <c r="F10" s="3">
        <f t="shared" si="0"/>
        <v>46750023.258355215</v>
      </c>
      <c r="H10" t="s">
        <v>279</v>
      </c>
      <c r="I10" s="3">
        <f>+Summary!L58</f>
        <v>5385425.4299999997</v>
      </c>
    </row>
    <row r="11" spans="1:9">
      <c r="A11" t="s">
        <v>5</v>
      </c>
      <c r="B11" s="3">
        <f>+'Alabama Life'!B11+'American Chambers'!B11+'American Educators'!B11+'American Integrity'!B11+'Amer Life Asr'!B11+'Amer Std Life Acc'!B11+AmerWstrn!B11+'AMS Life'!B11+'Bankers Commercial'!B11+'Booker T Washington'!B11+'Coastal States'!B11+'Confed Life (CLIC)'!B11+'Consolidated National'!B11+'Consumers United'!B11+'Corporate Life'!B11+'Diamond Benefits'!B11+'EBL Life'!B11+'Fidelity Bankers'!B11+'First Natl'!B11+'Franklin American'!B11+'George Washington'!B11+'Guarantee Security'!B11+'Inter-American'!B11+'International Fin'!B11+'Investment Life of America'!B11+'Kentucky Central'!B11+'London Pac'!B11+'Medical Savings'!B11+'Midwest Life'!B11+'Mutual Benefit'!B11+'Mutual Security'!B11+'National Affiliated'!B11+'Natl American'!B11+'New Jersey Life'!B11+'Old Colony Life'!B11+'Old Faithful'!B11+'Pacific Standard'!B11+'States General'!B11+Statesman!B11+'Summit National'!B11+Supreme!B11+Underwriters!B11+Unison!B11+'United Republic'!B11+'Universal Life'!B11+Universe!B11</f>
        <v>445612.7792663959</v>
      </c>
      <c r="C11" s="3">
        <f>+'Alabama Life'!C11+'American Chambers'!C11+'American Educators'!C11+'American Integrity'!C11+'Amer Life Asr'!C11+'Amer Std Life Acc'!C11+AmerWstrn!C11+'AMS Life'!C11+'Bankers Commercial'!C11+'Booker T Washington'!C11+'Coastal States'!C11+'Confed Life (CLIC)'!C11+'Consolidated National'!C11+'Consumers United'!C11+'Corporate Life'!C11+'Diamond Benefits'!C11+'EBL Life'!C11+'Fidelity Bankers'!C11+'First Natl'!C11+'Franklin American'!C11+'George Washington'!C11+'Guarantee Security'!C11+'Inter-American'!C11+'International Fin'!C11+'Investment Life of America'!C11+'Kentucky Central'!C11+'London Pac'!C11+'Medical Savings'!C11+'Midwest Life'!C11+'Mutual Benefit'!C11+'Mutual Security'!C11+'National Affiliated'!C11+'Natl American'!C11+'New Jersey Life'!C11+'Old Colony Life'!C11+'Old Faithful'!C11+'Pacific Standard'!C11+'States General'!C11+Statesman!C11+'Summit National'!C11+Supreme!C11+Underwriters!C11+Unison!C11+'United Republic'!C11+'Universal Life'!C11+Universe!C11</f>
        <v>6369963.7015712857</v>
      </c>
      <c r="D11" s="3">
        <f>+'Alabama Life'!D11+'American Chambers'!D11+'American Educators'!D11+'American Integrity'!D11+'Amer Life Asr'!D11+'Amer Std Life Acc'!D11+AmerWstrn!D11+'AMS Life'!D11+'Bankers Commercial'!D11+'Booker T Washington'!D11+'Coastal States'!D11+'Confed Life (CLIC)'!D11+'Consolidated National'!D11+'Consumers United'!D11+'Corporate Life'!D11+'Diamond Benefits'!D11+'EBL Life'!D11+'Fidelity Bankers'!D11+'First Natl'!D11+'Franklin American'!D11+'George Washington'!D11+'Guarantee Security'!D11+'Inter-American'!D11+'International Fin'!D11+'Investment Life of America'!D11+'Kentucky Central'!D11+'London Pac'!D11+'Medical Savings'!D11+'Midwest Life'!D11+'Mutual Benefit'!D11+'Mutual Security'!D11+'National Affiliated'!D11+'Natl American'!D11+'New Jersey Life'!D11+'Old Colony Life'!D11+'Old Faithful'!D11+'Pacific Standard'!D11+'States General'!D11+Statesman!D11+'Summit National'!D11+Supreme!D11+Underwriters!D11+Unison!D11+'United Republic'!D11+'Universal Life'!D11+Universe!D11</f>
        <v>2726974.0749603827</v>
      </c>
      <c r="E11" s="3">
        <f>+'Alabama Life'!E11+'American Chambers'!E11+'American Educators'!E11+'American Integrity'!E11+'Amer Life Asr'!E11+'Amer Std Life Acc'!E11+AmerWstrn!E11+'AMS Life'!E11+'Bankers Commercial'!E11+'Booker T Washington'!E11+'Coastal States'!E11+'Confed Life (CLIC)'!E11+'Consolidated National'!E11+'Consumers United'!E11+'Corporate Life'!E11+'Diamond Benefits'!E11+'EBL Life'!E11+'Fidelity Bankers'!E11+'First Natl'!E11+'Franklin American'!E11+'George Washington'!E11+'Guarantee Security'!E11+'Inter-American'!E11+'International Fin'!E11+'Investment Life of America'!E11+'Kentucky Central'!E11+'London Pac'!E11+'Medical Savings'!E11+'Midwest Life'!E11+'Mutual Benefit'!E11+'Mutual Security'!E11+'National Affiliated'!E11+'Natl American'!E11+'New Jersey Life'!E11+'Old Colony Life'!E11+'Old Faithful'!E11+'Pacific Standard'!E11+'States General'!E11+Statesman!E11+'Summit National'!E11+Supreme!E11+Underwriters!E11+Unison!E11+'United Republic'!E11+'Universal Life'!E11+Universe!E11</f>
        <v>0</v>
      </c>
      <c r="F11" s="3">
        <f t="shared" si="0"/>
        <v>9542550.5557980649</v>
      </c>
      <c r="H11" t="s">
        <v>281</v>
      </c>
      <c r="I11" s="3">
        <f>+Summary!L59</f>
        <v>8399590.3100000005</v>
      </c>
    </row>
    <row r="12" spans="1:9">
      <c r="A12" t="s">
        <v>6</v>
      </c>
      <c r="B12" s="3">
        <f>+'Alabama Life'!B12+'American Chambers'!B12+'American Educators'!B12+'American Integrity'!B12+'Amer Life Asr'!B12+'Amer Std Life Acc'!B12+AmerWstrn!B12+'AMS Life'!B12+'Bankers Commercial'!B12+'Booker T Washington'!B12+'Coastal States'!B12+'Confed Life (CLIC)'!B12+'Consolidated National'!B12+'Consumers United'!B12+'Corporate Life'!B12+'Diamond Benefits'!B12+'EBL Life'!B12+'Fidelity Bankers'!B12+'First Natl'!B12+'Franklin American'!B12+'George Washington'!B12+'Guarantee Security'!B12+'Inter-American'!B12+'International Fin'!B12+'Investment Life of America'!B12+'Kentucky Central'!B12+'London Pac'!B12+'Medical Savings'!B12+'Midwest Life'!B12+'Mutual Benefit'!B12+'Mutual Security'!B12+'National Affiliated'!B12+'Natl American'!B12+'New Jersey Life'!B12+'Old Colony Life'!B12+'Old Faithful'!B12+'Pacific Standard'!B12+'States General'!B12+Statesman!B12+'Summit National'!B12+Supreme!B12+Underwriters!B12+Unison!B12+'United Republic'!B12+'Universal Life'!B12+Universe!B12</f>
        <v>-73218.590397529537</v>
      </c>
      <c r="C12" s="3">
        <f>+'Alabama Life'!C12+'American Chambers'!C12+'American Educators'!C12+'American Integrity'!C12+'Amer Life Asr'!C12+'Amer Std Life Acc'!C12+AmerWstrn!C12+'AMS Life'!C12+'Bankers Commercial'!C12+'Booker T Washington'!C12+'Coastal States'!C12+'Confed Life (CLIC)'!C12+'Consolidated National'!C12+'Consumers United'!C12+'Corporate Life'!C12+'Diamond Benefits'!C12+'EBL Life'!C12+'Fidelity Bankers'!C12+'First Natl'!C12+'Franklin American'!C12+'George Washington'!C12+'Guarantee Security'!C12+'Inter-American'!C12+'International Fin'!C12+'Investment Life of America'!C12+'Kentucky Central'!C12+'London Pac'!C12+'Medical Savings'!C12+'Midwest Life'!C12+'Mutual Benefit'!C12+'Mutual Security'!C12+'National Affiliated'!C12+'Natl American'!C12+'New Jersey Life'!C12+'Old Colony Life'!C12+'Old Faithful'!C12+'Pacific Standard'!C12+'States General'!C12+Statesman!C12+'Summit National'!C12+Supreme!C12+Underwriters!C12+Unison!C12+'United Republic'!C12+'Universal Life'!C12+Universe!C12</f>
        <v>92004.582467674831</v>
      </c>
      <c r="D12" s="3">
        <f>+'Alabama Life'!D12+'American Chambers'!D12+'American Educators'!D12+'American Integrity'!D12+'Amer Life Asr'!D12+'Amer Std Life Acc'!D12+AmerWstrn!D12+'AMS Life'!D12+'Bankers Commercial'!D12+'Booker T Washington'!D12+'Coastal States'!D12+'Confed Life (CLIC)'!D12+'Consolidated National'!D12+'Consumers United'!D12+'Corporate Life'!D12+'Diamond Benefits'!D12+'EBL Life'!D12+'Fidelity Bankers'!D12+'First Natl'!D12+'Franklin American'!D12+'George Washington'!D12+'Guarantee Security'!D12+'Inter-American'!D12+'International Fin'!D12+'Investment Life of America'!D12+'Kentucky Central'!D12+'London Pac'!D12+'Medical Savings'!D12+'Midwest Life'!D12+'Mutual Benefit'!D12+'Mutual Security'!D12+'National Affiliated'!D12+'Natl American'!D12+'New Jersey Life'!D12+'Old Colony Life'!D12+'Old Faithful'!D12+'Pacific Standard'!D12+'States General'!D12+Statesman!D12+'Summit National'!D12+Supreme!D12+Underwriters!D12+Unison!D12+'United Republic'!D12+'Universal Life'!D12+Universe!D12</f>
        <v>-1789.0098657152628</v>
      </c>
      <c r="E12" s="3">
        <f>+'Alabama Life'!E12+'American Chambers'!E12+'American Educators'!E12+'American Integrity'!E12+'Amer Life Asr'!E12+'Amer Std Life Acc'!E12+AmerWstrn!E12+'AMS Life'!E12+'Bankers Commercial'!E12+'Booker T Washington'!E12+'Coastal States'!E12+'Confed Life (CLIC)'!E12+'Consolidated National'!E12+'Consumers United'!E12+'Corporate Life'!E12+'Diamond Benefits'!E12+'EBL Life'!E12+'Fidelity Bankers'!E12+'First Natl'!E12+'Franklin American'!E12+'George Washington'!E12+'Guarantee Security'!E12+'Inter-American'!E12+'International Fin'!E12+'Investment Life of America'!E12+'Kentucky Central'!E12+'London Pac'!E12+'Medical Savings'!E12+'Midwest Life'!E12+'Mutual Benefit'!E12+'Mutual Security'!E12+'National Affiliated'!E12+'Natl American'!E12+'New Jersey Life'!E12+'Old Colony Life'!E12+'Old Faithful'!E12+'Pacific Standard'!E12+'States General'!E12+Statesman!E12+'Summit National'!E12+Supreme!E12+Underwriters!E12+Unison!E12+'United Republic'!E12+'Universal Life'!E12+Universe!E12</f>
        <v>-1107.165134210818</v>
      </c>
      <c r="F12" s="3">
        <f t="shared" si="0"/>
        <v>15889.817070219213</v>
      </c>
      <c r="H12" t="s">
        <v>283</v>
      </c>
      <c r="I12" s="3">
        <f>+Summary!L60</f>
        <v>-140613.04999999944</v>
      </c>
    </row>
    <row r="13" spans="1:9">
      <c r="A13" t="s">
        <v>7</v>
      </c>
      <c r="B13" s="3">
        <f>+'Alabama Life'!B13+'American Chambers'!B13+'American Educators'!B13+'American Integrity'!B13+'Amer Life Asr'!B13+'Amer Std Life Acc'!B13+AmerWstrn!B13+'AMS Life'!B13+'Bankers Commercial'!B13+'Booker T Washington'!B13+'Coastal States'!B13+'Confed Life (CLIC)'!B13+'Consolidated National'!B13+'Consumers United'!B13+'Corporate Life'!B13+'Diamond Benefits'!B13+'EBL Life'!B13+'Fidelity Bankers'!B13+'First Natl'!B13+'Franklin American'!B13+'George Washington'!B13+'Guarantee Security'!B13+'Inter-American'!B13+'International Fin'!B13+'Investment Life of America'!B13+'Kentucky Central'!B13+'London Pac'!B13+'Medical Savings'!B13+'Midwest Life'!B13+'Mutual Benefit'!B13+'Mutual Security'!B13+'National Affiliated'!B13+'Natl American'!B13+'New Jersey Life'!B13+'Old Colony Life'!B13+'Old Faithful'!B13+'Pacific Standard'!B13+'States General'!B13+Statesman!B13+'Summit National'!B13+Supreme!B13+Underwriters!B13+Unison!B13+'United Republic'!B13+'Universal Life'!B13+Universe!B13</f>
        <v>459125.94739825249</v>
      </c>
      <c r="C13" s="3">
        <f>+'Alabama Life'!C13+'American Chambers'!C13+'American Educators'!C13+'American Integrity'!C13+'Amer Life Asr'!C13+'Amer Std Life Acc'!C13+AmerWstrn!C13+'AMS Life'!C13+'Bankers Commercial'!C13+'Booker T Washington'!C13+'Coastal States'!C13+'Confed Life (CLIC)'!C13+'Consolidated National'!C13+'Consumers United'!C13+'Corporate Life'!C13+'Diamond Benefits'!C13+'EBL Life'!C13+'Fidelity Bankers'!C13+'First Natl'!C13+'Franklin American'!C13+'George Washington'!C13+'Guarantee Security'!C13+'Inter-American'!C13+'International Fin'!C13+'Investment Life of America'!C13+'Kentucky Central'!C13+'London Pac'!C13+'Medical Savings'!C13+'Midwest Life'!C13+'Mutual Benefit'!C13+'Mutual Security'!C13+'National Affiliated'!C13+'Natl American'!C13+'New Jersey Life'!C13+'Old Colony Life'!C13+'Old Faithful'!C13+'Pacific Standard'!C13+'States General'!C13+Statesman!C13+'Summit National'!C13+Supreme!C13+Underwriters!C13+Unison!C13+'United Republic'!C13+'Universal Life'!C13+Universe!C13</f>
        <v>3459304.7235300993</v>
      </c>
      <c r="D13" s="3">
        <f>+'Alabama Life'!D13+'American Chambers'!D13+'American Educators'!D13+'American Integrity'!D13+'Amer Life Asr'!D13+'Amer Std Life Acc'!D13+AmerWstrn!D13+'AMS Life'!D13+'Bankers Commercial'!D13+'Booker T Washington'!D13+'Coastal States'!D13+'Confed Life (CLIC)'!D13+'Consolidated National'!D13+'Consumers United'!D13+'Corporate Life'!D13+'Diamond Benefits'!D13+'EBL Life'!D13+'Fidelity Bankers'!D13+'First Natl'!D13+'Franklin American'!D13+'George Washington'!D13+'Guarantee Security'!D13+'Inter-American'!D13+'International Fin'!D13+'Investment Life of America'!D13+'Kentucky Central'!D13+'London Pac'!D13+'Medical Savings'!D13+'Midwest Life'!D13+'Mutual Benefit'!D13+'Mutual Security'!D13+'National Affiliated'!D13+'Natl American'!D13+'New Jersey Life'!D13+'Old Colony Life'!D13+'Old Faithful'!D13+'Pacific Standard'!D13+'States General'!D13+Statesman!D13+'Summit National'!D13+Supreme!D13+Underwriters!D13+Unison!D13+'United Republic'!D13+'Universal Life'!D13+Universe!D13</f>
        <v>1532579.8606133056</v>
      </c>
      <c r="E13" s="3">
        <f>+'Alabama Life'!E13+'American Chambers'!E13+'American Educators'!E13+'American Integrity'!E13+'Amer Life Asr'!E13+'Amer Std Life Acc'!E13+AmerWstrn!E13+'AMS Life'!E13+'Bankers Commercial'!E13+'Booker T Washington'!E13+'Coastal States'!E13+'Confed Life (CLIC)'!E13+'Consolidated National'!E13+'Consumers United'!E13+'Corporate Life'!E13+'Diamond Benefits'!E13+'EBL Life'!E13+'Fidelity Bankers'!E13+'First Natl'!E13+'Franklin American'!E13+'George Washington'!E13+'Guarantee Security'!E13+'Inter-American'!E13+'International Fin'!E13+'Investment Life of America'!E13+'Kentucky Central'!E13+'London Pac'!E13+'Medical Savings'!E13+'Midwest Life'!E13+'Mutual Benefit'!E13+'Mutual Security'!E13+'National Affiliated'!E13+'Natl American'!E13+'New Jersey Life'!E13+'Old Colony Life'!E13+'Old Faithful'!E13+'Pacific Standard'!E13+'States General'!E13+Statesman!E13+'Summit National'!E13+Supreme!E13+Underwriters!E13+Unison!E13+'United Republic'!E13+'Universal Life'!E13+Universe!E13</f>
        <v>232410.05133862889</v>
      </c>
      <c r="F13" s="3">
        <f t="shared" si="0"/>
        <v>5683420.5828802856</v>
      </c>
      <c r="H13" t="s">
        <v>286</v>
      </c>
      <c r="I13" s="3">
        <f>+Summary!L61</f>
        <v>33226067.66</v>
      </c>
    </row>
    <row r="14" spans="1:9">
      <c r="A14" t="s">
        <v>8</v>
      </c>
      <c r="B14" s="3">
        <f>+'Alabama Life'!B14+'American Chambers'!B14+'American Educators'!B14+'American Integrity'!B14+'Amer Life Asr'!B14+'Amer Std Life Acc'!B14+AmerWstrn!B14+'AMS Life'!B14+'Bankers Commercial'!B14+'Booker T Washington'!B14+'Coastal States'!B14+'Confed Life (CLIC)'!B14+'Consolidated National'!B14+'Consumers United'!B14+'Corporate Life'!B14+'Diamond Benefits'!B14+'EBL Life'!B14+'Fidelity Bankers'!B14+'First Natl'!B14+'Franklin American'!B14+'George Washington'!B14+'Guarantee Security'!B14+'Inter-American'!B14+'International Fin'!B14+'Investment Life of America'!B14+'Kentucky Central'!B14+'London Pac'!B14+'Medical Savings'!B14+'Midwest Life'!B14+'Mutual Benefit'!B14+'Mutual Security'!B14+'National Affiliated'!B14+'Natl American'!B14+'New Jersey Life'!B14+'Old Colony Life'!B14+'Old Faithful'!B14+'Pacific Standard'!B14+'States General'!B14+Statesman!B14+'Summit National'!B14+Supreme!B14+Underwriters!B14+Unison!B14+'United Republic'!B14+'Universal Life'!B14+Universe!B14</f>
        <v>73555.023752183508</v>
      </c>
      <c r="C14" s="3">
        <f>+'Alabama Life'!C14+'American Chambers'!C14+'American Educators'!C14+'American Integrity'!C14+'Amer Life Asr'!C14+'Amer Std Life Acc'!C14+AmerWstrn!C14+'AMS Life'!C14+'Bankers Commercial'!C14+'Booker T Washington'!C14+'Coastal States'!C14+'Confed Life (CLIC)'!C14+'Consolidated National'!C14+'Consumers United'!C14+'Corporate Life'!C14+'Diamond Benefits'!C14+'EBL Life'!C14+'Fidelity Bankers'!C14+'First Natl'!C14+'Franklin American'!C14+'George Washington'!C14+'Guarantee Security'!C14+'Inter-American'!C14+'International Fin'!C14+'Investment Life of America'!C14+'Kentucky Central'!C14+'London Pac'!C14+'Medical Savings'!C14+'Midwest Life'!C14+'Mutual Benefit'!C14+'Mutual Security'!C14+'National Affiliated'!C14+'Natl American'!C14+'New Jersey Life'!C14+'Old Colony Life'!C14+'Old Faithful'!C14+'Pacific Standard'!C14+'States General'!C14+Statesman!C14+'Summit National'!C14+Supreme!C14+Underwriters!C14+Unison!C14+'United Republic'!C14+'Universal Life'!C14+Universe!C14</f>
        <v>104944.48809308534</v>
      </c>
      <c r="D14" s="3">
        <f>+'Alabama Life'!D14+'American Chambers'!D14+'American Educators'!D14+'American Integrity'!D14+'Amer Life Asr'!D14+'Amer Std Life Acc'!D14+AmerWstrn!D14+'AMS Life'!D14+'Bankers Commercial'!D14+'Booker T Washington'!D14+'Coastal States'!D14+'Confed Life (CLIC)'!D14+'Consolidated National'!D14+'Consumers United'!D14+'Corporate Life'!D14+'Diamond Benefits'!D14+'EBL Life'!D14+'Fidelity Bankers'!D14+'First Natl'!D14+'Franklin American'!D14+'George Washington'!D14+'Guarantee Security'!D14+'Inter-American'!D14+'International Fin'!D14+'Investment Life of America'!D14+'Kentucky Central'!D14+'London Pac'!D14+'Medical Savings'!D14+'Midwest Life'!D14+'Mutual Benefit'!D14+'Mutual Security'!D14+'National Affiliated'!D14+'Natl American'!D14+'New Jersey Life'!D14+'Old Colony Life'!D14+'Old Faithful'!D14+'Pacific Standard'!D14+'States General'!D14+Statesman!D14+'Summit National'!D14+Supreme!D14+Underwriters!D14+Unison!D14+'United Republic'!D14+'Universal Life'!D14+Universe!D14</f>
        <v>3333.9615488845543</v>
      </c>
      <c r="E14" s="3">
        <f>+'Alabama Life'!E14+'American Chambers'!E14+'American Educators'!E14+'American Integrity'!E14+'Amer Life Asr'!E14+'Amer Std Life Acc'!E14+AmerWstrn!E14+'AMS Life'!E14+'Bankers Commercial'!E14+'Booker T Washington'!E14+'Coastal States'!E14+'Confed Life (CLIC)'!E14+'Consolidated National'!E14+'Consumers United'!E14+'Corporate Life'!E14+'Diamond Benefits'!E14+'EBL Life'!E14+'Fidelity Bankers'!E14+'First Natl'!E14+'Franklin American'!E14+'George Washington'!E14+'Guarantee Security'!E14+'Inter-American'!E14+'International Fin'!E14+'Investment Life of America'!E14+'Kentucky Central'!E14+'London Pac'!E14+'Medical Savings'!E14+'Midwest Life'!E14+'Mutual Benefit'!E14+'Mutual Security'!E14+'National Affiliated'!E14+'Natl American'!E14+'New Jersey Life'!E14+'Old Colony Life'!E14+'Old Faithful'!E14+'Pacific Standard'!E14+'States General'!E14+Statesman!E14+'Summit National'!E14+Supreme!E14+Underwriters!E14+Unison!E14+'United Republic'!E14+'Universal Life'!E14+Universe!E14</f>
        <v>0</v>
      </c>
      <c r="F14" s="3">
        <f t="shared" si="0"/>
        <v>181833.47339415338</v>
      </c>
      <c r="H14" t="s">
        <v>288</v>
      </c>
      <c r="I14" s="3">
        <f>+Summary!L62</f>
        <v>13849824.710000001</v>
      </c>
    </row>
    <row r="15" spans="1:9">
      <c r="A15" t="s">
        <v>9</v>
      </c>
      <c r="B15" s="3">
        <f>+'Alabama Life'!B15+'American Chambers'!B15+'American Educators'!B15+'American Integrity'!B15+'Amer Life Asr'!B15+'Amer Std Life Acc'!B15+AmerWstrn!B15+'AMS Life'!B15+'Bankers Commercial'!B15+'Booker T Washington'!B15+'Coastal States'!B15+'Confed Life (CLIC)'!B15+'Consolidated National'!B15+'Consumers United'!B15+'Corporate Life'!B15+'Diamond Benefits'!B15+'EBL Life'!B15+'Fidelity Bankers'!B15+'First Natl'!B15+'Franklin American'!B15+'George Washington'!B15+'Guarantee Security'!B15+'Inter-American'!B15+'International Fin'!B15+'Investment Life of America'!B15+'Kentucky Central'!B15+'London Pac'!B15+'Medical Savings'!B15+'Midwest Life'!B15+'Mutual Benefit'!B15+'Mutual Security'!B15+'National Affiliated'!B15+'Natl American'!B15+'New Jersey Life'!B15+'Old Colony Life'!B15+'Old Faithful'!B15+'Pacific Standard'!B15+'States General'!B15+Statesman!B15+'Summit National'!B15+Supreme!B15+Underwriters!B15+Unison!B15+'United Republic'!B15+'Universal Life'!B15+Universe!B15</f>
        <v>14818588.542176433</v>
      </c>
      <c r="C15" s="3">
        <f>+'Alabama Life'!C15+'American Chambers'!C15+'American Educators'!C15+'American Integrity'!C15+'Amer Life Asr'!C15+'Amer Std Life Acc'!C15+AmerWstrn!C15+'AMS Life'!C15+'Bankers Commercial'!C15+'Booker T Washington'!C15+'Coastal States'!C15+'Confed Life (CLIC)'!C15+'Consolidated National'!C15+'Consumers United'!C15+'Corporate Life'!C15+'Diamond Benefits'!C15+'EBL Life'!C15+'Fidelity Bankers'!C15+'First Natl'!C15+'Franklin American'!C15+'George Washington'!C15+'Guarantee Security'!C15+'Inter-American'!C15+'International Fin'!C15+'Investment Life of America'!C15+'Kentucky Central'!C15+'London Pac'!C15+'Medical Savings'!C15+'Midwest Life'!C15+'Mutual Benefit'!C15+'Mutual Security'!C15+'National Affiliated'!C15+'Natl American'!C15+'New Jersey Life'!C15+'Old Colony Life'!C15+'Old Faithful'!C15+'Pacific Standard'!C15+'States General'!C15+Statesman!C15+'Summit National'!C15+Supreme!C15+Underwriters!C15+Unison!C15+'United Republic'!C15+'Universal Life'!C15+Universe!C15</f>
        <v>45479259.356601968</v>
      </c>
      <c r="D15" s="3">
        <f>+'Alabama Life'!D15+'American Chambers'!D15+'American Educators'!D15+'American Integrity'!D15+'Amer Life Asr'!D15+'Amer Std Life Acc'!D15+AmerWstrn!D15+'AMS Life'!D15+'Bankers Commercial'!D15+'Booker T Washington'!D15+'Coastal States'!D15+'Confed Life (CLIC)'!D15+'Consolidated National'!D15+'Consumers United'!D15+'Corporate Life'!D15+'Diamond Benefits'!D15+'EBL Life'!D15+'Fidelity Bankers'!D15+'First Natl'!D15+'Franklin American'!D15+'George Washington'!D15+'Guarantee Security'!D15+'Inter-American'!D15+'International Fin'!D15+'Investment Life of America'!D15+'Kentucky Central'!D15+'London Pac'!D15+'Medical Savings'!D15+'Midwest Life'!D15+'Mutual Benefit'!D15+'Mutual Security'!D15+'National Affiliated'!D15+'Natl American'!D15+'New Jersey Life'!D15+'Old Colony Life'!D15+'Old Faithful'!D15+'Pacific Standard'!D15+'States General'!D15+Statesman!D15+'Summit National'!D15+Supreme!D15+Underwriters!D15+Unison!D15+'United Republic'!D15+'Universal Life'!D15+Universe!D15</f>
        <v>21190159.892405484</v>
      </c>
      <c r="E15" s="3">
        <f>+'Alabama Life'!E15+'American Chambers'!E15+'American Educators'!E15+'American Integrity'!E15+'Amer Life Asr'!E15+'Amer Std Life Acc'!E15+AmerWstrn!E15+'AMS Life'!E15+'Bankers Commercial'!E15+'Booker T Washington'!E15+'Coastal States'!E15+'Confed Life (CLIC)'!E15+'Consolidated National'!E15+'Consumers United'!E15+'Corporate Life'!E15+'Diamond Benefits'!E15+'EBL Life'!E15+'Fidelity Bankers'!E15+'First Natl'!E15+'Franklin American'!E15+'George Washington'!E15+'Guarantee Security'!E15+'Inter-American'!E15+'International Fin'!E15+'Investment Life of America'!E15+'Kentucky Central'!E15+'London Pac'!E15+'Medical Savings'!E15+'Midwest Life'!E15+'Mutual Benefit'!E15+'Mutual Security'!E15+'National Affiliated'!E15+'Natl American'!E15+'New Jersey Life'!E15+'Old Colony Life'!E15+'Old Faithful'!E15+'Pacific Standard'!E15+'States General'!E15+Statesman!E15+'Summit National'!E15+Supreme!E15+Underwriters!E15+Unison!E15+'United Republic'!E15+'Universal Life'!E15+Universe!E15</f>
        <v>5807.7733573414916</v>
      </c>
      <c r="F15" s="3">
        <f t="shared" si="0"/>
        <v>81493815.564541236</v>
      </c>
      <c r="H15" t="s">
        <v>290</v>
      </c>
      <c r="I15" s="3">
        <f>+Summary!L63</f>
        <v>24262236.510000002</v>
      </c>
    </row>
    <row r="16" spans="1:9">
      <c r="A16" t="s">
        <v>10</v>
      </c>
      <c r="B16" s="3">
        <f>+'Alabama Life'!B16+'American Chambers'!B16+'American Educators'!B16+'American Integrity'!B16+'Amer Life Asr'!B16+'Amer Std Life Acc'!B16+AmerWstrn!B16+'AMS Life'!B16+'Bankers Commercial'!B16+'Booker T Washington'!B16+'Coastal States'!B16+'Confed Life (CLIC)'!B16+'Consolidated National'!B16+'Consumers United'!B16+'Corporate Life'!B16+'Diamond Benefits'!B16+'EBL Life'!B16+'Fidelity Bankers'!B16+'First Natl'!B16+'Franklin American'!B16+'George Washington'!B16+'Guarantee Security'!B16+'Inter-American'!B16+'International Fin'!B16+'Investment Life of America'!B16+'Kentucky Central'!B16+'London Pac'!B16+'Medical Savings'!B16+'Midwest Life'!B16+'Mutual Benefit'!B16+'Mutual Security'!B16+'National Affiliated'!B16+'Natl American'!B16+'New Jersey Life'!B16+'Old Colony Life'!B16+'Old Faithful'!B16+'Pacific Standard'!B16+'States General'!B16+Statesman!B16+'Summit National'!B16+Supreme!B16+Underwriters!B16+Unison!B16+'United Republic'!B16+'Universal Life'!B16+Universe!B16</f>
        <v>2278167.0770097538</v>
      </c>
      <c r="C16" s="3">
        <f>+'Alabama Life'!C16+'American Chambers'!C16+'American Educators'!C16+'American Integrity'!C16+'Amer Life Asr'!C16+'Amer Std Life Acc'!C16+AmerWstrn!C16+'AMS Life'!C16+'Bankers Commercial'!C16+'Booker T Washington'!C16+'Coastal States'!C16+'Confed Life (CLIC)'!C16+'Consolidated National'!C16+'Consumers United'!C16+'Corporate Life'!C16+'Diamond Benefits'!C16+'EBL Life'!C16+'Fidelity Bankers'!C16+'First Natl'!C16+'Franklin American'!C16+'George Washington'!C16+'Guarantee Security'!C16+'Inter-American'!C16+'International Fin'!C16+'Investment Life of America'!C16+'Kentucky Central'!C16+'London Pac'!C16+'Medical Savings'!C16+'Midwest Life'!C16+'Mutual Benefit'!C16+'Mutual Security'!C16+'National Affiliated'!C16+'Natl American'!C16+'New Jersey Life'!C16+'Old Colony Life'!C16+'Old Faithful'!C16+'Pacific Standard'!C16+'States General'!C16+Statesman!C16+'Summit National'!C16+Supreme!C16+Underwriters!C16+Unison!C16+'United Republic'!C16+'Universal Life'!C16+Universe!C16</f>
        <v>5602734.8774727602</v>
      </c>
      <c r="D16" s="3">
        <f>+'Alabama Life'!D16+'American Chambers'!D16+'American Educators'!D16+'American Integrity'!D16+'Amer Life Asr'!D16+'Amer Std Life Acc'!D16+AmerWstrn!D16+'AMS Life'!D16+'Bankers Commercial'!D16+'Booker T Washington'!D16+'Coastal States'!D16+'Confed Life (CLIC)'!D16+'Consolidated National'!D16+'Consumers United'!D16+'Corporate Life'!D16+'Diamond Benefits'!D16+'EBL Life'!D16+'Fidelity Bankers'!D16+'First Natl'!D16+'Franklin American'!D16+'George Washington'!D16+'Guarantee Security'!D16+'Inter-American'!D16+'International Fin'!D16+'Investment Life of America'!D16+'Kentucky Central'!D16+'London Pac'!D16+'Medical Savings'!D16+'Midwest Life'!D16+'Mutual Benefit'!D16+'Mutual Security'!D16+'National Affiliated'!D16+'Natl American'!D16+'New Jersey Life'!D16+'Old Colony Life'!D16+'Old Faithful'!D16+'Pacific Standard'!D16+'States General'!D16+Statesman!D16+'Summit National'!D16+Supreme!D16+Underwriters!D16+Unison!D16+'United Republic'!D16+'Universal Life'!D16+Universe!D16</f>
        <v>4796826.9917118754</v>
      </c>
      <c r="E16" s="3">
        <f>+'Alabama Life'!E16+'American Chambers'!E16+'American Educators'!E16+'American Integrity'!E16+'Amer Life Asr'!E16+'Amer Std Life Acc'!E16+AmerWstrn!E16+'AMS Life'!E16+'Bankers Commercial'!E16+'Booker T Washington'!E16+'Coastal States'!E16+'Confed Life (CLIC)'!E16+'Consolidated National'!E16+'Consumers United'!E16+'Corporate Life'!E16+'Diamond Benefits'!E16+'EBL Life'!E16+'Fidelity Bankers'!E16+'First Natl'!E16+'Franklin American'!E16+'George Washington'!E16+'Guarantee Security'!E16+'Inter-American'!E16+'International Fin'!E16+'Investment Life of America'!E16+'Kentucky Central'!E16+'London Pac'!E16+'Medical Savings'!E16+'Midwest Life'!E16+'Mutual Benefit'!E16+'Mutual Security'!E16+'National Affiliated'!E16+'Natl American'!E16+'New Jersey Life'!E16+'Old Colony Life'!E16+'Old Faithful'!E16+'Pacific Standard'!E16+'States General'!E16+Statesman!E16+'Summit National'!E16+Supreme!E16+Underwriters!E16+Unison!E16+'United Republic'!E16+'Universal Life'!E16+Universe!E16</f>
        <v>113603.32560269324</v>
      </c>
      <c r="F16" s="3">
        <f t="shared" si="0"/>
        <v>12791332.271797083</v>
      </c>
      <c r="H16" t="s">
        <v>292</v>
      </c>
      <c r="I16" s="3">
        <f>+Summary!L64</f>
        <v>16322099.999999998</v>
      </c>
    </row>
    <row r="17" spans="1:9">
      <c r="A17" t="s">
        <v>11</v>
      </c>
      <c r="B17" s="3">
        <f>+'Alabama Life'!B17+'American Chambers'!B17+'American Educators'!B17+'American Integrity'!B17+'Amer Life Asr'!B17+'Amer Std Life Acc'!B17+AmerWstrn!B17+'AMS Life'!B17+'Bankers Commercial'!B17+'Booker T Washington'!B17+'Coastal States'!B17+'Confed Life (CLIC)'!B17+'Consolidated National'!B17+'Consumers United'!B17+'Corporate Life'!B17+'Diamond Benefits'!B17+'EBL Life'!B17+'Fidelity Bankers'!B17+'First Natl'!B17+'Franklin American'!B17+'George Washington'!B17+'Guarantee Security'!B17+'Inter-American'!B17+'International Fin'!B17+'Investment Life of America'!B17+'Kentucky Central'!B17+'London Pac'!B17+'Medical Savings'!B17+'Midwest Life'!B17+'Mutual Benefit'!B17+'Mutual Security'!B17+'National Affiliated'!B17+'Natl American'!B17+'New Jersey Life'!B17+'Old Colony Life'!B17+'Old Faithful'!B17+'Pacific Standard'!B17+'States General'!B17+Statesman!B17+'Summit National'!B17+Supreme!B17+Underwriters!B17+Unison!B17+'United Republic'!B17+'Universal Life'!B17+Universe!B17</f>
        <v>1362742.6612880561</v>
      </c>
      <c r="C17" s="3">
        <f>+'Alabama Life'!C17+'American Chambers'!C17+'American Educators'!C17+'American Integrity'!C17+'Amer Life Asr'!C17+'Amer Std Life Acc'!C17+AmerWstrn!C17+'AMS Life'!C17+'Bankers Commercial'!C17+'Booker T Washington'!C17+'Coastal States'!C17+'Confed Life (CLIC)'!C17+'Consolidated National'!C17+'Consumers United'!C17+'Corporate Life'!C17+'Diamond Benefits'!C17+'EBL Life'!C17+'Fidelity Bankers'!C17+'First Natl'!C17+'Franklin American'!C17+'George Washington'!C17+'Guarantee Security'!C17+'Inter-American'!C17+'International Fin'!C17+'Investment Life of America'!C17+'Kentucky Central'!C17+'London Pac'!C17+'Medical Savings'!C17+'Midwest Life'!C17+'Mutual Benefit'!C17+'Mutual Security'!C17+'National Affiliated'!C17+'Natl American'!C17+'New Jersey Life'!C17+'Old Colony Life'!C17+'Old Faithful'!C17+'Pacific Standard'!C17+'States General'!C17+Statesman!C17+'Summit National'!C17+Supreme!C17+Underwriters!C17+Unison!C17+'United Republic'!C17+'Universal Life'!C17+Universe!C17</f>
        <v>386050.58013535949</v>
      </c>
      <c r="D17" s="3">
        <f>+'Alabama Life'!D17+'American Chambers'!D17+'American Educators'!D17+'American Integrity'!D17+'Amer Life Asr'!D17+'Amer Std Life Acc'!D17+AmerWstrn!D17+'AMS Life'!D17+'Bankers Commercial'!D17+'Booker T Washington'!D17+'Coastal States'!D17+'Confed Life (CLIC)'!D17+'Consolidated National'!D17+'Consumers United'!D17+'Corporate Life'!D17+'Diamond Benefits'!D17+'EBL Life'!D17+'Fidelity Bankers'!D17+'First Natl'!D17+'Franklin American'!D17+'George Washington'!D17+'Guarantee Security'!D17+'Inter-American'!D17+'International Fin'!D17+'Investment Life of America'!D17+'Kentucky Central'!D17+'London Pac'!D17+'Medical Savings'!D17+'Midwest Life'!D17+'Mutual Benefit'!D17+'Mutual Security'!D17+'National Affiliated'!D17+'Natl American'!D17+'New Jersey Life'!D17+'Old Colony Life'!D17+'Old Faithful'!D17+'Pacific Standard'!D17+'States General'!D17+Statesman!D17+'Summit National'!D17+Supreme!D17+Underwriters!D17+Unison!D17+'United Republic'!D17+'Universal Life'!D17+Universe!D17</f>
        <v>3664.5914851525613</v>
      </c>
      <c r="E17" s="3">
        <f>+'Alabama Life'!E17+'American Chambers'!E17+'American Educators'!E17+'American Integrity'!E17+'Amer Life Asr'!E17+'Amer Std Life Acc'!E17+AmerWstrn!E17+'AMS Life'!E17+'Bankers Commercial'!E17+'Booker T Washington'!E17+'Coastal States'!E17+'Confed Life (CLIC)'!E17+'Consolidated National'!E17+'Consumers United'!E17+'Corporate Life'!E17+'Diamond Benefits'!E17+'EBL Life'!E17+'Fidelity Bankers'!E17+'First Natl'!E17+'Franklin American'!E17+'George Washington'!E17+'Guarantee Security'!E17+'Inter-American'!E17+'International Fin'!E17+'Investment Life of America'!E17+'Kentucky Central'!E17+'London Pac'!E17+'Medical Savings'!E17+'Midwest Life'!E17+'Mutual Benefit'!E17+'Mutual Security'!E17+'National Affiliated'!E17+'Natl American'!E17+'New Jersey Life'!E17+'Old Colony Life'!E17+'Old Faithful'!E17+'Pacific Standard'!E17+'States General'!E17+Statesman!E17+'Summit National'!E17+Supreme!E17+Underwriters!E17+Unison!E17+'United Republic'!E17+'Universal Life'!E17+Universe!E17</f>
        <v>0</v>
      </c>
      <c r="F17" s="3">
        <f t="shared" si="0"/>
        <v>1752457.832908568</v>
      </c>
      <c r="H17" t="s">
        <v>295</v>
      </c>
      <c r="I17" s="3">
        <f>+Summary!L65</f>
        <v>13817.376958970444</v>
      </c>
    </row>
    <row r="18" spans="1:9">
      <c r="A18" t="s">
        <v>12</v>
      </c>
      <c r="B18" s="3">
        <f>+'Alabama Life'!B18+'American Chambers'!B18+'American Educators'!B18+'American Integrity'!B18+'Amer Life Asr'!B18+'Amer Std Life Acc'!B18+AmerWstrn!B18+'AMS Life'!B18+'Bankers Commercial'!B18+'Booker T Washington'!B18+'Coastal States'!B18+'Confed Life (CLIC)'!B18+'Consolidated National'!B18+'Consumers United'!B18+'Corporate Life'!B18+'Diamond Benefits'!B18+'EBL Life'!B18+'Fidelity Bankers'!B18+'First Natl'!B18+'Franklin American'!B18+'George Washington'!B18+'Guarantee Security'!B18+'Inter-American'!B18+'International Fin'!B18+'Investment Life of America'!B18+'Kentucky Central'!B18+'London Pac'!B18+'Medical Savings'!B18+'Midwest Life'!B18+'Mutual Benefit'!B18+'Mutual Security'!B18+'National Affiliated'!B18+'Natl American'!B18+'New Jersey Life'!B18+'Old Colony Life'!B18+'Old Faithful'!B18+'Pacific Standard'!B18+'States General'!B18+Statesman!B18+'Summit National'!B18+Supreme!B18+Underwriters!B18+Unison!B18+'United Republic'!B18+'Universal Life'!B18+Universe!B18</f>
        <v>571651.43648400297</v>
      </c>
      <c r="C18" s="3">
        <f>+'Alabama Life'!C18+'American Chambers'!C18+'American Educators'!C18+'American Integrity'!C18+'Amer Life Asr'!C18+'Amer Std Life Acc'!C18+AmerWstrn!C18+'AMS Life'!C18+'Bankers Commercial'!C18+'Booker T Washington'!C18+'Coastal States'!C18+'Confed Life (CLIC)'!C18+'Consolidated National'!C18+'Consumers United'!C18+'Corporate Life'!C18+'Diamond Benefits'!C18+'EBL Life'!C18+'Fidelity Bankers'!C18+'First Natl'!C18+'Franklin American'!C18+'George Washington'!C18+'Guarantee Security'!C18+'Inter-American'!C18+'International Fin'!C18+'Investment Life of America'!C18+'Kentucky Central'!C18+'London Pac'!C18+'Medical Savings'!C18+'Midwest Life'!C18+'Mutual Benefit'!C18+'Mutual Security'!C18+'National Affiliated'!C18+'Natl American'!C18+'New Jersey Life'!C18+'Old Colony Life'!C18+'Old Faithful'!C18+'Pacific Standard'!C18+'States General'!C18+Statesman!C18+'Summit National'!C18+Supreme!C18+Underwriters!C18+Unison!C18+'United Republic'!C18+'Universal Life'!C18+Universe!C18</f>
        <v>2311424.4125900543</v>
      </c>
      <c r="D18" s="3">
        <f>+'Alabama Life'!D18+'American Chambers'!D18+'American Educators'!D18+'American Integrity'!D18+'Amer Life Asr'!D18+'Amer Std Life Acc'!D18+AmerWstrn!D18+'AMS Life'!D18+'Bankers Commercial'!D18+'Booker T Washington'!D18+'Coastal States'!D18+'Confed Life (CLIC)'!D18+'Consolidated National'!D18+'Consumers United'!D18+'Corporate Life'!D18+'Diamond Benefits'!D18+'EBL Life'!D18+'Fidelity Bankers'!D18+'First Natl'!D18+'Franklin American'!D18+'George Washington'!D18+'Guarantee Security'!D18+'Inter-American'!D18+'International Fin'!D18+'Investment Life of America'!D18+'Kentucky Central'!D18+'London Pac'!D18+'Medical Savings'!D18+'Midwest Life'!D18+'Mutual Benefit'!D18+'Mutual Security'!D18+'National Affiliated'!D18+'Natl American'!D18+'New Jersey Life'!D18+'Old Colony Life'!D18+'Old Faithful'!D18+'Pacific Standard'!D18+'States General'!D18+Statesman!D18+'Summit National'!D18+Supreme!D18+Underwriters!D18+Unison!D18+'United Republic'!D18+'Universal Life'!D18+Universe!D18</f>
        <v>700572.18733748386</v>
      </c>
      <c r="E18" s="3">
        <f>+'Alabama Life'!E18+'American Chambers'!E18+'American Educators'!E18+'American Integrity'!E18+'Amer Life Asr'!E18+'Amer Std Life Acc'!E18+AmerWstrn!E18+'AMS Life'!E18+'Bankers Commercial'!E18+'Booker T Washington'!E18+'Coastal States'!E18+'Confed Life (CLIC)'!E18+'Consolidated National'!E18+'Consumers United'!E18+'Corporate Life'!E18+'Diamond Benefits'!E18+'EBL Life'!E18+'Fidelity Bankers'!E18+'First Natl'!E18+'Franklin American'!E18+'George Washington'!E18+'Guarantee Security'!E18+'Inter-American'!E18+'International Fin'!E18+'Investment Life of America'!E18+'Kentucky Central'!E18+'London Pac'!E18+'Medical Savings'!E18+'Midwest Life'!E18+'Mutual Benefit'!E18+'Mutual Security'!E18+'National Affiliated'!E18+'Natl American'!E18+'New Jersey Life'!E18+'Old Colony Life'!E18+'Old Faithful'!E18+'Pacific Standard'!E18+'States General'!E18+Statesman!E18+'Summit National'!E18+Supreme!E18+Underwriters!E18+Unison!E18+'United Republic'!E18+'Universal Life'!E18+Universe!E18</f>
        <v>0</v>
      </c>
      <c r="F18" s="3">
        <f t="shared" si="0"/>
        <v>3583648.036411541</v>
      </c>
      <c r="H18" t="s">
        <v>297</v>
      </c>
      <c r="I18" s="3">
        <f>+Summary!L66</f>
        <v>8852915.8417948708</v>
      </c>
    </row>
    <row r="19" spans="1:9">
      <c r="A19" t="s">
        <v>13</v>
      </c>
      <c r="B19" s="3">
        <f>+'Alabama Life'!B19+'American Chambers'!B19+'American Educators'!B19+'American Integrity'!B19+'Amer Life Asr'!B19+'Amer Std Life Acc'!B19+AmerWstrn!B19+'AMS Life'!B19+'Bankers Commercial'!B19+'Booker T Washington'!B19+'Coastal States'!B19+'Confed Life (CLIC)'!B19+'Consolidated National'!B19+'Consumers United'!B19+'Corporate Life'!B19+'Diamond Benefits'!B19+'EBL Life'!B19+'Fidelity Bankers'!B19+'First Natl'!B19+'Franklin American'!B19+'George Washington'!B19+'Guarantee Security'!B19+'Inter-American'!B19+'International Fin'!B19+'Investment Life of America'!B19+'Kentucky Central'!B19+'London Pac'!B19+'Medical Savings'!B19+'Midwest Life'!B19+'Mutual Benefit'!B19+'Mutual Security'!B19+'National Affiliated'!B19+'Natl American'!B19+'New Jersey Life'!B19+'Old Colony Life'!B19+'Old Faithful'!B19+'Pacific Standard'!B19+'States General'!B19+Statesman!B19+'Summit National'!B19+Supreme!B19+Underwriters!B19+Unison!B19+'United Republic'!B19+'Universal Life'!B19+Universe!B19</f>
        <v>29464704.977666631</v>
      </c>
      <c r="C19" s="3">
        <f>+'Alabama Life'!C19+'American Chambers'!C19+'American Educators'!C19+'American Integrity'!C19+'Amer Life Asr'!C19+'Amer Std Life Acc'!C19+AmerWstrn!C19+'AMS Life'!C19+'Bankers Commercial'!C19+'Booker T Washington'!C19+'Coastal States'!C19+'Confed Life (CLIC)'!C19+'Consolidated National'!C19+'Consumers United'!C19+'Corporate Life'!C19+'Diamond Benefits'!C19+'EBL Life'!C19+'Fidelity Bankers'!C19+'First Natl'!C19+'Franklin American'!C19+'George Washington'!C19+'Guarantee Security'!C19+'Inter-American'!C19+'International Fin'!C19+'Investment Life of America'!C19+'Kentucky Central'!C19+'London Pac'!C19+'Medical Savings'!C19+'Midwest Life'!C19+'Mutual Benefit'!C19+'Mutual Security'!C19+'National Affiliated'!C19+'Natl American'!C19+'New Jersey Life'!C19+'Old Colony Life'!C19+'Old Faithful'!C19+'Pacific Standard'!C19+'States General'!C19+Statesman!C19+'Summit National'!C19+Supreme!C19+Underwriters!C19+Unison!C19+'United Republic'!C19+'Universal Life'!C19+Universe!C19</f>
        <v>45767477.055171177</v>
      </c>
      <c r="D19" s="3">
        <f>+'Alabama Life'!D19+'American Chambers'!D19+'American Educators'!D19+'American Integrity'!D19+'Amer Life Asr'!D19+'Amer Std Life Acc'!D19+AmerWstrn!D19+'AMS Life'!D19+'Bankers Commercial'!D19+'Booker T Washington'!D19+'Coastal States'!D19+'Confed Life (CLIC)'!D19+'Consolidated National'!D19+'Consumers United'!D19+'Corporate Life'!D19+'Diamond Benefits'!D19+'EBL Life'!D19+'Fidelity Bankers'!D19+'First Natl'!D19+'Franklin American'!D19+'George Washington'!D19+'Guarantee Security'!D19+'Inter-American'!D19+'International Fin'!D19+'Investment Life of America'!D19+'Kentucky Central'!D19+'London Pac'!D19+'Medical Savings'!D19+'Midwest Life'!D19+'Mutual Benefit'!D19+'Mutual Security'!D19+'National Affiliated'!D19+'Natl American'!D19+'New Jersey Life'!D19+'Old Colony Life'!D19+'Old Faithful'!D19+'Pacific Standard'!D19+'States General'!D19+Statesman!D19+'Summit National'!D19+Supreme!D19+Underwriters!D19+Unison!D19+'United Republic'!D19+'Universal Life'!D19+Universe!D19</f>
        <v>9389457.3402985893</v>
      </c>
      <c r="E19" s="3">
        <f>+'Alabama Life'!E19+'American Chambers'!E19+'American Educators'!E19+'American Integrity'!E19+'Amer Life Asr'!E19+'Amer Std Life Acc'!E19+AmerWstrn!E19+'AMS Life'!E19+'Bankers Commercial'!E19+'Booker T Washington'!E19+'Coastal States'!E19+'Confed Life (CLIC)'!E19+'Consolidated National'!E19+'Consumers United'!E19+'Corporate Life'!E19+'Diamond Benefits'!E19+'EBL Life'!E19+'Fidelity Bankers'!E19+'First Natl'!E19+'Franklin American'!E19+'George Washington'!E19+'Guarantee Security'!E19+'Inter-American'!E19+'International Fin'!E19+'Investment Life of America'!E19+'Kentucky Central'!E19+'London Pac'!E19+'Medical Savings'!E19+'Midwest Life'!E19+'Mutual Benefit'!E19+'Mutual Security'!E19+'National Affiliated'!E19+'Natl American'!E19+'New Jersey Life'!E19+'Old Colony Life'!E19+'Old Faithful'!E19+'Pacific Standard'!E19+'States General'!E19+Statesman!E19+'Summit National'!E19+Supreme!E19+Underwriters!E19+Unison!E19+'United Republic'!E19+'Universal Life'!E19+Universe!E19</f>
        <v>2429179.5993100828</v>
      </c>
      <c r="F19" s="3">
        <f t="shared" si="0"/>
        <v>87050818.972446486</v>
      </c>
      <c r="H19" t="s">
        <v>299</v>
      </c>
      <c r="I19" s="3">
        <f>+Summary!L67</f>
        <v>15096763.860000003</v>
      </c>
    </row>
    <row r="20" spans="1:9">
      <c r="A20" t="s">
        <v>14</v>
      </c>
      <c r="B20" s="3">
        <f>+'Alabama Life'!B20+'American Chambers'!B20+'American Educators'!B20+'American Integrity'!B20+'Amer Life Asr'!B20+'Amer Std Life Acc'!B20+AmerWstrn!B20+'AMS Life'!B20+'Bankers Commercial'!B20+'Booker T Washington'!B20+'Coastal States'!B20+'Confed Life (CLIC)'!B20+'Consolidated National'!B20+'Consumers United'!B20+'Corporate Life'!B20+'Diamond Benefits'!B20+'EBL Life'!B20+'Fidelity Bankers'!B20+'First Natl'!B20+'Franklin American'!B20+'George Washington'!B20+'Guarantee Security'!B20+'Inter-American'!B20+'International Fin'!B20+'Investment Life of America'!B20+'Kentucky Central'!B20+'London Pac'!B20+'Medical Savings'!B20+'Midwest Life'!B20+'Mutual Benefit'!B20+'Mutual Security'!B20+'National Affiliated'!B20+'Natl American'!B20+'New Jersey Life'!B20+'Old Colony Life'!B20+'Old Faithful'!B20+'Pacific Standard'!B20+'States General'!B20+Statesman!B20+'Summit National'!B20+Supreme!B20+Underwriters!B20+Unison!B20+'United Republic'!B20+'Universal Life'!B20+Universe!B20</f>
        <v>7680741.7662133779</v>
      </c>
      <c r="C20" s="3">
        <f>+'Alabama Life'!C20+'American Chambers'!C20+'American Educators'!C20+'American Integrity'!C20+'Amer Life Asr'!C20+'Amer Std Life Acc'!C20+AmerWstrn!C20+'AMS Life'!C20+'Bankers Commercial'!C20+'Booker T Washington'!C20+'Coastal States'!C20+'Confed Life (CLIC)'!C20+'Consolidated National'!C20+'Consumers United'!C20+'Corporate Life'!C20+'Diamond Benefits'!C20+'EBL Life'!C20+'Fidelity Bankers'!C20+'First Natl'!C20+'Franklin American'!C20+'George Washington'!C20+'Guarantee Security'!C20+'Inter-American'!C20+'International Fin'!C20+'Investment Life of America'!C20+'Kentucky Central'!C20+'London Pac'!C20+'Medical Savings'!C20+'Midwest Life'!C20+'Mutual Benefit'!C20+'Mutual Security'!C20+'National Affiliated'!C20+'Natl American'!C20+'New Jersey Life'!C20+'Old Colony Life'!C20+'Old Faithful'!C20+'Pacific Standard'!C20+'States General'!C20+Statesman!C20+'Summit National'!C20+Supreme!C20+Underwriters!C20+Unison!C20+'United Republic'!C20+'Universal Life'!C20+Universe!C20</f>
        <v>19149873.392144844</v>
      </c>
      <c r="D20" s="3">
        <f>+'Alabama Life'!D20+'American Chambers'!D20+'American Educators'!D20+'American Integrity'!D20+'Amer Life Asr'!D20+'Amer Std Life Acc'!D20+AmerWstrn!D20+'AMS Life'!D20+'Bankers Commercial'!D20+'Booker T Washington'!D20+'Coastal States'!D20+'Confed Life (CLIC)'!D20+'Consolidated National'!D20+'Consumers United'!D20+'Corporate Life'!D20+'Diamond Benefits'!D20+'EBL Life'!D20+'Fidelity Bankers'!D20+'First Natl'!D20+'Franklin American'!D20+'George Washington'!D20+'Guarantee Security'!D20+'Inter-American'!D20+'International Fin'!D20+'Investment Life of America'!D20+'Kentucky Central'!D20+'London Pac'!D20+'Medical Savings'!D20+'Midwest Life'!D20+'Mutual Benefit'!D20+'Mutual Security'!D20+'National Affiliated'!D20+'Natl American'!D20+'New Jersey Life'!D20+'Old Colony Life'!D20+'Old Faithful'!D20+'Pacific Standard'!D20+'States General'!D20+Statesman!D20+'Summit National'!D20+Supreme!D20+Underwriters!D20+Unison!D20+'United Republic'!D20+'Universal Life'!D20+Universe!D20</f>
        <v>4221665.8881715536</v>
      </c>
      <c r="E20" s="3">
        <f>+'Alabama Life'!E20+'American Chambers'!E20+'American Educators'!E20+'American Integrity'!E20+'Amer Life Asr'!E20+'Amer Std Life Acc'!E20+AmerWstrn!E20+'AMS Life'!E20+'Bankers Commercial'!E20+'Booker T Washington'!E20+'Coastal States'!E20+'Confed Life (CLIC)'!E20+'Consolidated National'!E20+'Consumers United'!E20+'Corporate Life'!E20+'Diamond Benefits'!E20+'EBL Life'!E20+'Fidelity Bankers'!E20+'First Natl'!E20+'Franklin American'!E20+'George Washington'!E20+'Guarantee Security'!E20+'Inter-American'!E20+'International Fin'!E20+'Investment Life of America'!E20+'Kentucky Central'!E20+'London Pac'!E20+'Medical Savings'!E20+'Midwest Life'!E20+'Mutual Benefit'!E20+'Mutual Security'!E20+'National Affiliated'!E20+'Natl American'!E20+'New Jersey Life'!E20+'Old Colony Life'!E20+'Old Faithful'!E20+'Pacific Standard'!E20+'States General'!E20+Statesman!E20+'Summit National'!E20+Supreme!E20+Underwriters!E20+Unison!E20+'United Republic'!E20+'Universal Life'!E20+Universe!E20</f>
        <v>4688081.5586531721</v>
      </c>
      <c r="F20" s="3">
        <f t="shared" si="0"/>
        <v>35740362.605182946</v>
      </c>
      <c r="H20" t="s">
        <v>301</v>
      </c>
      <c r="I20" s="3">
        <f>+Summary!L68</f>
        <v>173587826.87265</v>
      </c>
    </row>
    <row r="21" spans="1:9">
      <c r="A21" t="s">
        <v>15</v>
      </c>
      <c r="B21" s="3">
        <f>+'Alabama Life'!B21+'American Chambers'!B21+'American Educators'!B21+'American Integrity'!B21+'Amer Life Asr'!B21+'Amer Std Life Acc'!B21+AmerWstrn!B21+'AMS Life'!B21+'Bankers Commercial'!B21+'Booker T Washington'!B21+'Coastal States'!B21+'Confed Life (CLIC)'!B21+'Consolidated National'!B21+'Consumers United'!B21+'Corporate Life'!B21+'Diamond Benefits'!B21+'EBL Life'!B21+'Fidelity Bankers'!B21+'First Natl'!B21+'Franklin American'!B21+'George Washington'!B21+'Guarantee Security'!B21+'Inter-American'!B21+'International Fin'!B21+'Investment Life of America'!B21+'Kentucky Central'!B21+'London Pac'!B21+'Medical Savings'!B21+'Midwest Life'!B21+'Mutual Benefit'!B21+'Mutual Security'!B21+'National Affiliated'!B21+'Natl American'!B21+'New Jersey Life'!B21+'Old Colony Life'!B21+'Old Faithful'!B21+'Pacific Standard'!B21+'States General'!B21+Statesman!B21+'Summit National'!B21+Supreme!B21+Underwriters!B21+Unison!B21+'United Republic'!B21+'Universal Life'!B21+Universe!B21</f>
        <v>4933323.4808748495</v>
      </c>
      <c r="C21" s="3">
        <f>+'Alabama Life'!C21+'American Chambers'!C21+'American Educators'!C21+'American Integrity'!C21+'Amer Life Asr'!C21+'Amer Std Life Acc'!C21+AmerWstrn!C21+'AMS Life'!C21+'Bankers Commercial'!C21+'Booker T Washington'!C21+'Coastal States'!C21+'Confed Life (CLIC)'!C21+'Consolidated National'!C21+'Consumers United'!C21+'Corporate Life'!C21+'Diamond Benefits'!C21+'EBL Life'!C21+'Fidelity Bankers'!C21+'First Natl'!C21+'Franklin American'!C21+'George Washington'!C21+'Guarantee Security'!C21+'Inter-American'!C21+'International Fin'!C21+'Investment Life of America'!C21+'Kentucky Central'!C21+'London Pac'!C21+'Medical Savings'!C21+'Midwest Life'!C21+'Mutual Benefit'!C21+'Mutual Security'!C21+'National Affiliated'!C21+'Natl American'!C21+'New Jersey Life'!C21+'Old Colony Life'!C21+'Old Faithful'!C21+'Pacific Standard'!C21+'States General'!C21+Statesman!C21+'Summit National'!C21+Supreme!C21+Underwriters!C21+Unison!C21+'United Republic'!C21+'Universal Life'!C21+Universe!C21</f>
        <v>6860351.5582864108</v>
      </c>
      <c r="D21" s="3">
        <f>+'Alabama Life'!D21+'American Chambers'!D21+'American Educators'!D21+'American Integrity'!D21+'Amer Life Asr'!D21+'Amer Std Life Acc'!D21+AmerWstrn!D21+'AMS Life'!D21+'Bankers Commercial'!D21+'Booker T Washington'!D21+'Coastal States'!D21+'Confed Life (CLIC)'!D21+'Consolidated National'!D21+'Consumers United'!D21+'Corporate Life'!D21+'Diamond Benefits'!D21+'EBL Life'!D21+'Fidelity Bankers'!D21+'First Natl'!D21+'Franklin American'!D21+'George Washington'!D21+'Guarantee Security'!D21+'Inter-American'!D21+'International Fin'!D21+'Investment Life of America'!D21+'Kentucky Central'!D21+'London Pac'!D21+'Medical Savings'!D21+'Midwest Life'!D21+'Mutual Benefit'!D21+'Mutual Security'!D21+'National Affiliated'!D21+'Natl American'!D21+'New Jersey Life'!D21+'Old Colony Life'!D21+'Old Faithful'!D21+'Pacific Standard'!D21+'States General'!D21+Statesman!D21+'Summit National'!D21+Supreme!D21+Underwriters!D21+Unison!D21+'United Republic'!D21+'Universal Life'!D21+Universe!D21</f>
        <v>1154706.7073759553</v>
      </c>
      <c r="E21" s="3">
        <f>+'Alabama Life'!E21+'American Chambers'!E21+'American Educators'!E21+'American Integrity'!E21+'Amer Life Asr'!E21+'Amer Std Life Acc'!E21+AmerWstrn!E21+'AMS Life'!E21+'Bankers Commercial'!E21+'Booker T Washington'!E21+'Coastal States'!E21+'Confed Life (CLIC)'!E21+'Consolidated National'!E21+'Consumers United'!E21+'Corporate Life'!E21+'Diamond Benefits'!E21+'EBL Life'!E21+'Fidelity Bankers'!E21+'First Natl'!E21+'Franklin American'!E21+'George Washington'!E21+'Guarantee Security'!E21+'Inter-American'!E21+'International Fin'!E21+'Investment Life of America'!E21+'Kentucky Central'!E21+'London Pac'!E21+'Medical Savings'!E21+'Midwest Life'!E21+'Mutual Benefit'!E21+'Mutual Security'!E21+'National Affiliated'!E21+'Natl American'!E21+'New Jersey Life'!E21+'Old Colony Life'!E21+'Old Faithful'!E21+'Pacific Standard'!E21+'States General'!E21+Statesman!E21+'Summit National'!E21+Supreme!E21+Underwriters!E21+Unison!E21+'United Republic'!E21+'Universal Life'!E21+Universe!E21</f>
        <v>20.917905749287456</v>
      </c>
      <c r="F21" s="3">
        <f t="shared" si="0"/>
        <v>12948402.664442966</v>
      </c>
      <c r="H21" t="s">
        <v>303</v>
      </c>
      <c r="I21" s="3">
        <f>+Summary!L69</f>
        <v>12094494.004499996</v>
      </c>
    </row>
    <row r="22" spans="1:9">
      <c r="A22" t="s">
        <v>16</v>
      </c>
      <c r="B22" s="3">
        <f>+'Alabama Life'!B22+'American Chambers'!B22+'American Educators'!B22+'American Integrity'!B22+'Amer Life Asr'!B22+'Amer Std Life Acc'!B22+AmerWstrn!B22+'AMS Life'!B22+'Bankers Commercial'!B22+'Booker T Washington'!B22+'Coastal States'!B22+'Confed Life (CLIC)'!B22+'Consolidated National'!B22+'Consumers United'!B22+'Corporate Life'!B22+'Diamond Benefits'!B22+'EBL Life'!B22+'Fidelity Bankers'!B22+'First Natl'!B22+'Franklin American'!B22+'George Washington'!B22+'Guarantee Security'!B22+'Inter-American'!B22+'International Fin'!B22+'Investment Life of America'!B22+'Kentucky Central'!B22+'London Pac'!B22+'Medical Savings'!B22+'Midwest Life'!B22+'Mutual Benefit'!B22+'Mutual Security'!B22+'National Affiliated'!B22+'Natl American'!B22+'New Jersey Life'!B22+'Old Colony Life'!B22+'Old Faithful'!B22+'Pacific Standard'!B22+'States General'!B22+Statesman!B22+'Summit National'!B22+Supreme!B22+Underwriters!B22+Unison!B22+'United Republic'!B22+'Universal Life'!B22+Universe!B22</f>
        <v>1219902.9541904652</v>
      </c>
      <c r="C22" s="3">
        <f>+'Alabama Life'!C22+'American Chambers'!C22+'American Educators'!C22+'American Integrity'!C22+'Amer Life Asr'!C22+'Amer Std Life Acc'!C22+AmerWstrn!C22+'AMS Life'!C22+'Bankers Commercial'!C22+'Booker T Washington'!C22+'Coastal States'!C22+'Confed Life (CLIC)'!C22+'Consolidated National'!C22+'Consumers United'!C22+'Corporate Life'!C22+'Diamond Benefits'!C22+'EBL Life'!C22+'Fidelity Bankers'!C22+'First Natl'!C22+'Franklin American'!C22+'George Washington'!C22+'Guarantee Security'!C22+'Inter-American'!C22+'International Fin'!C22+'Investment Life of America'!C22+'Kentucky Central'!C22+'London Pac'!C22+'Medical Savings'!C22+'Midwest Life'!C22+'Mutual Benefit'!C22+'Mutual Security'!C22+'National Affiliated'!C22+'Natl American'!C22+'New Jersey Life'!C22+'Old Colony Life'!C22+'Old Faithful'!C22+'Pacific Standard'!C22+'States General'!C22+Statesman!C22+'Summit National'!C22+Supreme!C22+Underwriters!C22+Unison!C22+'United Republic'!C22+'Universal Life'!C22+Universe!C22</f>
        <v>5315803.1027723905</v>
      </c>
      <c r="D22" s="3">
        <f>+'Alabama Life'!D22+'American Chambers'!D22+'American Educators'!D22+'American Integrity'!D22+'Amer Life Asr'!D22+'Amer Std Life Acc'!D22+AmerWstrn!D22+'AMS Life'!D22+'Bankers Commercial'!D22+'Booker T Washington'!D22+'Coastal States'!D22+'Confed Life (CLIC)'!D22+'Consolidated National'!D22+'Consumers United'!D22+'Corporate Life'!D22+'Diamond Benefits'!D22+'EBL Life'!D22+'Fidelity Bankers'!D22+'First Natl'!D22+'Franklin American'!D22+'George Washington'!D22+'Guarantee Security'!D22+'Inter-American'!D22+'International Fin'!D22+'Investment Life of America'!D22+'Kentucky Central'!D22+'London Pac'!D22+'Medical Savings'!D22+'Midwest Life'!D22+'Mutual Benefit'!D22+'Mutual Security'!D22+'National Affiliated'!D22+'Natl American'!D22+'New Jersey Life'!D22+'Old Colony Life'!D22+'Old Faithful'!D22+'Pacific Standard'!D22+'States General'!D22+Statesman!D22+'Summit National'!D22+Supreme!D22+Underwriters!D22+Unison!D22+'United Republic'!D22+'Universal Life'!D22+Universe!D22</f>
        <v>282067.92780327954</v>
      </c>
      <c r="E22" s="3">
        <f>+'Alabama Life'!E22+'American Chambers'!E22+'American Educators'!E22+'American Integrity'!E22+'Amer Life Asr'!E22+'Amer Std Life Acc'!E22+AmerWstrn!E22+'AMS Life'!E22+'Bankers Commercial'!E22+'Booker T Washington'!E22+'Coastal States'!E22+'Confed Life (CLIC)'!E22+'Consolidated National'!E22+'Consumers United'!E22+'Corporate Life'!E22+'Diamond Benefits'!E22+'EBL Life'!E22+'Fidelity Bankers'!E22+'First Natl'!E22+'Franklin American'!E22+'George Washington'!E22+'Guarantee Security'!E22+'Inter-American'!E22+'International Fin'!E22+'Investment Life of America'!E22+'Kentucky Central'!E22+'London Pac'!E22+'Medical Savings'!E22+'Midwest Life'!E22+'Mutual Benefit'!E22+'Mutual Security'!E22+'National Affiliated'!E22+'Natl American'!E22+'New Jersey Life'!E22+'Old Colony Life'!E22+'Old Faithful'!E22+'Pacific Standard'!E22+'States General'!E22+Statesman!E22+'Summit National'!E22+Supreme!E22+Underwriters!E22+Unison!E22+'United Republic'!E22+'Universal Life'!E22+Universe!E22</f>
        <v>0</v>
      </c>
      <c r="F22" s="3">
        <f t="shared" si="0"/>
        <v>6817773.984766135</v>
      </c>
      <c r="H22" t="s">
        <v>305</v>
      </c>
      <c r="I22" s="3">
        <f>+Summary!L70</f>
        <v>14323877.210000001</v>
      </c>
    </row>
    <row r="23" spans="1:9">
      <c r="A23" t="s">
        <v>17</v>
      </c>
      <c r="B23" s="3">
        <f>+'Alabama Life'!B23+'American Chambers'!B23+'American Educators'!B23+'American Integrity'!B23+'Amer Life Asr'!B23+'Amer Std Life Acc'!B23+AmerWstrn!B23+'AMS Life'!B23+'Bankers Commercial'!B23+'Booker T Washington'!B23+'Coastal States'!B23+'Confed Life (CLIC)'!B23+'Consolidated National'!B23+'Consumers United'!B23+'Corporate Life'!B23+'Diamond Benefits'!B23+'EBL Life'!B23+'Fidelity Bankers'!B23+'First Natl'!B23+'Franklin American'!B23+'George Washington'!B23+'Guarantee Security'!B23+'Inter-American'!B23+'International Fin'!B23+'Investment Life of America'!B23+'Kentucky Central'!B23+'London Pac'!B23+'Medical Savings'!B23+'Midwest Life'!B23+'Mutual Benefit'!B23+'Mutual Security'!B23+'National Affiliated'!B23+'Natl American'!B23+'New Jersey Life'!B23+'Old Colony Life'!B23+'Old Faithful'!B23+'Pacific Standard'!B23+'States General'!B23+Statesman!B23+'Summit National'!B23+Supreme!B23+Underwriters!B23+Unison!B23+'United Republic'!B23+'Universal Life'!B23+Universe!B23</f>
        <v>1444303.1567295154</v>
      </c>
      <c r="C23" s="3">
        <f>+'Alabama Life'!C23+'American Chambers'!C23+'American Educators'!C23+'American Integrity'!C23+'Amer Life Asr'!C23+'Amer Std Life Acc'!C23+AmerWstrn!C23+'AMS Life'!C23+'Bankers Commercial'!C23+'Booker T Washington'!C23+'Coastal States'!C23+'Confed Life (CLIC)'!C23+'Consolidated National'!C23+'Consumers United'!C23+'Corporate Life'!C23+'Diamond Benefits'!C23+'EBL Life'!C23+'Fidelity Bankers'!C23+'First Natl'!C23+'Franklin American'!C23+'George Washington'!C23+'Guarantee Security'!C23+'Inter-American'!C23+'International Fin'!C23+'Investment Life of America'!C23+'Kentucky Central'!C23+'London Pac'!C23+'Medical Savings'!C23+'Midwest Life'!C23+'Mutual Benefit'!C23+'Mutual Security'!C23+'National Affiliated'!C23+'Natl American'!C23+'New Jersey Life'!C23+'Old Colony Life'!C23+'Old Faithful'!C23+'Pacific Standard'!C23+'States General'!C23+Statesman!C23+'Summit National'!C23+Supreme!C23+Underwriters!C23+Unison!C23+'United Republic'!C23+'Universal Life'!C23+Universe!C23</f>
        <v>1896711.0761358454</v>
      </c>
      <c r="D23" s="3">
        <f>+'Alabama Life'!D23+'American Chambers'!D23+'American Educators'!D23+'American Integrity'!D23+'Amer Life Asr'!D23+'Amer Std Life Acc'!D23+AmerWstrn!D23+'AMS Life'!D23+'Bankers Commercial'!D23+'Booker T Washington'!D23+'Coastal States'!D23+'Confed Life (CLIC)'!D23+'Consolidated National'!D23+'Consumers United'!D23+'Corporate Life'!D23+'Diamond Benefits'!D23+'EBL Life'!D23+'Fidelity Bankers'!D23+'First Natl'!D23+'Franklin American'!D23+'George Washington'!D23+'Guarantee Security'!D23+'Inter-American'!D23+'International Fin'!D23+'Investment Life of America'!D23+'Kentucky Central'!D23+'London Pac'!D23+'Medical Savings'!D23+'Midwest Life'!D23+'Mutual Benefit'!D23+'Mutual Security'!D23+'National Affiliated'!D23+'Natl American'!D23+'New Jersey Life'!D23+'Old Colony Life'!D23+'Old Faithful'!D23+'Pacific Standard'!D23+'States General'!D23+Statesman!D23+'Summit National'!D23+Supreme!D23+Underwriters!D23+Unison!D23+'United Republic'!D23+'Universal Life'!D23+Universe!D23</f>
        <v>1103567.7834263323</v>
      </c>
      <c r="E23" s="3">
        <f>+'Alabama Life'!E23+'American Chambers'!E23+'American Educators'!E23+'American Integrity'!E23+'Amer Life Asr'!E23+'Amer Std Life Acc'!E23+AmerWstrn!E23+'AMS Life'!E23+'Bankers Commercial'!E23+'Booker T Washington'!E23+'Coastal States'!E23+'Confed Life (CLIC)'!E23+'Consolidated National'!E23+'Consumers United'!E23+'Corporate Life'!E23+'Diamond Benefits'!E23+'EBL Life'!E23+'Fidelity Bankers'!E23+'First Natl'!E23+'Franklin American'!E23+'George Washington'!E23+'Guarantee Security'!E23+'Inter-American'!E23+'International Fin'!E23+'Investment Life of America'!E23+'Kentucky Central'!E23+'London Pac'!E23+'Medical Savings'!E23+'Midwest Life'!E23+'Mutual Benefit'!E23+'Mutual Security'!E23+'National Affiliated'!E23+'Natl American'!E23+'New Jersey Life'!E23+'Old Colony Life'!E23+'Old Faithful'!E23+'Pacific Standard'!E23+'States General'!E23+Statesman!E23+'Summit National'!E23+Supreme!E23+Underwriters!E23+Unison!E23+'United Republic'!E23+'Universal Life'!E23+Universe!E23</f>
        <v>0</v>
      </c>
      <c r="F23" s="3">
        <f t="shared" si="0"/>
        <v>4444582.0162916929</v>
      </c>
      <c r="H23" t="s">
        <v>307</v>
      </c>
      <c r="I23" s="3">
        <f>+Summary!L71</f>
        <v>14424221.700000001</v>
      </c>
    </row>
    <row r="24" spans="1:9">
      <c r="A24" t="s">
        <v>18</v>
      </c>
      <c r="B24" s="3">
        <f>+'Alabama Life'!B24+'American Chambers'!B24+'American Educators'!B24+'American Integrity'!B24+'Amer Life Asr'!B24+'Amer Std Life Acc'!B24+AmerWstrn!B24+'AMS Life'!B24+'Bankers Commercial'!B24+'Booker T Washington'!B24+'Coastal States'!B24+'Confed Life (CLIC)'!B24+'Consolidated National'!B24+'Consumers United'!B24+'Corporate Life'!B24+'Diamond Benefits'!B24+'EBL Life'!B24+'Fidelity Bankers'!B24+'First Natl'!B24+'Franklin American'!B24+'George Washington'!B24+'Guarantee Security'!B24+'Inter-American'!B24+'International Fin'!B24+'Investment Life of America'!B24+'Kentucky Central'!B24+'London Pac'!B24+'Medical Savings'!B24+'Midwest Life'!B24+'Mutual Benefit'!B24+'Mutual Security'!B24+'National Affiliated'!B24+'Natl American'!B24+'New Jersey Life'!B24+'Old Colony Life'!B24+'Old Faithful'!B24+'Pacific Standard'!B24+'States General'!B24+Statesman!B24+'Summit National'!B24+Supreme!B24+Underwriters!B24+Unison!B24+'United Republic'!B24+'Universal Life'!B24+Universe!B24</f>
        <v>1313019.0986074104</v>
      </c>
      <c r="C24" s="3">
        <f>+'Alabama Life'!C24+'American Chambers'!C24+'American Educators'!C24+'American Integrity'!C24+'Amer Life Asr'!C24+'Amer Std Life Acc'!C24+AmerWstrn!C24+'AMS Life'!C24+'Bankers Commercial'!C24+'Booker T Washington'!C24+'Coastal States'!C24+'Confed Life (CLIC)'!C24+'Consolidated National'!C24+'Consumers United'!C24+'Corporate Life'!C24+'Diamond Benefits'!C24+'EBL Life'!C24+'Fidelity Bankers'!C24+'First Natl'!C24+'Franklin American'!C24+'George Washington'!C24+'Guarantee Security'!C24+'Inter-American'!C24+'International Fin'!C24+'Investment Life of America'!C24+'Kentucky Central'!C24+'London Pac'!C24+'Medical Savings'!C24+'Midwest Life'!C24+'Mutual Benefit'!C24+'Mutual Security'!C24+'National Affiliated'!C24+'Natl American'!C24+'New Jersey Life'!C24+'Old Colony Life'!C24+'Old Faithful'!C24+'Pacific Standard'!C24+'States General'!C24+Statesman!C24+'Summit National'!C24+Supreme!C24+Underwriters!C24+Unison!C24+'United Republic'!C24+'Universal Life'!C24+Universe!C24</f>
        <v>1766189.197448377</v>
      </c>
      <c r="D24" s="3">
        <f>+'Alabama Life'!D24+'American Chambers'!D24+'American Educators'!D24+'American Integrity'!D24+'Amer Life Asr'!D24+'Amer Std Life Acc'!D24+AmerWstrn!D24+'AMS Life'!D24+'Bankers Commercial'!D24+'Booker T Washington'!D24+'Coastal States'!D24+'Confed Life (CLIC)'!D24+'Consolidated National'!D24+'Consumers United'!D24+'Corporate Life'!D24+'Diamond Benefits'!D24+'EBL Life'!D24+'Fidelity Bankers'!D24+'First Natl'!D24+'Franklin American'!D24+'George Washington'!D24+'Guarantee Security'!D24+'Inter-American'!D24+'International Fin'!D24+'Investment Life of America'!D24+'Kentucky Central'!D24+'London Pac'!D24+'Medical Savings'!D24+'Midwest Life'!D24+'Mutual Benefit'!D24+'Mutual Security'!D24+'National Affiliated'!D24+'Natl American'!D24+'New Jersey Life'!D24+'Old Colony Life'!D24+'Old Faithful'!D24+'Pacific Standard'!D24+'States General'!D24+Statesman!D24+'Summit National'!D24+Supreme!D24+Underwriters!D24+Unison!D24+'United Republic'!D24+'Universal Life'!D24+Universe!D24</f>
        <v>6245560.2206242317</v>
      </c>
      <c r="E24" s="3">
        <f>+'Alabama Life'!E24+'American Chambers'!E24+'American Educators'!E24+'American Integrity'!E24+'Amer Life Asr'!E24+'Amer Std Life Acc'!E24+AmerWstrn!E24+'AMS Life'!E24+'Bankers Commercial'!E24+'Booker T Washington'!E24+'Coastal States'!E24+'Confed Life (CLIC)'!E24+'Consolidated National'!E24+'Consumers United'!E24+'Corporate Life'!E24+'Diamond Benefits'!E24+'EBL Life'!E24+'Fidelity Bankers'!E24+'First Natl'!E24+'Franklin American'!E24+'George Washington'!E24+'Guarantee Security'!E24+'Inter-American'!E24+'International Fin'!E24+'Investment Life of America'!E24+'Kentucky Central'!E24+'London Pac'!E24+'Medical Savings'!E24+'Midwest Life'!E24+'Mutual Benefit'!E24+'Mutual Security'!E24+'National Affiliated'!E24+'Natl American'!E24+'New Jersey Life'!E24+'Old Colony Life'!E24+'Old Faithful'!E24+'Pacific Standard'!E24+'States General'!E24+Statesman!E24+'Summit National'!E24+Supreme!E24+Underwriters!E24+Unison!E24+'United Republic'!E24+'Universal Life'!E24+Universe!E24</f>
        <v>0</v>
      </c>
      <c r="F24" s="3">
        <f t="shared" si="0"/>
        <v>9324768.516680019</v>
      </c>
      <c r="H24" t="s">
        <v>310</v>
      </c>
      <c r="I24" s="3">
        <f>+Summary!L72</f>
        <v>227653.36000000019</v>
      </c>
    </row>
    <row r="25" spans="1:9">
      <c r="A25" t="s">
        <v>19</v>
      </c>
      <c r="B25" s="3">
        <f>+'Alabama Life'!B25+'American Chambers'!B25+'American Educators'!B25+'American Integrity'!B25+'Amer Life Asr'!B25+'Amer Std Life Acc'!B25+AmerWstrn!B25+'AMS Life'!B25+'Bankers Commercial'!B25+'Booker T Washington'!B25+'Coastal States'!B25+'Confed Life (CLIC)'!B25+'Consolidated National'!B25+'Consumers United'!B25+'Corporate Life'!B25+'Diamond Benefits'!B25+'EBL Life'!B25+'Fidelity Bankers'!B25+'First Natl'!B25+'Franklin American'!B25+'George Washington'!B25+'Guarantee Security'!B25+'Inter-American'!B25+'International Fin'!B25+'Investment Life of America'!B25+'Kentucky Central'!B25+'London Pac'!B25+'Medical Savings'!B25+'Midwest Life'!B25+'Mutual Benefit'!B25+'Mutual Security'!B25+'National Affiliated'!B25+'Natl American'!B25+'New Jersey Life'!B25+'Old Colony Life'!B25+'Old Faithful'!B25+'Pacific Standard'!B25+'States General'!B25+Statesman!B25+'Summit National'!B25+Supreme!B25+Underwriters!B25+Unison!B25+'United Republic'!B25+'Universal Life'!B25+Universe!B25</f>
        <v>581811.55789511919</v>
      </c>
      <c r="C25" s="3">
        <f>+'Alabama Life'!C25+'American Chambers'!C25+'American Educators'!C25+'American Integrity'!C25+'Amer Life Asr'!C25+'Amer Std Life Acc'!C25+AmerWstrn!C25+'AMS Life'!C25+'Bankers Commercial'!C25+'Booker T Washington'!C25+'Coastal States'!C25+'Confed Life (CLIC)'!C25+'Consolidated National'!C25+'Consumers United'!C25+'Corporate Life'!C25+'Diamond Benefits'!C25+'EBL Life'!C25+'Fidelity Bankers'!C25+'First Natl'!C25+'Franklin American'!C25+'George Washington'!C25+'Guarantee Security'!C25+'Inter-American'!C25+'International Fin'!C25+'Investment Life of America'!C25+'Kentucky Central'!C25+'London Pac'!C25+'Medical Savings'!C25+'Midwest Life'!C25+'Mutual Benefit'!C25+'Mutual Security'!C25+'National Affiliated'!C25+'Natl American'!C25+'New Jersey Life'!C25+'Old Colony Life'!C25+'Old Faithful'!C25+'Pacific Standard'!C25+'States General'!C25+Statesman!C25+'Summit National'!C25+Supreme!C25+Underwriters!C25+Unison!C25+'United Republic'!C25+'Universal Life'!C25+Universe!C25</f>
        <v>549791.15533028182</v>
      </c>
      <c r="D25" s="3">
        <f>+'Alabama Life'!D25+'American Chambers'!D25+'American Educators'!D25+'American Integrity'!D25+'Amer Life Asr'!D25+'Amer Std Life Acc'!D25+AmerWstrn!D25+'AMS Life'!D25+'Bankers Commercial'!D25+'Booker T Washington'!D25+'Coastal States'!D25+'Confed Life (CLIC)'!D25+'Consolidated National'!D25+'Consumers United'!D25+'Corporate Life'!D25+'Diamond Benefits'!D25+'EBL Life'!D25+'Fidelity Bankers'!D25+'First Natl'!D25+'Franklin American'!D25+'George Washington'!D25+'Guarantee Security'!D25+'Inter-American'!D25+'International Fin'!D25+'Investment Life of America'!D25+'Kentucky Central'!D25+'London Pac'!D25+'Medical Savings'!D25+'Midwest Life'!D25+'Mutual Benefit'!D25+'Mutual Security'!D25+'National Affiliated'!D25+'Natl American'!D25+'New Jersey Life'!D25+'Old Colony Life'!D25+'Old Faithful'!D25+'Pacific Standard'!D25+'States General'!D25+Statesman!D25+'Summit National'!D25+Supreme!D25+Underwriters!D25+Unison!D25+'United Republic'!D25+'Universal Life'!D25+Universe!D25</f>
        <v>55317.004181042044</v>
      </c>
      <c r="E25" s="3">
        <f>+'Alabama Life'!E25+'American Chambers'!E25+'American Educators'!E25+'American Integrity'!E25+'Amer Life Asr'!E25+'Amer Std Life Acc'!E25+AmerWstrn!E25+'AMS Life'!E25+'Bankers Commercial'!E25+'Booker T Washington'!E25+'Coastal States'!E25+'Confed Life (CLIC)'!E25+'Consolidated National'!E25+'Consumers United'!E25+'Corporate Life'!E25+'Diamond Benefits'!E25+'EBL Life'!E25+'Fidelity Bankers'!E25+'First Natl'!E25+'Franklin American'!E25+'George Washington'!E25+'Guarantee Security'!E25+'Inter-American'!E25+'International Fin'!E25+'Investment Life of America'!E25+'Kentucky Central'!E25+'London Pac'!E25+'Medical Savings'!E25+'Midwest Life'!E25+'Mutual Benefit'!E25+'Mutual Security'!E25+'National Affiliated'!E25+'Natl American'!E25+'New Jersey Life'!E25+'Old Colony Life'!E25+'Old Faithful'!E25+'Pacific Standard'!E25+'States General'!E25+Statesman!E25+'Summit National'!E25+Supreme!E25+Underwriters!E25+Unison!E25+'United Republic'!E25+'Universal Life'!E25+Universe!E25</f>
        <v>63039.117625078172</v>
      </c>
      <c r="F25" s="3">
        <f t="shared" si="0"/>
        <v>1249958.8350315213</v>
      </c>
      <c r="H25" t="s">
        <v>312</v>
      </c>
      <c r="I25" s="3">
        <f>+Summary!L73</f>
        <v>390822.8712755997</v>
      </c>
    </row>
    <row r="26" spans="1:9">
      <c r="A26" t="s">
        <v>20</v>
      </c>
      <c r="B26" s="3">
        <f>+'Alabama Life'!B26+'American Chambers'!B26+'American Educators'!B26+'American Integrity'!B26+'Amer Life Asr'!B26+'Amer Std Life Acc'!B26+AmerWstrn!B26+'AMS Life'!B26+'Bankers Commercial'!B26+'Booker T Washington'!B26+'Coastal States'!B26+'Confed Life (CLIC)'!B26+'Consolidated National'!B26+'Consumers United'!B26+'Corporate Life'!B26+'Diamond Benefits'!B26+'EBL Life'!B26+'Fidelity Bankers'!B26+'First Natl'!B26+'Franklin American'!B26+'George Washington'!B26+'Guarantee Security'!B26+'Inter-American'!B26+'International Fin'!B26+'Investment Life of America'!B26+'Kentucky Central'!B26+'London Pac'!B26+'Medical Savings'!B26+'Midwest Life'!B26+'Mutual Benefit'!B26+'Mutual Security'!B26+'National Affiliated'!B26+'Natl American'!B26+'New Jersey Life'!B26+'Old Colony Life'!B26+'Old Faithful'!B26+'Pacific Standard'!B26+'States General'!B26+Statesman!B26+'Summit National'!B26+Supreme!B26+Underwriters!B26+Unison!B26+'United Republic'!B26+'Universal Life'!B26+Universe!B26</f>
        <v>1868081.7238533848</v>
      </c>
      <c r="C26" s="3">
        <f>+'Alabama Life'!C26+'American Chambers'!C26+'American Educators'!C26+'American Integrity'!C26+'Amer Life Asr'!C26+'Amer Std Life Acc'!C26+AmerWstrn!C26+'AMS Life'!C26+'Bankers Commercial'!C26+'Booker T Washington'!C26+'Coastal States'!C26+'Confed Life (CLIC)'!C26+'Consolidated National'!C26+'Consumers United'!C26+'Corporate Life'!C26+'Diamond Benefits'!C26+'EBL Life'!C26+'Fidelity Bankers'!C26+'First Natl'!C26+'Franklin American'!C26+'George Washington'!C26+'Guarantee Security'!C26+'Inter-American'!C26+'International Fin'!C26+'Investment Life of America'!C26+'Kentucky Central'!C26+'London Pac'!C26+'Medical Savings'!C26+'Midwest Life'!C26+'Mutual Benefit'!C26+'Mutual Security'!C26+'National Affiliated'!C26+'Natl American'!C26+'New Jersey Life'!C26+'Old Colony Life'!C26+'Old Faithful'!C26+'Pacific Standard'!C26+'States General'!C26+Statesman!C26+'Summit National'!C26+Supreme!C26+Underwriters!C26+Unison!C26+'United Republic'!C26+'Universal Life'!C26+Universe!C26</f>
        <v>5171199.3122609276</v>
      </c>
      <c r="D26" s="3">
        <f>+'Alabama Life'!D26+'American Chambers'!D26+'American Educators'!D26+'American Integrity'!D26+'Amer Life Asr'!D26+'Amer Std Life Acc'!D26+AmerWstrn!D26+'AMS Life'!D26+'Bankers Commercial'!D26+'Booker T Washington'!D26+'Coastal States'!D26+'Confed Life (CLIC)'!D26+'Consolidated National'!D26+'Consumers United'!D26+'Corporate Life'!D26+'Diamond Benefits'!D26+'EBL Life'!D26+'Fidelity Bankers'!D26+'First Natl'!D26+'Franklin American'!D26+'George Washington'!D26+'Guarantee Security'!D26+'Inter-American'!D26+'International Fin'!D26+'Investment Life of America'!D26+'Kentucky Central'!D26+'London Pac'!D26+'Medical Savings'!D26+'Midwest Life'!D26+'Mutual Benefit'!D26+'Mutual Security'!D26+'National Affiliated'!D26+'Natl American'!D26+'New Jersey Life'!D26+'Old Colony Life'!D26+'Old Faithful'!D26+'Pacific Standard'!D26+'States General'!D26+Statesman!D26+'Summit National'!D26+Supreme!D26+Underwriters!D26+Unison!D26+'United Republic'!D26+'Universal Life'!D26+Universe!D26</f>
        <v>474132.08056838019</v>
      </c>
      <c r="E26" s="3">
        <f>+'Alabama Life'!E26+'American Chambers'!E26+'American Educators'!E26+'American Integrity'!E26+'Amer Life Asr'!E26+'Amer Std Life Acc'!E26+AmerWstrn!E26+'AMS Life'!E26+'Bankers Commercial'!E26+'Booker T Washington'!E26+'Coastal States'!E26+'Confed Life (CLIC)'!E26+'Consolidated National'!E26+'Consumers United'!E26+'Corporate Life'!E26+'Diamond Benefits'!E26+'EBL Life'!E26+'Fidelity Bankers'!E26+'First Natl'!E26+'Franklin American'!E26+'George Washington'!E26+'Guarantee Security'!E26+'Inter-American'!E26+'International Fin'!E26+'Investment Life of America'!E26+'Kentucky Central'!E26+'London Pac'!E26+'Medical Savings'!E26+'Midwest Life'!E26+'Mutual Benefit'!E26+'Mutual Security'!E26+'National Affiliated'!E26+'Natl American'!E26+'New Jersey Life'!E26+'Old Colony Life'!E26+'Old Faithful'!E26+'Pacific Standard'!E26+'States General'!E26+Statesman!E26+'Summit National'!E26+Supreme!E26+Underwriters!E26+Unison!E26+'United Republic'!E26+'Universal Life'!E26+Universe!E26</f>
        <v>484.00415354128927</v>
      </c>
      <c r="F26" s="3">
        <f t="shared" si="0"/>
        <v>7513897.1208362347</v>
      </c>
      <c r="H26" t="s">
        <v>315</v>
      </c>
      <c r="I26" s="3">
        <f>+Summary!L74</f>
        <v>1786129.8099999989</v>
      </c>
    </row>
    <row r="27" spans="1:9">
      <c r="A27" t="s">
        <v>21</v>
      </c>
      <c r="B27" s="3">
        <f>+'Alabama Life'!B27+'American Chambers'!B27+'American Educators'!B27+'American Integrity'!B27+'Amer Life Asr'!B27+'Amer Std Life Acc'!B27+AmerWstrn!B27+'AMS Life'!B27+'Bankers Commercial'!B27+'Booker T Washington'!B27+'Coastal States'!B27+'Confed Life (CLIC)'!B27+'Consolidated National'!B27+'Consumers United'!B27+'Corporate Life'!B27+'Diamond Benefits'!B27+'EBL Life'!B27+'Fidelity Bankers'!B27+'First Natl'!B27+'Franklin American'!B27+'George Washington'!B27+'Guarantee Security'!B27+'Inter-American'!B27+'International Fin'!B27+'Investment Life of America'!B27+'Kentucky Central'!B27+'London Pac'!B27+'Medical Savings'!B27+'Midwest Life'!B27+'Mutual Benefit'!B27+'Mutual Security'!B27+'National Affiliated'!B27+'Natl American'!B27+'New Jersey Life'!B27+'Old Colony Life'!B27+'Old Faithful'!B27+'Pacific Standard'!B27+'States General'!B27+Statesman!B27+'Summit National'!B27+Supreme!B27+Underwriters!B27+Unison!B27+'United Republic'!B27+'Universal Life'!B27+Universe!B27</f>
        <v>3549952.910104217</v>
      </c>
      <c r="C27" s="3">
        <f>+'Alabama Life'!C27+'American Chambers'!C27+'American Educators'!C27+'American Integrity'!C27+'Amer Life Asr'!C27+'Amer Std Life Acc'!C27+AmerWstrn!C27+'AMS Life'!C27+'Bankers Commercial'!C27+'Booker T Washington'!C27+'Coastal States'!C27+'Confed Life (CLIC)'!C27+'Consolidated National'!C27+'Consumers United'!C27+'Corporate Life'!C27+'Diamond Benefits'!C27+'EBL Life'!C27+'Fidelity Bankers'!C27+'First Natl'!C27+'Franklin American'!C27+'George Washington'!C27+'Guarantee Security'!C27+'Inter-American'!C27+'International Fin'!C27+'Investment Life of America'!C27+'Kentucky Central'!C27+'London Pac'!C27+'Medical Savings'!C27+'Midwest Life'!C27+'Mutual Benefit'!C27+'Mutual Security'!C27+'National Affiliated'!C27+'Natl American'!C27+'New Jersey Life'!C27+'Old Colony Life'!C27+'Old Faithful'!C27+'Pacific Standard'!C27+'States General'!C27+Statesman!C27+'Summit National'!C27+Supreme!C27+Underwriters!C27+Unison!C27+'United Republic'!C27+'Universal Life'!C27+Universe!C27</f>
        <v>3179033.9433236057</v>
      </c>
      <c r="D27" s="3">
        <f>+'Alabama Life'!D27+'American Chambers'!D27+'American Educators'!D27+'American Integrity'!D27+'Amer Life Asr'!D27+'Amer Std Life Acc'!D27+AmerWstrn!D27+'AMS Life'!D27+'Bankers Commercial'!D27+'Booker T Washington'!D27+'Coastal States'!D27+'Confed Life (CLIC)'!D27+'Consolidated National'!D27+'Consumers United'!D27+'Corporate Life'!D27+'Diamond Benefits'!D27+'EBL Life'!D27+'Fidelity Bankers'!D27+'First Natl'!D27+'Franklin American'!D27+'George Washington'!D27+'Guarantee Security'!D27+'Inter-American'!D27+'International Fin'!D27+'Investment Life of America'!D27+'Kentucky Central'!D27+'London Pac'!D27+'Medical Savings'!D27+'Midwest Life'!D27+'Mutual Benefit'!D27+'Mutual Security'!D27+'National Affiliated'!D27+'Natl American'!D27+'New Jersey Life'!D27+'Old Colony Life'!D27+'Old Faithful'!D27+'Pacific Standard'!D27+'States General'!D27+Statesman!D27+'Summit National'!D27+Supreme!D27+Underwriters!D27+Unison!D27+'United Republic'!D27+'Universal Life'!D27+Universe!D27</f>
        <v>1633681.4457247697</v>
      </c>
      <c r="E27" s="3">
        <f>+'Alabama Life'!E27+'American Chambers'!E27+'American Educators'!E27+'American Integrity'!E27+'Amer Life Asr'!E27+'Amer Std Life Acc'!E27+AmerWstrn!E27+'AMS Life'!E27+'Bankers Commercial'!E27+'Booker T Washington'!E27+'Coastal States'!E27+'Confed Life (CLIC)'!E27+'Consolidated National'!E27+'Consumers United'!E27+'Corporate Life'!E27+'Diamond Benefits'!E27+'EBL Life'!E27+'Fidelity Bankers'!E27+'First Natl'!E27+'Franklin American'!E27+'George Washington'!E27+'Guarantee Security'!E27+'Inter-American'!E27+'International Fin'!E27+'Investment Life of America'!E27+'Kentucky Central'!E27+'London Pac'!E27+'Medical Savings'!E27+'Midwest Life'!E27+'Mutual Benefit'!E27+'Mutual Security'!E27+'National Affiliated'!E27+'Natl American'!E27+'New Jersey Life'!E27+'Old Colony Life'!E27+'Old Faithful'!E27+'Pacific Standard'!E27+'States General'!E27+Statesman!E27+'Summit National'!E27+Supreme!E27+Underwriters!E27+Unison!E27+'United Republic'!E27+'Universal Life'!E27+Universe!E27</f>
        <v>0</v>
      </c>
      <c r="F27" s="3">
        <f t="shared" si="0"/>
        <v>8362668.2991525922</v>
      </c>
      <c r="H27" t="s">
        <v>318</v>
      </c>
      <c r="I27" s="3">
        <f>+Summary!L75</f>
        <v>106877008.73317257</v>
      </c>
    </row>
    <row r="28" spans="1:9">
      <c r="A28" t="s">
        <v>22</v>
      </c>
      <c r="B28" s="3">
        <f>+'Alabama Life'!B28+'American Chambers'!B28+'American Educators'!B28+'American Integrity'!B28+'Amer Life Asr'!B28+'Amer Std Life Acc'!B28+AmerWstrn!B28+'AMS Life'!B28+'Bankers Commercial'!B28+'Booker T Washington'!B28+'Coastal States'!B28+'Confed Life (CLIC)'!B28+'Consolidated National'!B28+'Consumers United'!B28+'Corporate Life'!B28+'Diamond Benefits'!B28+'EBL Life'!B28+'Fidelity Bankers'!B28+'First Natl'!B28+'Franklin American'!B28+'George Washington'!B28+'Guarantee Security'!B28+'Inter-American'!B28+'International Fin'!B28+'Investment Life of America'!B28+'Kentucky Central'!B28+'London Pac'!B28+'Medical Savings'!B28+'Midwest Life'!B28+'Mutual Benefit'!B28+'Mutual Security'!B28+'National Affiliated'!B28+'Natl American'!B28+'New Jersey Life'!B28+'Old Colony Life'!B28+'Old Faithful'!B28+'Pacific Standard'!B28+'States General'!B28+Statesman!B28+'Summit National'!B28+Supreme!B28+Underwriters!B28+Unison!B28+'United Republic'!B28+'Universal Life'!B28+Universe!B28</f>
        <v>9145939.6133331098</v>
      </c>
      <c r="C28" s="3">
        <f>+'Alabama Life'!C28+'American Chambers'!C28+'American Educators'!C28+'American Integrity'!C28+'Amer Life Asr'!C28+'Amer Std Life Acc'!C28+AmerWstrn!C28+'AMS Life'!C28+'Bankers Commercial'!C28+'Booker T Washington'!C28+'Coastal States'!C28+'Confed Life (CLIC)'!C28+'Consolidated National'!C28+'Consumers United'!C28+'Corporate Life'!C28+'Diamond Benefits'!C28+'EBL Life'!C28+'Fidelity Bankers'!C28+'First Natl'!C28+'Franklin American'!C28+'George Washington'!C28+'Guarantee Security'!C28+'Inter-American'!C28+'International Fin'!C28+'Investment Life of America'!C28+'Kentucky Central'!C28+'London Pac'!C28+'Medical Savings'!C28+'Midwest Life'!C28+'Mutual Benefit'!C28+'Mutual Security'!C28+'National Affiliated'!C28+'Natl American'!C28+'New Jersey Life'!C28+'Old Colony Life'!C28+'Old Faithful'!C28+'Pacific Standard'!C28+'States General'!C28+Statesman!C28+'Summit National'!C28+Supreme!C28+Underwriters!C28+Unison!C28+'United Republic'!C28+'Universal Life'!C28+Universe!C28</f>
        <v>15219937.651493173</v>
      </c>
      <c r="D28" s="3">
        <f>+'Alabama Life'!D28+'American Chambers'!D28+'American Educators'!D28+'American Integrity'!D28+'Amer Life Asr'!D28+'Amer Std Life Acc'!D28+AmerWstrn!D28+'AMS Life'!D28+'Bankers Commercial'!D28+'Booker T Washington'!D28+'Coastal States'!D28+'Confed Life (CLIC)'!D28+'Consolidated National'!D28+'Consumers United'!D28+'Corporate Life'!D28+'Diamond Benefits'!D28+'EBL Life'!D28+'Fidelity Bankers'!D28+'First Natl'!D28+'Franklin American'!D28+'George Washington'!D28+'Guarantee Security'!D28+'Inter-American'!D28+'International Fin'!D28+'Investment Life of America'!D28+'Kentucky Central'!D28+'London Pac'!D28+'Medical Savings'!D28+'Midwest Life'!D28+'Mutual Benefit'!D28+'Mutual Security'!D28+'National Affiliated'!D28+'Natl American'!D28+'New Jersey Life'!D28+'Old Colony Life'!D28+'Old Faithful'!D28+'Pacific Standard'!D28+'States General'!D28+Statesman!D28+'Summit National'!D28+Supreme!D28+Underwriters!D28+Unison!D28+'United Republic'!D28+'Universal Life'!D28+Universe!D28</f>
        <v>299260.55573344976</v>
      </c>
      <c r="E28" s="3">
        <f>+'Alabama Life'!E28+'American Chambers'!E28+'American Educators'!E28+'American Integrity'!E28+'Amer Life Asr'!E28+'Amer Std Life Acc'!E28+AmerWstrn!E28+'AMS Life'!E28+'Bankers Commercial'!E28+'Booker T Washington'!E28+'Coastal States'!E28+'Confed Life (CLIC)'!E28+'Consolidated National'!E28+'Consumers United'!E28+'Corporate Life'!E28+'Diamond Benefits'!E28+'EBL Life'!E28+'Fidelity Bankers'!E28+'First Natl'!E28+'Franklin American'!E28+'George Washington'!E28+'Guarantee Security'!E28+'Inter-American'!E28+'International Fin'!E28+'Investment Life of America'!E28+'Kentucky Central'!E28+'London Pac'!E28+'Medical Savings'!E28+'Midwest Life'!E28+'Mutual Benefit'!E28+'Mutual Security'!E28+'National Affiliated'!E28+'Natl American'!E28+'New Jersey Life'!E28+'Old Colony Life'!E28+'Old Faithful'!E28+'Pacific Standard'!E28+'States General'!E28+Statesman!E28+'Summit National'!E28+Supreme!E28+Underwriters!E28+Unison!E28+'United Republic'!E28+'Universal Life'!E28+Universe!E28</f>
        <v>3380875.0964251338</v>
      </c>
      <c r="F28" s="3">
        <f t="shared" si="0"/>
        <v>28046012.916984867</v>
      </c>
      <c r="H28" t="s">
        <v>320</v>
      </c>
      <c r="I28" s="3">
        <f>+Summary!L76</f>
        <v>107771884.28932655</v>
      </c>
    </row>
    <row r="29" spans="1:9">
      <c r="A29" t="s">
        <v>23</v>
      </c>
      <c r="B29" s="3">
        <f>+'Alabama Life'!B29+'American Chambers'!B29+'American Educators'!B29+'American Integrity'!B29+'Amer Life Asr'!B29+'Amer Std Life Acc'!B29+AmerWstrn!B29+'AMS Life'!B29+'Bankers Commercial'!B29+'Booker T Washington'!B29+'Coastal States'!B29+'Confed Life (CLIC)'!B29+'Consolidated National'!B29+'Consumers United'!B29+'Corporate Life'!B29+'Diamond Benefits'!B29+'EBL Life'!B29+'Fidelity Bankers'!B29+'First Natl'!B29+'Franklin American'!B29+'George Washington'!B29+'Guarantee Security'!B29+'Inter-American'!B29+'International Fin'!B29+'Investment Life of America'!B29+'Kentucky Central'!B29+'London Pac'!B29+'Medical Savings'!B29+'Midwest Life'!B29+'Mutual Benefit'!B29+'Mutual Security'!B29+'National Affiliated'!B29+'Natl American'!B29+'New Jersey Life'!B29+'Old Colony Life'!B29+'Old Faithful'!B29+'Pacific Standard'!B29+'States General'!B29+Statesman!B29+'Summit National'!B29+Supreme!B29+Underwriters!B29+Unison!B29+'United Republic'!B29+'Universal Life'!B29+Universe!B29</f>
        <v>2729575.479842206</v>
      </c>
      <c r="C29" s="3">
        <f>+'Alabama Life'!C29+'American Chambers'!C29+'American Educators'!C29+'American Integrity'!C29+'Amer Life Asr'!C29+'Amer Std Life Acc'!C29+AmerWstrn!C29+'AMS Life'!C29+'Bankers Commercial'!C29+'Booker T Washington'!C29+'Coastal States'!C29+'Confed Life (CLIC)'!C29+'Consolidated National'!C29+'Consumers United'!C29+'Corporate Life'!C29+'Diamond Benefits'!C29+'EBL Life'!C29+'Fidelity Bankers'!C29+'First Natl'!C29+'Franklin American'!C29+'George Washington'!C29+'Guarantee Security'!C29+'Inter-American'!C29+'International Fin'!C29+'Investment Life of America'!C29+'Kentucky Central'!C29+'London Pac'!C29+'Medical Savings'!C29+'Midwest Life'!C29+'Mutual Benefit'!C29+'Mutual Security'!C29+'National Affiliated'!C29+'Natl American'!C29+'New Jersey Life'!C29+'Old Colony Life'!C29+'Old Faithful'!C29+'Pacific Standard'!C29+'States General'!C29+Statesman!C29+'Summit National'!C29+Supreme!C29+Underwriters!C29+Unison!C29+'United Republic'!C29+'Universal Life'!C29+Universe!C29</f>
        <v>23330053.928623065</v>
      </c>
      <c r="D29" s="3">
        <f>+'Alabama Life'!D29+'American Chambers'!D29+'American Educators'!D29+'American Integrity'!D29+'Amer Life Asr'!D29+'Amer Std Life Acc'!D29+AmerWstrn!D29+'AMS Life'!D29+'Bankers Commercial'!D29+'Booker T Washington'!D29+'Coastal States'!D29+'Confed Life (CLIC)'!D29+'Consolidated National'!D29+'Consumers United'!D29+'Corporate Life'!D29+'Diamond Benefits'!D29+'EBL Life'!D29+'Fidelity Bankers'!D29+'First Natl'!D29+'Franklin American'!D29+'George Washington'!D29+'Guarantee Security'!D29+'Inter-American'!D29+'International Fin'!D29+'Investment Life of America'!D29+'Kentucky Central'!D29+'London Pac'!D29+'Medical Savings'!D29+'Midwest Life'!D29+'Mutual Benefit'!D29+'Mutual Security'!D29+'National Affiliated'!D29+'Natl American'!D29+'New Jersey Life'!D29+'Old Colony Life'!D29+'Old Faithful'!D29+'Pacific Standard'!D29+'States General'!D29+Statesman!D29+'Summit National'!D29+Supreme!D29+Underwriters!D29+Unison!D29+'United Republic'!D29+'Universal Life'!D29+Universe!D29</f>
        <v>285310.87556387216</v>
      </c>
      <c r="E29" s="3">
        <f>+'Alabama Life'!E29+'American Chambers'!E29+'American Educators'!E29+'American Integrity'!E29+'Amer Life Asr'!E29+'Amer Std Life Acc'!E29+AmerWstrn!E29+'AMS Life'!E29+'Bankers Commercial'!E29+'Booker T Washington'!E29+'Coastal States'!E29+'Confed Life (CLIC)'!E29+'Consolidated National'!E29+'Consumers United'!E29+'Corporate Life'!E29+'Diamond Benefits'!E29+'EBL Life'!E29+'Fidelity Bankers'!E29+'First Natl'!E29+'Franklin American'!E29+'George Washington'!E29+'Guarantee Security'!E29+'Inter-American'!E29+'International Fin'!E29+'Investment Life of America'!E29+'Kentucky Central'!E29+'London Pac'!E29+'Medical Savings'!E29+'Midwest Life'!E29+'Mutual Benefit'!E29+'Mutual Security'!E29+'National Affiliated'!E29+'Natl American'!E29+'New Jersey Life'!E29+'Old Colony Life'!E29+'Old Faithful'!E29+'Pacific Standard'!E29+'States General'!E29+Statesman!E29+'Summit National'!E29+Supreme!E29+Underwriters!E29+Unison!E29+'United Republic'!E29+'Universal Life'!E29+Universe!E29</f>
        <v>2397640.470439116</v>
      </c>
      <c r="F29" s="3">
        <f t="shared" si="0"/>
        <v>28742580.754468258</v>
      </c>
      <c r="H29" t="s">
        <v>322</v>
      </c>
      <c r="I29" s="3">
        <f>+Summary!L77</f>
        <v>1856855.8529921635</v>
      </c>
    </row>
    <row r="30" spans="1:9">
      <c r="A30" t="s">
        <v>24</v>
      </c>
      <c r="B30" s="3">
        <f>+'Alabama Life'!B30+'American Chambers'!B30+'American Educators'!B30+'American Integrity'!B30+'Amer Life Asr'!B30+'Amer Std Life Acc'!B30+AmerWstrn!B30+'AMS Life'!B30+'Bankers Commercial'!B30+'Booker T Washington'!B30+'Coastal States'!B30+'Confed Life (CLIC)'!B30+'Consolidated National'!B30+'Consumers United'!B30+'Corporate Life'!B30+'Diamond Benefits'!B30+'EBL Life'!B30+'Fidelity Bankers'!B30+'First Natl'!B30+'Franklin American'!B30+'George Washington'!B30+'Guarantee Security'!B30+'Inter-American'!B30+'International Fin'!B30+'Investment Life of America'!B30+'Kentucky Central'!B30+'London Pac'!B30+'Medical Savings'!B30+'Midwest Life'!B30+'Mutual Benefit'!B30+'Mutual Security'!B30+'National Affiliated'!B30+'Natl American'!B30+'New Jersey Life'!B30+'Old Colony Life'!B30+'Old Faithful'!B30+'Pacific Standard'!B30+'States General'!B30+Statesman!B30+'Summit National'!B30+Supreme!B30+Underwriters!B30+Unison!B30+'United Republic'!B30+'Universal Life'!B30+Universe!B30</f>
        <v>640822.94725169172</v>
      </c>
      <c r="C30" s="3">
        <f>+'Alabama Life'!C30+'American Chambers'!C30+'American Educators'!C30+'American Integrity'!C30+'Amer Life Asr'!C30+'Amer Std Life Acc'!C30+AmerWstrn!C30+'AMS Life'!C30+'Bankers Commercial'!C30+'Booker T Washington'!C30+'Coastal States'!C30+'Confed Life (CLIC)'!C30+'Consolidated National'!C30+'Consumers United'!C30+'Corporate Life'!C30+'Diamond Benefits'!C30+'EBL Life'!C30+'Fidelity Bankers'!C30+'First Natl'!C30+'Franklin American'!C30+'George Washington'!C30+'Guarantee Security'!C30+'Inter-American'!C30+'International Fin'!C30+'Investment Life of America'!C30+'Kentucky Central'!C30+'London Pac'!C30+'Medical Savings'!C30+'Midwest Life'!C30+'Mutual Benefit'!C30+'Mutual Security'!C30+'National Affiliated'!C30+'Natl American'!C30+'New Jersey Life'!C30+'Old Colony Life'!C30+'Old Faithful'!C30+'Pacific Standard'!C30+'States General'!C30+Statesman!C30+'Summit National'!C30+Supreme!C30+Underwriters!C30+Unison!C30+'United Republic'!C30+'Universal Life'!C30+Universe!C30</f>
        <v>1216122.7256329497</v>
      </c>
      <c r="D30" s="3">
        <f>+'Alabama Life'!D30+'American Chambers'!D30+'American Educators'!D30+'American Integrity'!D30+'Amer Life Asr'!D30+'Amer Std Life Acc'!D30+AmerWstrn!D30+'AMS Life'!D30+'Bankers Commercial'!D30+'Booker T Washington'!D30+'Coastal States'!D30+'Confed Life (CLIC)'!D30+'Consolidated National'!D30+'Consumers United'!D30+'Corporate Life'!D30+'Diamond Benefits'!D30+'EBL Life'!D30+'Fidelity Bankers'!D30+'First Natl'!D30+'Franklin American'!D30+'George Washington'!D30+'Guarantee Security'!D30+'Inter-American'!D30+'International Fin'!D30+'Investment Life of America'!D30+'Kentucky Central'!D30+'London Pac'!D30+'Medical Savings'!D30+'Midwest Life'!D30+'Mutual Benefit'!D30+'Mutual Security'!D30+'National Affiliated'!D30+'Natl American'!D30+'New Jersey Life'!D30+'Old Colony Life'!D30+'Old Faithful'!D30+'Pacific Standard'!D30+'States General'!D30+Statesman!D30+'Summit National'!D30+Supreme!D30+Underwriters!D30+Unison!D30+'United Republic'!D30+'Universal Life'!D30+Universe!D30</f>
        <v>5171105.897847686</v>
      </c>
      <c r="E30" s="3">
        <f>+'Alabama Life'!E30+'American Chambers'!E30+'American Educators'!E30+'American Integrity'!E30+'Amer Life Asr'!E30+'Amer Std Life Acc'!E30+AmerWstrn!E30+'AMS Life'!E30+'Bankers Commercial'!E30+'Booker T Washington'!E30+'Coastal States'!E30+'Confed Life (CLIC)'!E30+'Consolidated National'!E30+'Consumers United'!E30+'Corporate Life'!E30+'Diamond Benefits'!E30+'EBL Life'!E30+'Fidelity Bankers'!E30+'First Natl'!E30+'Franklin American'!E30+'George Washington'!E30+'Guarantee Security'!E30+'Inter-American'!E30+'International Fin'!E30+'Investment Life of America'!E30+'Kentucky Central'!E30+'London Pac'!E30+'Medical Savings'!E30+'Midwest Life'!E30+'Mutual Benefit'!E30+'Mutual Security'!E30+'National Affiliated'!E30+'Natl American'!E30+'New Jersey Life'!E30+'Old Colony Life'!E30+'Old Faithful'!E30+'Pacific Standard'!E30+'States General'!E30+Statesman!E30+'Summit National'!E30+Supreme!E30+Underwriters!E30+Unison!E30+'United Republic'!E30+'Universal Life'!E30+Universe!E30</f>
        <v>80.885647323331796</v>
      </c>
      <c r="F30" s="3">
        <f t="shared" si="0"/>
        <v>7028132.4563796502</v>
      </c>
      <c r="H30" t="s">
        <v>324</v>
      </c>
      <c r="I30" s="3">
        <f>+Summary!L78</f>
        <v>15753537.594517082</v>
      </c>
    </row>
    <row r="31" spans="1:9">
      <c r="A31" t="s">
        <v>25</v>
      </c>
      <c r="B31" s="3">
        <f>+'Alabama Life'!B31+'American Chambers'!B31+'American Educators'!B31+'American Integrity'!B31+'Amer Life Asr'!B31+'Amer Std Life Acc'!B31+AmerWstrn!B31+'AMS Life'!B31+'Bankers Commercial'!B31+'Booker T Washington'!B31+'Coastal States'!B31+'Confed Life (CLIC)'!B31+'Consolidated National'!B31+'Consumers United'!B31+'Corporate Life'!B31+'Diamond Benefits'!B31+'EBL Life'!B31+'Fidelity Bankers'!B31+'First Natl'!B31+'Franklin American'!B31+'George Washington'!B31+'Guarantee Security'!B31+'Inter-American'!B31+'International Fin'!B31+'Investment Life of America'!B31+'Kentucky Central'!B31+'London Pac'!B31+'Medical Savings'!B31+'Midwest Life'!B31+'Mutual Benefit'!B31+'Mutual Security'!B31+'National Affiliated'!B31+'Natl American'!B31+'New Jersey Life'!B31+'Old Colony Life'!B31+'Old Faithful'!B31+'Pacific Standard'!B31+'States General'!B31+Statesman!B31+'Summit National'!B31+Supreme!B31+Underwriters!B31+Unison!B31+'United Republic'!B31+'Universal Life'!B31+Universe!B31</f>
        <v>2565912.6583085326</v>
      </c>
      <c r="C31" s="3">
        <f>+'Alabama Life'!C31+'American Chambers'!C31+'American Educators'!C31+'American Integrity'!C31+'Amer Life Asr'!C31+'Amer Std Life Acc'!C31+AmerWstrn!C31+'AMS Life'!C31+'Bankers Commercial'!C31+'Booker T Washington'!C31+'Coastal States'!C31+'Confed Life (CLIC)'!C31+'Consolidated National'!C31+'Consumers United'!C31+'Corporate Life'!C31+'Diamond Benefits'!C31+'EBL Life'!C31+'Fidelity Bankers'!C31+'First Natl'!C31+'Franklin American'!C31+'George Washington'!C31+'Guarantee Security'!C31+'Inter-American'!C31+'International Fin'!C31+'Investment Life of America'!C31+'Kentucky Central'!C31+'London Pac'!C31+'Medical Savings'!C31+'Midwest Life'!C31+'Mutual Benefit'!C31+'Mutual Security'!C31+'National Affiliated'!C31+'Natl American'!C31+'New Jersey Life'!C31+'Old Colony Life'!C31+'Old Faithful'!C31+'Pacific Standard'!C31+'States General'!C31+Statesman!C31+'Summit National'!C31+Supreme!C31+Underwriters!C31+Unison!C31+'United Republic'!C31+'Universal Life'!C31+Universe!C31</f>
        <v>7239237.687043447</v>
      </c>
      <c r="D31" s="3">
        <f>+'Alabama Life'!D31+'American Chambers'!D31+'American Educators'!D31+'American Integrity'!D31+'Amer Life Asr'!D31+'Amer Std Life Acc'!D31+AmerWstrn!D31+'AMS Life'!D31+'Bankers Commercial'!D31+'Booker T Washington'!D31+'Coastal States'!D31+'Confed Life (CLIC)'!D31+'Consolidated National'!D31+'Consumers United'!D31+'Corporate Life'!D31+'Diamond Benefits'!D31+'EBL Life'!D31+'Fidelity Bankers'!D31+'First Natl'!D31+'Franklin American'!D31+'George Washington'!D31+'Guarantee Security'!D31+'Inter-American'!D31+'International Fin'!D31+'Investment Life of America'!D31+'Kentucky Central'!D31+'London Pac'!D31+'Medical Savings'!D31+'Midwest Life'!D31+'Mutual Benefit'!D31+'Mutual Security'!D31+'National Affiliated'!D31+'Natl American'!D31+'New Jersey Life'!D31+'Old Colony Life'!D31+'Old Faithful'!D31+'Pacific Standard'!D31+'States General'!D31+Statesman!D31+'Summit National'!D31+Supreme!D31+Underwriters!D31+Unison!D31+'United Republic'!D31+'Universal Life'!D31+Universe!D31</f>
        <v>3214891.1780647719</v>
      </c>
      <c r="E31" s="3">
        <f>+'Alabama Life'!E31+'American Chambers'!E31+'American Educators'!E31+'American Integrity'!E31+'Amer Life Asr'!E31+'Amer Std Life Acc'!E31+AmerWstrn!E31+'AMS Life'!E31+'Bankers Commercial'!E31+'Booker T Washington'!E31+'Coastal States'!E31+'Confed Life (CLIC)'!E31+'Consolidated National'!E31+'Consumers United'!E31+'Corporate Life'!E31+'Diamond Benefits'!E31+'EBL Life'!E31+'Fidelity Bankers'!E31+'First Natl'!E31+'Franklin American'!E31+'George Washington'!E31+'Guarantee Security'!E31+'Inter-American'!E31+'International Fin'!E31+'Investment Life of America'!E31+'Kentucky Central'!E31+'London Pac'!E31+'Medical Savings'!E31+'Midwest Life'!E31+'Mutual Benefit'!E31+'Mutual Security'!E31+'National Affiliated'!E31+'Natl American'!E31+'New Jersey Life'!E31+'Old Colony Life'!E31+'Old Faithful'!E31+'Pacific Standard'!E31+'States General'!E31+Statesman!E31+'Summit National'!E31+Supreme!E31+Underwriters!E31+Unison!E31+'United Republic'!E31+'Universal Life'!E31+Universe!E31</f>
        <v>29057.635525538732</v>
      </c>
      <c r="F31" s="3">
        <f t="shared" si="0"/>
        <v>13049099.15894229</v>
      </c>
      <c r="H31" t="s">
        <v>327</v>
      </c>
      <c r="I31" s="3">
        <f>+Summary!L79</f>
        <v>-12538503.359499993</v>
      </c>
    </row>
    <row r="32" spans="1:9">
      <c r="A32" t="s">
        <v>26</v>
      </c>
      <c r="B32" s="3">
        <f>+'Alabama Life'!B32+'American Chambers'!B32+'American Educators'!B32+'American Integrity'!B32+'Amer Life Asr'!B32+'Amer Std Life Acc'!B32+AmerWstrn!B32+'AMS Life'!B32+'Bankers Commercial'!B32+'Booker T Washington'!B32+'Coastal States'!B32+'Confed Life (CLIC)'!B32+'Consolidated National'!B32+'Consumers United'!B32+'Corporate Life'!B32+'Diamond Benefits'!B32+'EBL Life'!B32+'Fidelity Bankers'!B32+'First Natl'!B32+'Franklin American'!B32+'George Washington'!B32+'Guarantee Security'!B32+'Inter-American'!B32+'International Fin'!B32+'Investment Life of America'!B32+'Kentucky Central'!B32+'London Pac'!B32+'Medical Savings'!B32+'Midwest Life'!B32+'Mutual Benefit'!B32+'Mutual Security'!B32+'National Affiliated'!B32+'Natl American'!B32+'New Jersey Life'!B32+'Old Colony Life'!B32+'Old Faithful'!B32+'Pacific Standard'!B32+'States General'!B32+Statesman!B32+'Summit National'!B32+Supreme!B32+Underwriters!B32+Unison!B32+'United Republic'!B32+'Universal Life'!B32+Universe!B32</f>
        <v>719350.59696550155</v>
      </c>
      <c r="C32" s="3">
        <f>+'Alabama Life'!C32+'American Chambers'!C32+'American Educators'!C32+'American Integrity'!C32+'Amer Life Asr'!C32+'Amer Std Life Acc'!C32+AmerWstrn!C32+'AMS Life'!C32+'Bankers Commercial'!C32+'Booker T Washington'!C32+'Coastal States'!C32+'Confed Life (CLIC)'!C32+'Consolidated National'!C32+'Consumers United'!C32+'Corporate Life'!C32+'Diamond Benefits'!C32+'EBL Life'!C32+'Fidelity Bankers'!C32+'First Natl'!C32+'Franklin American'!C32+'George Washington'!C32+'Guarantee Security'!C32+'Inter-American'!C32+'International Fin'!C32+'Investment Life of America'!C32+'Kentucky Central'!C32+'London Pac'!C32+'Medical Savings'!C32+'Midwest Life'!C32+'Mutual Benefit'!C32+'Mutual Security'!C32+'National Affiliated'!C32+'Natl American'!C32+'New Jersey Life'!C32+'Old Colony Life'!C32+'Old Faithful'!C32+'Pacific Standard'!C32+'States General'!C32+Statesman!C32+'Summit National'!C32+Supreme!C32+Underwriters!C32+Unison!C32+'United Republic'!C32+'Universal Life'!C32+Universe!C32</f>
        <v>2360462.0504774596</v>
      </c>
      <c r="D32" s="3">
        <f>+'Alabama Life'!D32+'American Chambers'!D32+'American Educators'!D32+'American Integrity'!D32+'Amer Life Asr'!D32+'Amer Std Life Acc'!D32+AmerWstrn!D32+'AMS Life'!D32+'Bankers Commercial'!D32+'Booker T Washington'!D32+'Coastal States'!D32+'Confed Life (CLIC)'!D32+'Consolidated National'!D32+'Consumers United'!D32+'Corporate Life'!D32+'Diamond Benefits'!D32+'EBL Life'!D32+'Fidelity Bankers'!D32+'First Natl'!D32+'Franklin American'!D32+'George Washington'!D32+'Guarantee Security'!D32+'Inter-American'!D32+'International Fin'!D32+'Investment Life of America'!D32+'Kentucky Central'!D32+'London Pac'!D32+'Medical Savings'!D32+'Midwest Life'!D32+'Mutual Benefit'!D32+'Mutual Security'!D32+'National Affiliated'!D32+'Natl American'!D32+'New Jersey Life'!D32+'Old Colony Life'!D32+'Old Faithful'!D32+'Pacific Standard'!D32+'States General'!D32+Statesman!D32+'Summit National'!D32+Supreme!D32+Underwriters!D32+Unison!D32+'United Republic'!D32+'Universal Life'!D32+Universe!D32</f>
        <v>1084725.4511232299</v>
      </c>
      <c r="E32" s="3">
        <f>+'Alabama Life'!E32+'American Chambers'!E32+'American Educators'!E32+'American Integrity'!E32+'Amer Life Asr'!E32+'Amer Std Life Acc'!E32+AmerWstrn!E32+'AMS Life'!E32+'Bankers Commercial'!E32+'Booker T Washington'!E32+'Coastal States'!E32+'Confed Life (CLIC)'!E32+'Consolidated National'!E32+'Consumers United'!E32+'Corporate Life'!E32+'Diamond Benefits'!E32+'EBL Life'!E32+'Fidelity Bankers'!E32+'First Natl'!E32+'Franklin American'!E32+'George Washington'!E32+'Guarantee Security'!E32+'Inter-American'!E32+'International Fin'!E32+'Investment Life of America'!E32+'Kentucky Central'!E32+'London Pac'!E32+'Medical Savings'!E32+'Midwest Life'!E32+'Mutual Benefit'!E32+'Mutual Security'!E32+'National Affiliated'!E32+'Natl American'!E32+'New Jersey Life'!E32+'Old Colony Life'!E32+'Old Faithful'!E32+'Pacific Standard'!E32+'States General'!E32+Statesman!E32+'Summit National'!E32+Supreme!E32+Underwriters!E32+Unison!E32+'United Republic'!E32+'Universal Life'!E32+Universe!E32</f>
        <v>0</v>
      </c>
      <c r="F32" s="3">
        <f t="shared" si="0"/>
        <v>4164538.0985661913</v>
      </c>
      <c r="H32" t="s">
        <v>330</v>
      </c>
      <c r="I32" s="3">
        <f>+Summary!L80</f>
        <v>0</v>
      </c>
    </row>
    <row r="33" spans="1:9">
      <c r="A33" t="s">
        <v>27</v>
      </c>
      <c r="B33" s="3">
        <f>+'Alabama Life'!B33+'American Chambers'!B33+'American Educators'!B33+'American Integrity'!B33+'Amer Life Asr'!B33+'Amer Std Life Acc'!B33+AmerWstrn!B33+'AMS Life'!B33+'Bankers Commercial'!B33+'Booker T Washington'!B33+'Coastal States'!B33+'Confed Life (CLIC)'!B33+'Consolidated National'!B33+'Consumers United'!B33+'Corporate Life'!B33+'Diamond Benefits'!B33+'EBL Life'!B33+'Fidelity Bankers'!B33+'First Natl'!B33+'Franklin American'!B33+'George Washington'!B33+'Guarantee Security'!B33+'Inter-American'!B33+'International Fin'!B33+'Investment Life of America'!B33+'Kentucky Central'!B33+'London Pac'!B33+'Medical Savings'!B33+'Midwest Life'!B33+'Mutual Benefit'!B33+'Mutual Security'!B33+'National Affiliated'!B33+'Natl American'!B33+'New Jersey Life'!B33+'Old Colony Life'!B33+'Old Faithful'!B33+'Pacific Standard'!B33+'States General'!B33+Statesman!B33+'Summit National'!B33+Supreme!B33+Underwriters!B33+Unison!B33+'United Republic'!B33+'Universal Life'!B33+Universe!B33</f>
        <v>2155942.5373599399</v>
      </c>
      <c r="C33" s="3">
        <f>+'Alabama Life'!C33+'American Chambers'!C33+'American Educators'!C33+'American Integrity'!C33+'Amer Life Asr'!C33+'Amer Std Life Acc'!C33+AmerWstrn!C33+'AMS Life'!C33+'Bankers Commercial'!C33+'Booker T Washington'!C33+'Coastal States'!C33+'Confed Life (CLIC)'!C33+'Consolidated National'!C33+'Consumers United'!C33+'Corporate Life'!C33+'Diamond Benefits'!C33+'EBL Life'!C33+'Fidelity Bankers'!C33+'First Natl'!C33+'Franklin American'!C33+'George Washington'!C33+'Guarantee Security'!C33+'Inter-American'!C33+'International Fin'!C33+'Investment Life of America'!C33+'Kentucky Central'!C33+'London Pac'!C33+'Medical Savings'!C33+'Midwest Life'!C33+'Mutual Benefit'!C33+'Mutual Security'!C33+'National Affiliated'!C33+'Natl American'!C33+'New Jersey Life'!C33+'Old Colony Life'!C33+'Old Faithful'!C33+'Pacific Standard'!C33+'States General'!C33+Statesman!C33+'Summit National'!C33+Supreme!C33+Underwriters!C33+Unison!C33+'United Republic'!C33+'Universal Life'!C33+Universe!C33</f>
        <v>6094465.3947217874</v>
      </c>
      <c r="D33" s="3">
        <f>+'Alabama Life'!D33+'American Chambers'!D33+'American Educators'!D33+'American Integrity'!D33+'Amer Life Asr'!D33+'Amer Std Life Acc'!D33+AmerWstrn!D33+'AMS Life'!D33+'Bankers Commercial'!D33+'Booker T Washington'!D33+'Coastal States'!D33+'Confed Life (CLIC)'!D33+'Consolidated National'!D33+'Consumers United'!D33+'Corporate Life'!D33+'Diamond Benefits'!D33+'EBL Life'!D33+'Fidelity Bankers'!D33+'First Natl'!D33+'Franklin American'!D33+'George Washington'!D33+'Guarantee Security'!D33+'Inter-American'!D33+'International Fin'!D33+'Investment Life of America'!D33+'Kentucky Central'!D33+'London Pac'!D33+'Medical Savings'!D33+'Midwest Life'!D33+'Mutual Benefit'!D33+'Mutual Security'!D33+'National Affiliated'!D33+'Natl American'!D33+'New Jersey Life'!D33+'Old Colony Life'!D33+'Old Faithful'!D33+'Pacific Standard'!D33+'States General'!D33+Statesman!D33+'Summit National'!D33+Supreme!D33+Underwriters!D33+Unison!D33+'United Republic'!D33+'Universal Life'!D33+Universe!D33</f>
        <v>15063.765622363775</v>
      </c>
      <c r="E33" s="3">
        <f>+'Alabama Life'!E33+'American Chambers'!E33+'American Educators'!E33+'American Integrity'!E33+'Amer Life Asr'!E33+'Amer Std Life Acc'!E33+AmerWstrn!E33+'AMS Life'!E33+'Bankers Commercial'!E33+'Booker T Washington'!E33+'Coastal States'!E33+'Confed Life (CLIC)'!E33+'Consolidated National'!E33+'Consumers United'!E33+'Corporate Life'!E33+'Diamond Benefits'!E33+'EBL Life'!E33+'Fidelity Bankers'!E33+'First Natl'!E33+'Franklin American'!E33+'George Washington'!E33+'Guarantee Security'!E33+'Inter-American'!E33+'International Fin'!E33+'Investment Life of America'!E33+'Kentucky Central'!E33+'London Pac'!E33+'Medical Savings'!E33+'Midwest Life'!E33+'Mutual Benefit'!E33+'Mutual Security'!E33+'National Affiliated'!E33+'Natl American'!E33+'New Jersey Life'!E33+'Old Colony Life'!E33+'Old Faithful'!E33+'Pacific Standard'!E33+'States General'!E33+Statesman!E33+'Summit National'!E33+Supreme!E33+Underwriters!E33+Unison!E33+'United Republic'!E33+'Universal Life'!E33+Universe!E33</f>
        <v>0</v>
      </c>
      <c r="F33" s="3">
        <f t="shared" si="0"/>
        <v>8265471.6977040907</v>
      </c>
      <c r="H33" t="s">
        <v>333</v>
      </c>
      <c r="I33" s="3">
        <f>+Summary!L81</f>
        <v>96324040.837000206</v>
      </c>
    </row>
    <row r="34" spans="1:9">
      <c r="A34" t="s">
        <v>28</v>
      </c>
      <c r="B34" s="3">
        <f>+'Alabama Life'!B34+'American Chambers'!B34+'American Educators'!B34+'American Integrity'!B34+'Amer Life Asr'!B34+'Amer Std Life Acc'!B34+AmerWstrn!B34+'AMS Life'!B34+'Bankers Commercial'!B34+'Booker T Washington'!B34+'Coastal States'!B34+'Confed Life (CLIC)'!B34+'Consolidated National'!B34+'Consumers United'!B34+'Corporate Life'!B34+'Diamond Benefits'!B34+'EBL Life'!B34+'Fidelity Bankers'!B34+'First Natl'!B34+'Franklin American'!B34+'George Washington'!B34+'Guarantee Security'!B34+'Inter-American'!B34+'International Fin'!B34+'Investment Life of America'!B34+'Kentucky Central'!B34+'London Pac'!B34+'Medical Savings'!B34+'Midwest Life'!B34+'Mutual Benefit'!B34+'Mutual Security'!B34+'National Affiliated'!B34+'Natl American'!B34+'New Jersey Life'!B34+'Old Colony Life'!B34+'Old Faithful'!B34+'Pacific Standard'!B34+'States General'!B34+Statesman!B34+'Summit National'!B34+Supreme!B34+Underwriters!B34+Unison!B34+'United Republic'!B34+'Universal Life'!B34+Universe!B34</f>
        <v>451052.20071081578</v>
      </c>
      <c r="C34" s="3">
        <f>+'Alabama Life'!C34+'American Chambers'!C34+'American Educators'!C34+'American Integrity'!C34+'Amer Life Asr'!C34+'Amer Std Life Acc'!C34+AmerWstrn!C34+'AMS Life'!C34+'Bankers Commercial'!C34+'Booker T Washington'!C34+'Coastal States'!C34+'Confed Life (CLIC)'!C34+'Consolidated National'!C34+'Consumers United'!C34+'Corporate Life'!C34+'Diamond Benefits'!C34+'EBL Life'!C34+'Fidelity Bankers'!C34+'First Natl'!C34+'Franklin American'!C34+'George Washington'!C34+'Guarantee Security'!C34+'Inter-American'!C34+'International Fin'!C34+'Investment Life of America'!C34+'Kentucky Central'!C34+'London Pac'!C34+'Medical Savings'!C34+'Midwest Life'!C34+'Mutual Benefit'!C34+'Mutual Security'!C34+'National Affiliated'!C34+'Natl American'!C34+'New Jersey Life'!C34+'Old Colony Life'!C34+'Old Faithful'!C34+'Pacific Standard'!C34+'States General'!C34+Statesman!C34+'Summit National'!C34+Supreme!C34+Underwriters!C34+Unison!C34+'United Republic'!C34+'Universal Life'!C34+Universe!C34</f>
        <v>1701386.0619018183</v>
      </c>
      <c r="D34" s="3">
        <f>+'Alabama Life'!D34+'American Chambers'!D34+'American Educators'!D34+'American Integrity'!D34+'Amer Life Asr'!D34+'Amer Std Life Acc'!D34+AmerWstrn!D34+'AMS Life'!D34+'Bankers Commercial'!D34+'Booker T Washington'!D34+'Coastal States'!D34+'Confed Life (CLIC)'!D34+'Consolidated National'!D34+'Consumers United'!D34+'Corporate Life'!D34+'Diamond Benefits'!D34+'EBL Life'!D34+'Fidelity Bankers'!D34+'First Natl'!D34+'Franklin American'!D34+'George Washington'!D34+'Guarantee Security'!D34+'Inter-American'!D34+'International Fin'!D34+'Investment Life of America'!D34+'Kentucky Central'!D34+'London Pac'!D34+'Medical Savings'!D34+'Midwest Life'!D34+'Mutual Benefit'!D34+'Mutual Security'!D34+'National Affiliated'!D34+'Natl American'!D34+'New Jersey Life'!D34+'Old Colony Life'!D34+'Old Faithful'!D34+'Pacific Standard'!D34+'States General'!D34+Statesman!D34+'Summit National'!D34+Supreme!D34+Underwriters!D34+Unison!D34+'United Republic'!D34+'Universal Life'!D34+Universe!D34</f>
        <v>590299.98269482912</v>
      </c>
      <c r="E34" s="3">
        <f>+'Alabama Life'!E34+'American Chambers'!E34+'American Educators'!E34+'American Integrity'!E34+'Amer Life Asr'!E34+'Amer Std Life Acc'!E34+AmerWstrn!E34+'AMS Life'!E34+'Bankers Commercial'!E34+'Booker T Washington'!E34+'Coastal States'!E34+'Confed Life (CLIC)'!E34+'Consolidated National'!E34+'Consumers United'!E34+'Corporate Life'!E34+'Diamond Benefits'!E34+'EBL Life'!E34+'Fidelity Bankers'!E34+'First Natl'!E34+'Franklin American'!E34+'George Washington'!E34+'Guarantee Security'!E34+'Inter-American'!E34+'International Fin'!E34+'Investment Life of America'!E34+'Kentucky Central'!E34+'London Pac'!E34+'Medical Savings'!E34+'Midwest Life'!E34+'Mutual Benefit'!E34+'Mutual Security'!E34+'National Affiliated'!E34+'Natl American'!E34+'New Jersey Life'!E34+'Old Colony Life'!E34+'Old Faithful'!E34+'Pacific Standard'!E34+'States General'!E34+Statesman!E34+'Summit National'!E34+Supreme!E34+Underwriters!E34+Unison!E34+'United Republic'!E34+'Universal Life'!E34+Universe!E34</f>
        <v>0</v>
      </c>
      <c r="F34" s="3">
        <f t="shared" si="0"/>
        <v>2742738.2453074632</v>
      </c>
      <c r="H34" t="s">
        <v>335</v>
      </c>
      <c r="I34" s="3">
        <f>+Summary!L82</f>
        <v>24598223.590000004</v>
      </c>
    </row>
    <row r="35" spans="1:9">
      <c r="A35" t="s">
        <v>29</v>
      </c>
      <c r="B35" s="3">
        <f>+'Alabama Life'!B35+'American Chambers'!B35+'American Educators'!B35+'American Integrity'!B35+'Amer Life Asr'!B35+'Amer Std Life Acc'!B35+AmerWstrn!B35+'AMS Life'!B35+'Bankers Commercial'!B35+'Booker T Washington'!B35+'Coastal States'!B35+'Confed Life (CLIC)'!B35+'Consolidated National'!B35+'Consumers United'!B35+'Corporate Life'!B35+'Diamond Benefits'!B35+'EBL Life'!B35+'Fidelity Bankers'!B35+'First Natl'!B35+'Franklin American'!B35+'George Washington'!B35+'Guarantee Security'!B35+'Inter-American'!B35+'International Fin'!B35+'Investment Life of America'!B35+'Kentucky Central'!B35+'London Pac'!B35+'Medical Savings'!B35+'Midwest Life'!B35+'Mutual Benefit'!B35+'Mutual Security'!B35+'National Affiliated'!B35+'Natl American'!B35+'New Jersey Life'!B35+'Old Colony Life'!B35+'Old Faithful'!B35+'Pacific Standard'!B35+'States General'!B35+Statesman!B35+'Summit National'!B35+Supreme!B35+Underwriters!B35+Unison!B35+'United Republic'!B35+'Universal Life'!B35+Universe!B35</f>
        <v>552081.93926433823</v>
      </c>
      <c r="C35" s="3">
        <f>+'Alabama Life'!C35+'American Chambers'!C35+'American Educators'!C35+'American Integrity'!C35+'Amer Life Asr'!C35+'Amer Std Life Acc'!C35+AmerWstrn!C35+'AMS Life'!C35+'Bankers Commercial'!C35+'Booker T Washington'!C35+'Coastal States'!C35+'Confed Life (CLIC)'!C35+'Consolidated National'!C35+'Consumers United'!C35+'Corporate Life'!C35+'Diamond Benefits'!C35+'EBL Life'!C35+'Fidelity Bankers'!C35+'First Natl'!C35+'Franklin American'!C35+'George Washington'!C35+'Guarantee Security'!C35+'Inter-American'!C35+'International Fin'!C35+'Investment Life of America'!C35+'Kentucky Central'!C35+'London Pac'!C35+'Medical Savings'!C35+'Midwest Life'!C35+'Mutual Benefit'!C35+'Mutual Security'!C35+'National Affiliated'!C35+'Natl American'!C35+'New Jersey Life'!C35+'Old Colony Life'!C35+'Old Faithful'!C35+'Pacific Standard'!C35+'States General'!C35+Statesman!C35+'Summit National'!C35+Supreme!C35+Underwriters!C35+Unison!C35+'United Republic'!C35+'Universal Life'!C35+Universe!C35</f>
        <v>436316.97709856153</v>
      </c>
      <c r="D35" s="3">
        <f>+'Alabama Life'!D35+'American Chambers'!D35+'American Educators'!D35+'American Integrity'!D35+'Amer Life Asr'!D35+'Amer Std Life Acc'!D35+AmerWstrn!D35+'AMS Life'!D35+'Bankers Commercial'!D35+'Booker T Washington'!D35+'Coastal States'!D35+'Confed Life (CLIC)'!D35+'Consolidated National'!D35+'Consumers United'!D35+'Corporate Life'!D35+'Diamond Benefits'!D35+'EBL Life'!D35+'Fidelity Bankers'!D35+'First Natl'!D35+'Franklin American'!D35+'George Washington'!D35+'Guarantee Security'!D35+'Inter-American'!D35+'International Fin'!D35+'Investment Life of America'!D35+'Kentucky Central'!D35+'London Pac'!D35+'Medical Savings'!D35+'Midwest Life'!D35+'Mutual Benefit'!D35+'Mutual Security'!D35+'National Affiliated'!D35+'Natl American'!D35+'New Jersey Life'!D35+'Old Colony Life'!D35+'Old Faithful'!D35+'Pacific Standard'!D35+'States General'!D35+Statesman!D35+'Summit National'!D35+Supreme!D35+Underwriters!D35+Unison!D35+'United Republic'!D35+'Universal Life'!D35+Universe!D35</f>
        <v>149448.29307902383</v>
      </c>
      <c r="E35" s="3">
        <f>+'Alabama Life'!E35+'American Chambers'!E35+'American Educators'!E35+'American Integrity'!E35+'Amer Life Asr'!E35+'Amer Std Life Acc'!E35+AmerWstrn!E35+'AMS Life'!E35+'Bankers Commercial'!E35+'Booker T Washington'!E35+'Coastal States'!E35+'Confed Life (CLIC)'!E35+'Consolidated National'!E35+'Consumers United'!E35+'Corporate Life'!E35+'Diamond Benefits'!E35+'EBL Life'!E35+'Fidelity Bankers'!E35+'First Natl'!E35+'Franklin American'!E35+'George Washington'!E35+'Guarantee Security'!E35+'Inter-American'!E35+'International Fin'!E35+'Investment Life of America'!E35+'Kentucky Central'!E35+'London Pac'!E35+'Medical Savings'!E35+'Midwest Life'!E35+'Mutual Benefit'!E35+'Mutual Security'!E35+'National Affiliated'!E35+'Natl American'!E35+'New Jersey Life'!E35+'Old Colony Life'!E35+'Old Faithful'!E35+'Pacific Standard'!E35+'States General'!E35+Statesman!E35+'Summit National'!E35+Supreme!E35+Underwriters!E35+Unison!E35+'United Republic'!E35+'Universal Life'!E35+Universe!E35</f>
        <v>607577.03899368073</v>
      </c>
      <c r="F35" s="3">
        <f t="shared" si="0"/>
        <v>1745424.2484356044</v>
      </c>
      <c r="H35" t="s">
        <v>337</v>
      </c>
      <c r="I35" s="3">
        <f>+Summary!L83</f>
        <v>33035323.493999992</v>
      </c>
    </row>
    <row r="36" spans="1:9">
      <c r="A36" t="s">
        <v>30</v>
      </c>
      <c r="B36" s="3">
        <f>+'Alabama Life'!B36+'American Chambers'!B36+'American Educators'!B36+'American Integrity'!B36+'Amer Life Asr'!B36+'Amer Std Life Acc'!B36+AmerWstrn!B36+'AMS Life'!B36+'Bankers Commercial'!B36+'Booker T Washington'!B36+'Coastal States'!B36+'Confed Life (CLIC)'!B36+'Consolidated National'!B36+'Consumers United'!B36+'Corporate Life'!B36+'Diamond Benefits'!B36+'EBL Life'!B36+'Fidelity Bankers'!B36+'First Natl'!B36+'Franklin American'!B36+'George Washington'!B36+'Guarantee Security'!B36+'Inter-American'!B36+'International Fin'!B36+'Investment Life of America'!B36+'Kentucky Central'!B36+'London Pac'!B36+'Medical Savings'!B36+'Midwest Life'!B36+'Mutual Benefit'!B36+'Mutual Security'!B36+'National Affiliated'!B36+'Natl American'!B36+'New Jersey Life'!B36+'Old Colony Life'!B36+'Old Faithful'!B36+'Pacific Standard'!B36+'States General'!B36+Statesman!B36+'Summit National'!B36+Supreme!B36+Underwriters!B36+Unison!B36+'United Republic'!B36+'Universal Life'!B36+Universe!B36</f>
        <v>18447375.034716427</v>
      </c>
      <c r="C36" s="3">
        <f>+'Alabama Life'!C36+'American Chambers'!C36+'American Educators'!C36+'American Integrity'!C36+'Amer Life Asr'!C36+'Amer Std Life Acc'!C36+AmerWstrn!C36+'AMS Life'!C36+'Bankers Commercial'!C36+'Booker T Washington'!C36+'Coastal States'!C36+'Confed Life (CLIC)'!C36+'Consolidated National'!C36+'Consumers United'!C36+'Corporate Life'!C36+'Diamond Benefits'!C36+'EBL Life'!C36+'Fidelity Bankers'!C36+'First Natl'!C36+'Franklin American'!C36+'George Washington'!C36+'Guarantee Security'!C36+'Inter-American'!C36+'International Fin'!C36+'Investment Life of America'!C36+'Kentucky Central'!C36+'London Pac'!C36+'Medical Savings'!C36+'Midwest Life'!C36+'Mutual Benefit'!C36+'Mutual Security'!C36+'National Affiliated'!C36+'Natl American'!C36+'New Jersey Life'!C36+'Old Colony Life'!C36+'Old Faithful'!C36+'Pacific Standard'!C36+'States General'!C36+Statesman!C36+'Summit National'!C36+Supreme!C36+Underwriters!C36+Unison!C36+'United Republic'!C36+'Universal Life'!C36+Universe!C36</f>
        <v>1464648.8158933888</v>
      </c>
      <c r="D36" s="3">
        <f>+'Alabama Life'!D36+'American Chambers'!D36+'American Educators'!D36+'American Integrity'!D36+'Amer Life Asr'!D36+'Amer Std Life Acc'!D36+AmerWstrn!D36+'AMS Life'!D36+'Bankers Commercial'!D36+'Booker T Washington'!D36+'Coastal States'!D36+'Confed Life (CLIC)'!D36+'Consolidated National'!D36+'Consumers United'!D36+'Corporate Life'!D36+'Diamond Benefits'!D36+'EBL Life'!D36+'Fidelity Bankers'!D36+'First Natl'!D36+'Franklin American'!D36+'George Washington'!D36+'Guarantee Security'!D36+'Inter-American'!D36+'International Fin'!D36+'Investment Life of America'!D36+'Kentucky Central'!D36+'London Pac'!D36+'Medical Savings'!D36+'Midwest Life'!D36+'Mutual Benefit'!D36+'Mutual Security'!D36+'National Affiliated'!D36+'Natl American'!D36+'New Jersey Life'!D36+'Old Colony Life'!D36+'Old Faithful'!D36+'Pacific Standard'!D36+'States General'!D36+Statesman!D36+'Summit National'!D36+Supreme!D36+Underwriters!D36+Unison!D36+'United Republic'!D36+'Universal Life'!D36+Universe!D36</f>
        <v>465233.22700118052</v>
      </c>
      <c r="E36" s="3">
        <f>+'Alabama Life'!E36+'American Chambers'!E36+'American Educators'!E36+'American Integrity'!E36+'Amer Life Asr'!E36+'Amer Std Life Acc'!E36+AmerWstrn!E36+'AMS Life'!E36+'Bankers Commercial'!E36+'Booker T Washington'!E36+'Coastal States'!E36+'Confed Life (CLIC)'!E36+'Consolidated National'!E36+'Consumers United'!E36+'Corporate Life'!E36+'Diamond Benefits'!E36+'EBL Life'!E36+'Fidelity Bankers'!E36+'First Natl'!E36+'Franklin American'!E36+'George Washington'!E36+'Guarantee Security'!E36+'Inter-American'!E36+'International Fin'!E36+'Investment Life of America'!E36+'Kentucky Central'!E36+'London Pac'!E36+'Medical Savings'!E36+'Midwest Life'!E36+'Mutual Benefit'!E36+'Mutual Security'!E36+'National Affiliated'!E36+'Natl American'!E36+'New Jersey Life'!E36+'Old Colony Life'!E36+'Old Faithful'!E36+'Pacific Standard'!E36+'States General'!E36+Statesman!E36+'Summit National'!E36+Supreme!E36+Underwriters!E36+Unison!E36+'United Republic'!E36+'Universal Life'!E36+Universe!E36</f>
        <v>3463489.750508613</v>
      </c>
      <c r="F36" s="3">
        <f t="shared" si="0"/>
        <v>23840746.82811961</v>
      </c>
      <c r="H36" t="s">
        <v>340</v>
      </c>
      <c r="I36" s="3">
        <f>+Summary!L84</f>
        <v>-1571655.7299997255</v>
      </c>
    </row>
    <row r="37" spans="1:9">
      <c r="A37" t="s">
        <v>31</v>
      </c>
      <c r="B37" s="3">
        <f>+'Alabama Life'!B37+'American Chambers'!B37+'American Educators'!B37+'American Integrity'!B37+'Amer Life Asr'!B37+'Amer Std Life Acc'!B37+AmerWstrn!B37+'AMS Life'!B37+'Bankers Commercial'!B37+'Booker T Washington'!B37+'Coastal States'!B37+'Confed Life (CLIC)'!B37+'Consolidated National'!B37+'Consumers United'!B37+'Corporate Life'!B37+'Diamond Benefits'!B37+'EBL Life'!B37+'Fidelity Bankers'!B37+'First Natl'!B37+'Franklin American'!B37+'George Washington'!B37+'Guarantee Security'!B37+'Inter-American'!B37+'International Fin'!B37+'Investment Life of America'!B37+'Kentucky Central'!B37+'London Pac'!B37+'Medical Savings'!B37+'Midwest Life'!B37+'Mutual Benefit'!B37+'Mutual Security'!B37+'National Affiliated'!B37+'Natl American'!B37+'New Jersey Life'!B37+'Old Colony Life'!B37+'Old Faithful'!B37+'Pacific Standard'!B37+'States General'!B37+Statesman!B37+'Summit National'!B37+Supreme!B37+Underwriters!B37+Unison!B37+'United Republic'!B37+'Universal Life'!B37+Universe!B37</f>
        <v>844136.42064496712</v>
      </c>
      <c r="C37" s="3">
        <f>+'Alabama Life'!C37+'American Chambers'!C37+'American Educators'!C37+'American Integrity'!C37+'Amer Life Asr'!C37+'Amer Std Life Acc'!C37+AmerWstrn!C37+'AMS Life'!C37+'Bankers Commercial'!C37+'Booker T Washington'!C37+'Coastal States'!C37+'Confed Life (CLIC)'!C37+'Consolidated National'!C37+'Consumers United'!C37+'Corporate Life'!C37+'Diamond Benefits'!C37+'EBL Life'!C37+'Fidelity Bankers'!C37+'First Natl'!C37+'Franklin American'!C37+'George Washington'!C37+'Guarantee Security'!C37+'Inter-American'!C37+'International Fin'!C37+'Investment Life of America'!C37+'Kentucky Central'!C37+'London Pac'!C37+'Medical Savings'!C37+'Midwest Life'!C37+'Mutual Benefit'!C37+'Mutual Security'!C37+'National Affiliated'!C37+'Natl American'!C37+'New Jersey Life'!C37+'Old Colony Life'!C37+'Old Faithful'!C37+'Pacific Standard'!C37+'States General'!C37+Statesman!C37+'Summit National'!C37+Supreme!C37+Underwriters!C37+Unison!C37+'United Republic'!C37+'Universal Life'!C37+Universe!C37</f>
        <v>1712454.5118505619</v>
      </c>
      <c r="D37" s="3">
        <f>+'Alabama Life'!D37+'American Chambers'!D37+'American Educators'!D37+'American Integrity'!D37+'Amer Life Asr'!D37+'Amer Std Life Acc'!D37+AmerWstrn!D37+'AMS Life'!D37+'Bankers Commercial'!D37+'Booker T Washington'!D37+'Coastal States'!D37+'Confed Life (CLIC)'!D37+'Consolidated National'!D37+'Consumers United'!D37+'Corporate Life'!D37+'Diamond Benefits'!D37+'EBL Life'!D37+'Fidelity Bankers'!D37+'First Natl'!D37+'Franklin American'!D37+'George Washington'!D37+'Guarantee Security'!D37+'Inter-American'!D37+'International Fin'!D37+'Investment Life of America'!D37+'Kentucky Central'!D37+'London Pac'!D37+'Medical Savings'!D37+'Midwest Life'!D37+'Mutual Benefit'!D37+'Mutual Security'!D37+'National Affiliated'!D37+'Natl American'!D37+'New Jersey Life'!D37+'Old Colony Life'!D37+'Old Faithful'!D37+'Pacific Standard'!D37+'States General'!D37+Statesman!D37+'Summit National'!D37+Supreme!D37+Underwriters!D37+Unison!D37+'United Republic'!D37+'Universal Life'!D37+Universe!D37</f>
        <v>62245.390777930472</v>
      </c>
      <c r="E37" s="3">
        <f>+'Alabama Life'!E37+'American Chambers'!E37+'American Educators'!E37+'American Integrity'!E37+'Amer Life Asr'!E37+'Amer Std Life Acc'!E37+AmerWstrn!E37+'AMS Life'!E37+'Bankers Commercial'!E37+'Booker T Washington'!E37+'Coastal States'!E37+'Confed Life (CLIC)'!E37+'Consolidated National'!E37+'Consumers United'!E37+'Corporate Life'!E37+'Diamond Benefits'!E37+'EBL Life'!E37+'Fidelity Bankers'!E37+'First Natl'!E37+'Franklin American'!E37+'George Washington'!E37+'Guarantee Security'!E37+'Inter-American'!E37+'International Fin'!E37+'Investment Life of America'!E37+'Kentucky Central'!E37+'London Pac'!E37+'Medical Savings'!E37+'Midwest Life'!E37+'Mutual Benefit'!E37+'Mutual Security'!E37+'National Affiliated'!E37+'Natl American'!E37+'New Jersey Life'!E37+'Old Colony Life'!E37+'Old Faithful'!E37+'Pacific Standard'!E37+'States General'!E37+Statesman!E37+'Summit National'!E37+Supreme!E37+Underwriters!E37+Unison!E37+'United Republic'!E37+'Universal Life'!E37+Universe!E37</f>
        <v>0</v>
      </c>
      <c r="F37" s="3">
        <f t="shared" si="0"/>
        <v>2618836.3232734594</v>
      </c>
      <c r="H37" t="s">
        <v>343</v>
      </c>
      <c r="I37" s="3">
        <f>+Summary!L85</f>
        <v>12749019.439999998</v>
      </c>
    </row>
    <row r="38" spans="1:9">
      <c r="A38" t="s">
        <v>32</v>
      </c>
      <c r="B38" s="3">
        <f>+'Alabama Life'!B38+'American Chambers'!B38+'American Educators'!B38+'American Integrity'!B38+'Amer Life Asr'!B38+'Amer Std Life Acc'!B38+AmerWstrn!B38+'AMS Life'!B38+'Bankers Commercial'!B38+'Booker T Washington'!B38+'Coastal States'!B38+'Confed Life (CLIC)'!B38+'Consolidated National'!B38+'Consumers United'!B38+'Corporate Life'!B38+'Diamond Benefits'!B38+'EBL Life'!B38+'Fidelity Bankers'!B38+'First Natl'!B38+'Franklin American'!B38+'George Washington'!B38+'Guarantee Security'!B38+'Inter-American'!B38+'International Fin'!B38+'Investment Life of America'!B38+'Kentucky Central'!B38+'London Pac'!B38+'Medical Savings'!B38+'Midwest Life'!B38+'Mutual Benefit'!B38+'Mutual Security'!B38+'National Affiliated'!B38+'Natl American'!B38+'New Jersey Life'!B38+'Old Colony Life'!B38+'Old Faithful'!B38+'Pacific Standard'!B38+'States General'!B38+Statesman!B38+'Summit National'!B38+Supreme!B38+Underwriters!B38+Unison!B38+'United Republic'!B38+'Universal Life'!B38+Universe!B38</f>
        <v>-32318.662036140682</v>
      </c>
      <c r="C38" s="3">
        <f>+'Alabama Life'!C38+'American Chambers'!C38+'American Educators'!C38+'American Integrity'!C38+'Amer Life Asr'!C38+'Amer Std Life Acc'!C38+AmerWstrn!C38+'AMS Life'!C38+'Bankers Commercial'!C38+'Booker T Washington'!C38+'Coastal States'!C38+'Confed Life (CLIC)'!C38+'Consolidated National'!C38+'Consumers United'!C38+'Corporate Life'!C38+'Diamond Benefits'!C38+'EBL Life'!C38+'Fidelity Bankers'!C38+'First Natl'!C38+'Franklin American'!C38+'George Washington'!C38+'Guarantee Security'!C38+'Inter-American'!C38+'International Fin'!C38+'Investment Life of America'!C38+'Kentucky Central'!C38+'London Pac'!C38+'Medical Savings'!C38+'Midwest Life'!C38+'Mutual Benefit'!C38+'Mutual Security'!C38+'National Affiliated'!C38+'Natl American'!C38+'New Jersey Life'!C38+'Old Colony Life'!C38+'Old Faithful'!C38+'Pacific Standard'!C38+'States General'!C38+Statesman!C38+'Summit National'!C38+Supreme!C38+Underwriters!C38+Unison!C38+'United Republic'!C38+'Universal Life'!C38+Universe!C38</f>
        <v>-253099.60559153371</v>
      </c>
      <c r="D38" s="3">
        <f>+'Alabama Life'!D38+'American Chambers'!D38+'American Educators'!D38+'American Integrity'!D38+'Amer Life Asr'!D38+'Amer Std Life Acc'!D38+AmerWstrn!D38+'AMS Life'!D38+'Bankers Commercial'!D38+'Booker T Washington'!D38+'Coastal States'!D38+'Confed Life (CLIC)'!D38+'Consolidated National'!D38+'Consumers United'!D38+'Corporate Life'!D38+'Diamond Benefits'!D38+'EBL Life'!D38+'Fidelity Bankers'!D38+'First Natl'!D38+'Franklin American'!D38+'George Washington'!D38+'Guarantee Security'!D38+'Inter-American'!D38+'International Fin'!D38+'Investment Life of America'!D38+'Kentucky Central'!D38+'London Pac'!D38+'Medical Savings'!D38+'Midwest Life'!D38+'Mutual Benefit'!D38+'Mutual Security'!D38+'National Affiliated'!D38+'Natl American'!D38+'New Jersey Life'!D38+'Old Colony Life'!D38+'Old Faithful'!D38+'Pacific Standard'!D38+'States General'!D38+Statesman!D38+'Summit National'!D38+Supreme!D38+Underwriters!D38+Unison!D38+'United Republic'!D38+'Universal Life'!D38+Universe!D38</f>
        <v>5298</v>
      </c>
      <c r="E38" s="3">
        <f>+'Alabama Life'!E38+'American Chambers'!E38+'American Educators'!E38+'American Integrity'!E38+'Amer Life Asr'!E38+'Amer Std Life Acc'!E38+AmerWstrn!E38+'AMS Life'!E38+'Bankers Commercial'!E38+'Booker T Washington'!E38+'Coastal States'!E38+'Confed Life (CLIC)'!E38+'Consolidated National'!E38+'Consumers United'!E38+'Corporate Life'!E38+'Diamond Benefits'!E38+'EBL Life'!E38+'Fidelity Bankers'!E38+'First Natl'!E38+'Franklin American'!E38+'George Washington'!E38+'Guarantee Security'!E38+'Inter-American'!E38+'International Fin'!E38+'Investment Life of America'!E38+'Kentucky Central'!E38+'London Pac'!E38+'Medical Savings'!E38+'Midwest Life'!E38+'Mutual Benefit'!E38+'Mutual Security'!E38+'National Affiliated'!E38+'Natl American'!E38+'New Jersey Life'!E38+'Old Colony Life'!E38+'Old Faithful'!E38+'Pacific Standard'!E38+'States General'!E38+Statesman!E38+'Summit National'!E38+Supreme!E38+Underwriters!E38+Unison!E38+'United Republic'!E38+'Universal Life'!E38+Universe!E38</f>
        <v>-9195.7941574154247</v>
      </c>
      <c r="F38" s="3">
        <f t="shared" ref="F38:F58" si="1">SUM(B38:E38)</f>
        <v>-289316.06178508978</v>
      </c>
      <c r="H38" t="s">
        <v>345</v>
      </c>
      <c r="I38" s="3">
        <f>+Summary!L86</f>
        <v>1309476.8828585122</v>
      </c>
    </row>
    <row r="39" spans="1:9">
      <c r="A39" t="s">
        <v>33</v>
      </c>
      <c r="B39" s="3">
        <f>+'Alabama Life'!B39+'American Chambers'!B39+'American Educators'!B39+'American Integrity'!B39+'Amer Life Asr'!B39+'Amer Std Life Acc'!B39+AmerWstrn!B39+'AMS Life'!B39+'Bankers Commercial'!B39+'Booker T Washington'!B39+'Coastal States'!B39+'Confed Life (CLIC)'!B39+'Consolidated National'!B39+'Consumers United'!B39+'Corporate Life'!B39+'Diamond Benefits'!B39+'EBL Life'!B39+'Fidelity Bankers'!B39+'First Natl'!B39+'Franklin American'!B39+'George Washington'!B39+'Guarantee Security'!B39+'Inter-American'!B39+'International Fin'!B39+'Investment Life of America'!B39+'Kentucky Central'!B39+'London Pac'!B39+'Medical Savings'!B39+'Midwest Life'!B39+'Mutual Benefit'!B39+'Mutual Security'!B39+'National Affiliated'!B39+'Natl American'!B39+'New Jersey Life'!B39+'Old Colony Life'!B39+'Old Faithful'!B39+'Pacific Standard'!B39+'States General'!B39+Statesman!B39+'Summit National'!B39+Supreme!B39+Underwriters!B39+Unison!B39+'United Republic'!B39+'Universal Life'!B39+Universe!B39</f>
        <v>8390578.3650923427</v>
      </c>
      <c r="C39" s="3">
        <f>+'Alabama Life'!C39+'American Chambers'!C39+'American Educators'!C39+'American Integrity'!C39+'Amer Life Asr'!C39+'Amer Std Life Acc'!C39+AmerWstrn!C39+'AMS Life'!C39+'Bankers Commercial'!C39+'Booker T Washington'!C39+'Coastal States'!C39+'Confed Life (CLIC)'!C39+'Consolidated National'!C39+'Consumers United'!C39+'Corporate Life'!C39+'Diamond Benefits'!C39+'EBL Life'!C39+'Fidelity Bankers'!C39+'First Natl'!C39+'Franklin American'!C39+'George Washington'!C39+'Guarantee Security'!C39+'Inter-American'!C39+'International Fin'!C39+'Investment Life of America'!C39+'Kentucky Central'!C39+'London Pac'!C39+'Medical Savings'!C39+'Midwest Life'!C39+'Mutual Benefit'!C39+'Mutual Security'!C39+'National Affiliated'!C39+'Natl American'!C39+'New Jersey Life'!C39+'Old Colony Life'!C39+'Old Faithful'!C39+'Pacific Standard'!C39+'States General'!C39+Statesman!C39+'Summit National'!C39+Supreme!C39+Underwriters!C39+Unison!C39+'United Republic'!C39+'Universal Life'!C39+Universe!C39</f>
        <v>13097973.920645973</v>
      </c>
      <c r="D39" s="3">
        <f>+'Alabama Life'!D39+'American Chambers'!D39+'American Educators'!D39+'American Integrity'!D39+'Amer Life Asr'!D39+'Amer Std Life Acc'!D39+AmerWstrn!D39+'AMS Life'!D39+'Bankers Commercial'!D39+'Booker T Washington'!D39+'Coastal States'!D39+'Confed Life (CLIC)'!D39+'Consolidated National'!D39+'Consumers United'!D39+'Corporate Life'!D39+'Diamond Benefits'!D39+'EBL Life'!D39+'Fidelity Bankers'!D39+'First Natl'!D39+'Franklin American'!D39+'George Washington'!D39+'Guarantee Security'!D39+'Inter-American'!D39+'International Fin'!D39+'Investment Life of America'!D39+'Kentucky Central'!D39+'London Pac'!D39+'Medical Savings'!D39+'Midwest Life'!D39+'Mutual Benefit'!D39+'Mutual Security'!D39+'National Affiliated'!D39+'Natl American'!D39+'New Jersey Life'!D39+'Old Colony Life'!D39+'Old Faithful'!D39+'Pacific Standard'!D39+'States General'!D39+Statesman!D39+'Summit National'!D39+Supreme!D39+Underwriters!D39+Unison!D39+'United Republic'!D39+'Universal Life'!D39+Universe!D39</f>
        <v>54638.608294782374</v>
      </c>
      <c r="E39" s="3">
        <f>+'Alabama Life'!E39+'American Chambers'!E39+'American Educators'!E39+'American Integrity'!E39+'Amer Life Asr'!E39+'Amer Std Life Acc'!E39+AmerWstrn!E39+'AMS Life'!E39+'Bankers Commercial'!E39+'Booker T Washington'!E39+'Coastal States'!E39+'Confed Life (CLIC)'!E39+'Consolidated National'!E39+'Consumers United'!E39+'Corporate Life'!E39+'Diamond Benefits'!E39+'EBL Life'!E39+'Fidelity Bankers'!E39+'First Natl'!E39+'Franklin American'!E39+'George Washington'!E39+'Guarantee Security'!E39+'Inter-American'!E39+'International Fin'!E39+'Investment Life of America'!E39+'Kentucky Central'!E39+'London Pac'!E39+'Medical Savings'!E39+'Midwest Life'!E39+'Mutual Benefit'!E39+'Mutual Security'!E39+'National Affiliated'!E39+'Natl American'!E39+'New Jersey Life'!E39+'Old Colony Life'!E39+'Old Faithful'!E39+'Pacific Standard'!E39+'States General'!E39+Statesman!E39+'Summit National'!E39+Supreme!E39+Underwriters!E39+Unison!E39+'United Republic'!E39+'Universal Life'!E39+Universe!E39</f>
        <v>221084.94305062242</v>
      </c>
      <c r="F39" s="3">
        <f t="shared" si="1"/>
        <v>21764275.83708372</v>
      </c>
      <c r="H39" t="s">
        <v>347</v>
      </c>
      <c r="I39" s="3">
        <f>+Summary!L87</f>
        <v>13146412.555430967</v>
      </c>
    </row>
    <row r="40" spans="1:9">
      <c r="A40" t="s">
        <v>34</v>
      </c>
      <c r="B40" s="3">
        <f>+'Alabama Life'!B40+'American Chambers'!B40+'American Educators'!B40+'American Integrity'!B40+'Amer Life Asr'!B40+'Amer Std Life Acc'!B40+AmerWstrn!B40+'AMS Life'!B40+'Bankers Commercial'!B40+'Booker T Washington'!B40+'Coastal States'!B40+'Confed Life (CLIC)'!B40+'Consolidated National'!B40+'Consumers United'!B40+'Corporate Life'!B40+'Diamond Benefits'!B40+'EBL Life'!B40+'Fidelity Bankers'!B40+'First Natl'!B40+'Franklin American'!B40+'George Washington'!B40+'Guarantee Security'!B40+'Inter-American'!B40+'International Fin'!B40+'Investment Life of America'!B40+'Kentucky Central'!B40+'London Pac'!B40+'Medical Savings'!B40+'Midwest Life'!B40+'Mutual Benefit'!B40+'Mutual Security'!B40+'National Affiliated'!B40+'Natl American'!B40+'New Jersey Life'!B40+'Old Colony Life'!B40+'Old Faithful'!B40+'Pacific Standard'!B40+'States General'!B40+Statesman!B40+'Summit National'!B40+Supreme!B40+Underwriters!B40+Unison!B40+'United Republic'!B40+'Universal Life'!B40+Universe!B40</f>
        <v>771096.28980976203</v>
      </c>
      <c r="C40" s="3">
        <f>+'Alabama Life'!C40+'American Chambers'!C40+'American Educators'!C40+'American Integrity'!C40+'Amer Life Asr'!C40+'Amer Std Life Acc'!C40+AmerWstrn!C40+'AMS Life'!C40+'Bankers Commercial'!C40+'Booker T Washington'!C40+'Coastal States'!C40+'Confed Life (CLIC)'!C40+'Consolidated National'!C40+'Consumers United'!C40+'Corporate Life'!C40+'Diamond Benefits'!C40+'EBL Life'!C40+'Fidelity Bankers'!C40+'First Natl'!C40+'Franklin American'!C40+'George Washington'!C40+'Guarantee Security'!C40+'Inter-American'!C40+'International Fin'!C40+'Investment Life of America'!C40+'Kentucky Central'!C40+'London Pac'!C40+'Medical Savings'!C40+'Midwest Life'!C40+'Mutual Benefit'!C40+'Mutual Security'!C40+'National Affiliated'!C40+'Natl American'!C40+'New Jersey Life'!C40+'Old Colony Life'!C40+'Old Faithful'!C40+'Pacific Standard'!C40+'States General'!C40+Statesman!C40+'Summit National'!C40+Supreme!C40+Underwriters!C40+Unison!C40+'United Republic'!C40+'Universal Life'!C40+Universe!C40</f>
        <v>2122124.9842839297</v>
      </c>
      <c r="D40" s="3">
        <f>+'Alabama Life'!D40+'American Chambers'!D40+'American Educators'!D40+'American Integrity'!D40+'Amer Life Asr'!D40+'Amer Std Life Acc'!D40+AmerWstrn!D40+'AMS Life'!D40+'Bankers Commercial'!D40+'Booker T Washington'!D40+'Coastal States'!D40+'Confed Life (CLIC)'!D40+'Consolidated National'!D40+'Consumers United'!D40+'Corporate Life'!D40+'Diamond Benefits'!D40+'EBL Life'!D40+'Fidelity Bankers'!D40+'First Natl'!D40+'Franklin American'!D40+'George Washington'!D40+'Guarantee Security'!D40+'Inter-American'!D40+'International Fin'!D40+'Investment Life of America'!D40+'Kentucky Central'!D40+'London Pac'!D40+'Medical Savings'!D40+'Midwest Life'!D40+'Mutual Benefit'!D40+'Mutual Security'!D40+'National Affiliated'!D40+'Natl American'!D40+'New Jersey Life'!D40+'Old Colony Life'!D40+'Old Faithful'!D40+'Pacific Standard'!D40+'States General'!D40+Statesman!D40+'Summit National'!D40+Supreme!D40+Underwriters!D40+Unison!D40+'United Republic'!D40+'Universal Life'!D40+Universe!D40</f>
        <v>1208339.8869161478</v>
      </c>
      <c r="E40" s="3">
        <f>+'Alabama Life'!E40+'American Chambers'!E40+'American Educators'!E40+'American Integrity'!E40+'Amer Life Asr'!E40+'Amer Std Life Acc'!E40+AmerWstrn!E40+'AMS Life'!E40+'Bankers Commercial'!E40+'Booker T Washington'!E40+'Coastal States'!E40+'Confed Life (CLIC)'!E40+'Consolidated National'!E40+'Consumers United'!E40+'Corporate Life'!E40+'Diamond Benefits'!E40+'EBL Life'!E40+'Fidelity Bankers'!E40+'First Natl'!E40+'Franklin American'!E40+'George Washington'!E40+'Guarantee Security'!E40+'Inter-American'!E40+'International Fin'!E40+'Investment Life of America'!E40+'Kentucky Central'!E40+'London Pac'!E40+'Medical Savings'!E40+'Midwest Life'!E40+'Mutual Benefit'!E40+'Mutual Security'!E40+'National Affiliated'!E40+'Natl American'!E40+'New Jersey Life'!E40+'Old Colony Life'!E40+'Old Faithful'!E40+'Pacific Standard'!E40+'States General'!E40+Statesman!E40+'Summit National'!E40+Supreme!E40+Underwriters!E40+Unison!E40+'United Republic'!E40+'Universal Life'!E40+Universe!E40</f>
        <v>0</v>
      </c>
      <c r="F40" s="3">
        <f t="shared" si="1"/>
        <v>4101561.1610098397</v>
      </c>
      <c r="H40" t="s">
        <v>349</v>
      </c>
      <c r="I40" s="3">
        <f>+Summary!L88</f>
        <v>81850530.519999996</v>
      </c>
    </row>
    <row r="41" spans="1:9">
      <c r="A41" t="s">
        <v>35</v>
      </c>
      <c r="B41" s="3">
        <f>+'Alabama Life'!B41+'American Chambers'!B41+'American Educators'!B41+'American Integrity'!B41+'Amer Life Asr'!B41+'Amer Std Life Acc'!B41+AmerWstrn!B41+'AMS Life'!B41+'Bankers Commercial'!B41+'Booker T Washington'!B41+'Coastal States'!B41+'Confed Life (CLIC)'!B41+'Consolidated National'!B41+'Consumers United'!B41+'Corporate Life'!B41+'Diamond Benefits'!B41+'EBL Life'!B41+'Fidelity Bankers'!B41+'First Natl'!B41+'Franklin American'!B41+'George Washington'!B41+'Guarantee Security'!B41+'Inter-American'!B41+'International Fin'!B41+'Investment Life of America'!B41+'Kentucky Central'!B41+'London Pac'!B41+'Medical Savings'!B41+'Midwest Life'!B41+'Mutual Benefit'!B41+'Mutual Security'!B41+'National Affiliated'!B41+'Natl American'!B41+'New Jersey Life'!B41+'Old Colony Life'!B41+'Old Faithful'!B41+'Pacific Standard'!B41+'States General'!B41+Statesman!B41+'Summit National'!B41+Supreme!B41+Underwriters!B41+Unison!B41+'United Republic'!B41+'Universal Life'!B41+Universe!B41</f>
        <v>9783420.1476567518</v>
      </c>
      <c r="C41" s="3">
        <f>+'Alabama Life'!C41+'American Chambers'!C41+'American Educators'!C41+'American Integrity'!C41+'Amer Life Asr'!C41+'Amer Std Life Acc'!C41+AmerWstrn!C41+'AMS Life'!C41+'Bankers Commercial'!C41+'Booker T Washington'!C41+'Coastal States'!C41+'Confed Life (CLIC)'!C41+'Consolidated National'!C41+'Consumers United'!C41+'Corporate Life'!C41+'Diamond Benefits'!C41+'EBL Life'!C41+'Fidelity Bankers'!C41+'First Natl'!C41+'Franklin American'!C41+'George Washington'!C41+'Guarantee Security'!C41+'Inter-American'!C41+'International Fin'!C41+'Investment Life of America'!C41+'Kentucky Central'!C41+'London Pac'!C41+'Medical Savings'!C41+'Midwest Life'!C41+'Mutual Benefit'!C41+'Mutual Security'!C41+'National Affiliated'!C41+'Natl American'!C41+'New Jersey Life'!C41+'Old Colony Life'!C41+'Old Faithful'!C41+'Pacific Standard'!C41+'States General'!C41+Statesman!C41+'Summit National'!C41+Supreme!C41+Underwriters!C41+Unison!C41+'United Republic'!C41+'Universal Life'!C41+Universe!C41</f>
        <v>19798652.38004512</v>
      </c>
      <c r="D41" s="3">
        <f>+'Alabama Life'!D41+'American Chambers'!D41+'American Educators'!D41+'American Integrity'!D41+'Amer Life Asr'!D41+'Amer Std Life Acc'!D41+AmerWstrn!D41+'AMS Life'!D41+'Bankers Commercial'!D41+'Booker T Washington'!D41+'Coastal States'!D41+'Confed Life (CLIC)'!D41+'Consolidated National'!D41+'Consumers United'!D41+'Corporate Life'!D41+'Diamond Benefits'!D41+'EBL Life'!D41+'Fidelity Bankers'!D41+'First Natl'!D41+'Franklin American'!D41+'George Washington'!D41+'Guarantee Security'!D41+'Inter-American'!D41+'International Fin'!D41+'Investment Life of America'!D41+'Kentucky Central'!D41+'London Pac'!D41+'Medical Savings'!D41+'Midwest Life'!D41+'Mutual Benefit'!D41+'Mutual Security'!D41+'National Affiliated'!D41+'Natl American'!D41+'New Jersey Life'!D41+'Old Colony Life'!D41+'Old Faithful'!D41+'Pacific Standard'!D41+'States General'!D41+Statesman!D41+'Summit National'!D41+Supreme!D41+Underwriters!D41+Unison!D41+'United Republic'!D41+'Universal Life'!D41+Universe!D41</f>
        <v>6594096.2325107763</v>
      </c>
      <c r="E41" s="3">
        <f>+'Alabama Life'!E41+'American Chambers'!E41+'American Educators'!E41+'American Integrity'!E41+'Amer Life Asr'!E41+'Amer Std Life Acc'!E41+AmerWstrn!E41+'AMS Life'!E41+'Bankers Commercial'!E41+'Booker T Washington'!E41+'Coastal States'!E41+'Confed Life (CLIC)'!E41+'Consolidated National'!E41+'Consumers United'!E41+'Corporate Life'!E41+'Diamond Benefits'!E41+'EBL Life'!E41+'Fidelity Bankers'!E41+'First Natl'!E41+'Franklin American'!E41+'George Washington'!E41+'Guarantee Security'!E41+'Inter-American'!E41+'International Fin'!E41+'Investment Life of America'!E41+'Kentucky Central'!E41+'London Pac'!E41+'Medical Savings'!E41+'Midwest Life'!E41+'Mutual Benefit'!E41+'Mutual Security'!E41+'National Affiliated'!E41+'Natl American'!E41+'New Jersey Life'!E41+'Old Colony Life'!E41+'Old Faithful'!E41+'Pacific Standard'!E41+'States General'!E41+Statesman!E41+'Summit National'!E41+Supreme!E41+Underwriters!E41+Unison!E41+'United Republic'!E41+'Universal Life'!E41+Universe!E41</f>
        <v>487582.57718530542</v>
      </c>
      <c r="F41" s="3">
        <f t="shared" si="1"/>
        <v>36663751.337397948</v>
      </c>
      <c r="H41" t="s">
        <v>351</v>
      </c>
      <c r="I41" s="3">
        <f>+Summary!L89</f>
        <v>11180621.219999928</v>
      </c>
    </row>
    <row r="42" spans="1:9">
      <c r="A42" t="s">
        <v>36</v>
      </c>
      <c r="B42" s="3">
        <f>+'Alabama Life'!B42+'American Chambers'!B42+'American Educators'!B42+'American Integrity'!B42+'Amer Life Asr'!B42+'Amer Std Life Acc'!B42+AmerWstrn!B42+'AMS Life'!B42+'Bankers Commercial'!B42+'Booker T Washington'!B42+'Coastal States'!B42+'Confed Life (CLIC)'!B42+'Consolidated National'!B42+'Consumers United'!B42+'Corporate Life'!B42+'Diamond Benefits'!B42+'EBL Life'!B42+'Fidelity Bankers'!B42+'First Natl'!B42+'Franklin American'!B42+'George Washington'!B42+'Guarantee Security'!B42+'Inter-American'!B42+'International Fin'!B42+'Investment Life of America'!B42+'Kentucky Central'!B42+'London Pac'!B42+'Medical Savings'!B42+'Midwest Life'!B42+'Mutual Benefit'!B42+'Mutual Security'!B42+'National Affiliated'!B42+'Natl American'!B42+'New Jersey Life'!B42+'Old Colony Life'!B42+'Old Faithful'!B42+'Pacific Standard'!B42+'States General'!B42+Statesman!B42+'Summit National'!B42+Supreme!B42+Underwriters!B42+Unison!B42+'United Republic'!B42+'Universal Life'!B42+Universe!B42</f>
        <v>5448509.2958655804</v>
      </c>
      <c r="C42" s="3">
        <f>+'Alabama Life'!C42+'American Chambers'!C42+'American Educators'!C42+'American Integrity'!C42+'Amer Life Asr'!C42+'Amer Std Life Acc'!C42+AmerWstrn!C42+'AMS Life'!C42+'Bankers Commercial'!C42+'Booker T Washington'!C42+'Coastal States'!C42+'Confed Life (CLIC)'!C42+'Consolidated National'!C42+'Consumers United'!C42+'Corporate Life'!C42+'Diamond Benefits'!C42+'EBL Life'!C42+'Fidelity Bankers'!C42+'First Natl'!C42+'Franklin American'!C42+'George Washington'!C42+'Guarantee Security'!C42+'Inter-American'!C42+'International Fin'!C42+'Investment Life of America'!C42+'Kentucky Central'!C42+'London Pac'!C42+'Medical Savings'!C42+'Midwest Life'!C42+'Mutual Benefit'!C42+'Mutual Security'!C42+'National Affiliated'!C42+'Natl American'!C42+'New Jersey Life'!C42+'Old Colony Life'!C42+'Old Faithful'!C42+'Pacific Standard'!C42+'States General'!C42+Statesman!C42+'Summit National'!C42+Supreme!C42+Underwriters!C42+Unison!C42+'United Republic'!C42+'Universal Life'!C42+Universe!C42</f>
        <v>11086545.426707961</v>
      </c>
      <c r="D42" s="3">
        <f>+'Alabama Life'!D42+'American Chambers'!D42+'American Educators'!D42+'American Integrity'!D42+'Amer Life Asr'!D42+'Amer Std Life Acc'!D42+AmerWstrn!D42+'AMS Life'!D42+'Bankers Commercial'!D42+'Booker T Washington'!D42+'Coastal States'!D42+'Confed Life (CLIC)'!D42+'Consolidated National'!D42+'Consumers United'!D42+'Corporate Life'!D42+'Diamond Benefits'!D42+'EBL Life'!D42+'Fidelity Bankers'!D42+'First Natl'!D42+'Franklin American'!D42+'George Washington'!D42+'Guarantee Security'!D42+'Inter-American'!D42+'International Fin'!D42+'Investment Life of America'!D42+'Kentucky Central'!D42+'London Pac'!D42+'Medical Savings'!D42+'Midwest Life'!D42+'Mutual Benefit'!D42+'Mutual Security'!D42+'National Affiliated'!D42+'Natl American'!D42+'New Jersey Life'!D42+'Old Colony Life'!D42+'Old Faithful'!D42+'Pacific Standard'!D42+'States General'!D42+Statesman!D42+'Summit National'!D42+Supreme!D42+Underwriters!D42+Unison!D42+'United Republic'!D42+'Universal Life'!D42+Universe!D42</f>
        <v>3001865.6116407318</v>
      </c>
      <c r="E42" s="3">
        <f>+'Alabama Life'!E42+'American Chambers'!E42+'American Educators'!E42+'American Integrity'!E42+'Amer Life Asr'!E42+'Amer Std Life Acc'!E42+AmerWstrn!E42+'AMS Life'!E42+'Bankers Commercial'!E42+'Booker T Washington'!E42+'Coastal States'!E42+'Confed Life (CLIC)'!E42+'Consolidated National'!E42+'Consumers United'!E42+'Corporate Life'!E42+'Diamond Benefits'!E42+'EBL Life'!E42+'Fidelity Bankers'!E42+'First Natl'!E42+'Franklin American'!E42+'George Washington'!E42+'Guarantee Security'!E42+'Inter-American'!E42+'International Fin'!E42+'Investment Life of America'!E42+'Kentucky Central'!E42+'London Pac'!E42+'Medical Savings'!E42+'Midwest Life'!E42+'Mutual Benefit'!E42+'Mutual Security'!E42+'National Affiliated'!E42+'Natl American'!E42+'New Jersey Life'!E42+'Old Colony Life'!E42+'Old Faithful'!E42+'Pacific Standard'!E42+'States General'!E42+Statesman!E42+'Summit National'!E42+Supreme!E42+Underwriters!E42+Unison!E42+'United Republic'!E42+'Universal Life'!E42+Universe!E42</f>
        <v>0</v>
      </c>
      <c r="F42" s="3">
        <f t="shared" si="1"/>
        <v>19536920.334214274</v>
      </c>
      <c r="H42" t="s">
        <v>353</v>
      </c>
      <c r="I42" s="3">
        <f>+Summary!L90</f>
        <v>1474117.6790999998</v>
      </c>
    </row>
    <row r="43" spans="1:9">
      <c r="A43" t="s">
        <v>37</v>
      </c>
      <c r="B43" s="3">
        <f>+'Alabama Life'!B43+'American Chambers'!B43+'American Educators'!B43+'American Integrity'!B43+'Amer Life Asr'!B43+'Amer Std Life Acc'!B43+AmerWstrn!B43+'AMS Life'!B43+'Bankers Commercial'!B43+'Booker T Washington'!B43+'Coastal States'!B43+'Confed Life (CLIC)'!B43+'Consolidated National'!B43+'Consumers United'!B43+'Corporate Life'!B43+'Diamond Benefits'!B43+'EBL Life'!B43+'Fidelity Bankers'!B43+'First Natl'!B43+'Franklin American'!B43+'George Washington'!B43+'Guarantee Security'!B43+'Inter-American'!B43+'International Fin'!B43+'Investment Life of America'!B43+'Kentucky Central'!B43+'London Pac'!B43+'Medical Savings'!B43+'Midwest Life'!B43+'Mutual Benefit'!B43+'Mutual Security'!B43+'National Affiliated'!B43+'Natl American'!B43+'New Jersey Life'!B43+'Old Colony Life'!B43+'Old Faithful'!B43+'Pacific Standard'!B43+'States General'!B43+Statesman!B43+'Summit National'!B43+Supreme!B43+Underwriters!B43+Unison!B43+'United Republic'!B43+'Universal Life'!B43+Universe!B43</f>
        <v>2014680.2233187053</v>
      </c>
      <c r="C43" s="3">
        <f>+'Alabama Life'!C43+'American Chambers'!C43+'American Educators'!C43+'American Integrity'!C43+'Amer Life Asr'!C43+'Amer Std Life Acc'!C43+AmerWstrn!C43+'AMS Life'!C43+'Bankers Commercial'!C43+'Booker T Washington'!C43+'Coastal States'!C43+'Confed Life (CLIC)'!C43+'Consolidated National'!C43+'Consumers United'!C43+'Corporate Life'!C43+'Diamond Benefits'!C43+'EBL Life'!C43+'Fidelity Bankers'!C43+'First Natl'!C43+'Franklin American'!C43+'George Washington'!C43+'Guarantee Security'!C43+'Inter-American'!C43+'International Fin'!C43+'Investment Life of America'!C43+'Kentucky Central'!C43+'London Pac'!C43+'Medical Savings'!C43+'Midwest Life'!C43+'Mutual Benefit'!C43+'Mutual Security'!C43+'National Affiliated'!C43+'Natl American'!C43+'New Jersey Life'!C43+'Old Colony Life'!C43+'Old Faithful'!C43+'Pacific Standard'!C43+'States General'!C43+Statesman!C43+'Summit National'!C43+Supreme!C43+Underwriters!C43+Unison!C43+'United Republic'!C43+'Universal Life'!C43+Universe!C43</f>
        <v>2565777.3350435901</v>
      </c>
      <c r="D43" s="3">
        <f>+'Alabama Life'!D43+'American Chambers'!D43+'American Educators'!D43+'American Integrity'!D43+'Amer Life Asr'!D43+'Amer Std Life Acc'!D43+AmerWstrn!D43+'AMS Life'!D43+'Bankers Commercial'!D43+'Booker T Washington'!D43+'Coastal States'!D43+'Confed Life (CLIC)'!D43+'Consolidated National'!D43+'Consumers United'!D43+'Corporate Life'!D43+'Diamond Benefits'!D43+'EBL Life'!D43+'Fidelity Bankers'!D43+'First Natl'!D43+'Franklin American'!D43+'George Washington'!D43+'Guarantee Security'!D43+'Inter-American'!D43+'International Fin'!D43+'Investment Life of America'!D43+'Kentucky Central'!D43+'London Pac'!D43+'Medical Savings'!D43+'Midwest Life'!D43+'Mutual Benefit'!D43+'Mutual Security'!D43+'National Affiliated'!D43+'Natl American'!D43+'New Jersey Life'!D43+'Old Colony Life'!D43+'Old Faithful'!D43+'Pacific Standard'!D43+'States General'!D43+Statesman!D43+'Summit National'!D43+Supreme!D43+Underwriters!D43+Unison!D43+'United Republic'!D43+'Universal Life'!D43+Universe!D43</f>
        <v>1089585.6920542819</v>
      </c>
      <c r="E43" s="3">
        <f>+'Alabama Life'!E43+'American Chambers'!E43+'American Educators'!E43+'American Integrity'!E43+'Amer Life Asr'!E43+'Amer Std Life Acc'!E43+AmerWstrn!E43+'AMS Life'!E43+'Bankers Commercial'!E43+'Booker T Washington'!E43+'Coastal States'!E43+'Confed Life (CLIC)'!E43+'Consolidated National'!E43+'Consumers United'!E43+'Corporate Life'!E43+'Diamond Benefits'!E43+'EBL Life'!E43+'Fidelity Bankers'!E43+'First Natl'!E43+'Franklin American'!E43+'George Washington'!E43+'Guarantee Security'!E43+'Inter-American'!E43+'International Fin'!E43+'Investment Life of America'!E43+'Kentucky Central'!E43+'London Pac'!E43+'Medical Savings'!E43+'Midwest Life'!E43+'Mutual Benefit'!E43+'Mutual Security'!E43+'National Affiliated'!E43+'Natl American'!E43+'New Jersey Life'!E43+'Old Colony Life'!E43+'Old Faithful'!E43+'Pacific Standard'!E43+'States General'!E43+Statesman!E43+'Summit National'!E43+Supreme!E43+Underwriters!E43+Unison!E43+'United Republic'!E43+'Universal Life'!E43+Universe!E43</f>
        <v>0</v>
      </c>
      <c r="F43" s="3">
        <f t="shared" si="1"/>
        <v>5670043.2504165778</v>
      </c>
      <c r="H43" t="s">
        <v>356</v>
      </c>
      <c r="I43" s="3">
        <f>+Summary!L91</f>
        <v>28433271.529999997</v>
      </c>
    </row>
    <row r="44" spans="1:9">
      <c r="A44" t="s">
        <v>38</v>
      </c>
      <c r="B44" s="3">
        <f>+'Alabama Life'!B44+'American Chambers'!B44+'American Educators'!B44+'American Integrity'!B44+'Amer Life Asr'!B44+'Amer Std Life Acc'!B44+AmerWstrn!B44+'AMS Life'!B44+'Bankers Commercial'!B44+'Booker T Washington'!B44+'Coastal States'!B44+'Confed Life (CLIC)'!B44+'Consolidated National'!B44+'Consumers United'!B44+'Corporate Life'!B44+'Diamond Benefits'!B44+'EBL Life'!B44+'Fidelity Bankers'!B44+'First Natl'!B44+'Franklin American'!B44+'George Washington'!B44+'Guarantee Security'!B44+'Inter-American'!B44+'International Fin'!B44+'Investment Life of America'!B44+'Kentucky Central'!B44+'London Pac'!B44+'Medical Savings'!B44+'Midwest Life'!B44+'Mutual Benefit'!B44+'Mutual Security'!B44+'National Affiliated'!B44+'Natl American'!B44+'New Jersey Life'!B44+'Old Colony Life'!B44+'Old Faithful'!B44+'Pacific Standard'!B44+'States General'!B44+Statesman!B44+'Summit National'!B44+Supreme!B44+Underwriters!B44+Unison!B44+'United Republic'!B44+'Universal Life'!B44+Universe!B44</f>
        <v>23686306.660563618</v>
      </c>
      <c r="C44" s="3">
        <f>+'Alabama Life'!C44+'American Chambers'!C44+'American Educators'!C44+'American Integrity'!C44+'Amer Life Asr'!C44+'Amer Std Life Acc'!C44+AmerWstrn!C44+'AMS Life'!C44+'Bankers Commercial'!C44+'Booker T Washington'!C44+'Coastal States'!C44+'Confed Life (CLIC)'!C44+'Consolidated National'!C44+'Consumers United'!C44+'Corporate Life'!C44+'Diamond Benefits'!C44+'EBL Life'!C44+'Fidelity Bankers'!C44+'First Natl'!C44+'Franklin American'!C44+'George Washington'!C44+'Guarantee Security'!C44+'Inter-American'!C44+'International Fin'!C44+'Investment Life of America'!C44+'Kentucky Central'!C44+'London Pac'!C44+'Medical Savings'!C44+'Midwest Life'!C44+'Mutual Benefit'!C44+'Mutual Security'!C44+'National Affiliated'!C44+'Natl American'!C44+'New Jersey Life'!C44+'Old Colony Life'!C44+'Old Faithful'!C44+'Pacific Standard'!C44+'States General'!C44+Statesman!C44+'Summit National'!C44+Supreme!C44+Underwriters!C44+Unison!C44+'United Republic'!C44+'Universal Life'!C44+Universe!C44</f>
        <v>181126351.73870158</v>
      </c>
      <c r="D44" s="3">
        <f>+'Alabama Life'!D44+'American Chambers'!D44+'American Educators'!D44+'American Integrity'!D44+'Amer Life Asr'!D44+'Amer Std Life Acc'!D44+AmerWstrn!D44+'AMS Life'!D44+'Bankers Commercial'!D44+'Booker T Washington'!D44+'Coastal States'!D44+'Confed Life (CLIC)'!D44+'Consolidated National'!D44+'Consumers United'!D44+'Corporate Life'!D44+'Diamond Benefits'!D44+'EBL Life'!D44+'Fidelity Bankers'!D44+'First Natl'!D44+'Franklin American'!D44+'George Washington'!D44+'Guarantee Security'!D44+'Inter-American'!D44+'International Fin'!D44+'Investment Life of America'!D44+'Kentucky Central'!D44+'London Pac'!D44+'Medical Savings'!D44+'Midwest Life'!D44+'Mutual Benefit'!D44+'Mutual Security'!D44+'National Affiliated'!D44+'Natl American'!D44+'New Jersey Life'!D44+'Old Colony Life'!D44+'Old Faithful'!D44+'Pacific Standard'!D44+'States General'!D44+Statesman!D44+'Summit National'!D44+Supreme!D44+Underwriters!D44+Unison!D44+'United Republic'!D44+'Universal Life'!D44+Universe!D44</f>
        <v>579231.38829392707</v>
      </c>
      <c r="E44" s="3">
        <f>+'Alabama Life'!E44+'American Chambers'!E44+'American Educators'!E44+'American Integrity'!E44+'Amer Life Asr'!E44+'Amer Std Life Acc'!E44+AmerWstrn!E44+'AMS Life'!E44+'Bankers Commercial'!E44+'Booker T Washington'!E44+'Coastal States'!E44+'Confed Life (CLIC)'!E44+'Consolidated National'!E44+'Consumers United'!E44+'Corporate Life'!E44+'Diamond Benefits'!E44+'EBL Life'!E44+'Fidelity Bankers'!E44+'First Natl'!E44+'Franklin American'!E44+'George Washington'!E44+'Guarantee Security'!E44+'Inter-American'!E44+'International Fin'!E44+'Investment Life of America'!E44+'Kentucky Central'!E44+'London Pac'!E44+'Medical Savings'!E44+'Midwest Life'!E44+'Mutual Benefit'!E44+'Mutual Security'!E44+'National Affiliated'!E44+'Natl American'!E44+'New Jersey Life'!E44+'Old Colony Life'!E44+'Old Faithful'!E44+'Pacific Standard'!E44+'States General'!E44+Statesman!E44+'Summit National'!E44+Supreme!E44+Underwriters!E44+Unison!E44+'United Republic'!E44+'Universal Life'!E44+Universe!E44</f>
        <v>1533784.274131146</v>
      </c>
      <c r="F44" s="3">
        <f t="shared" si="1"/>
        <v>206925674.06169027</v>
      </c>
      <c r="H44" t="s">
        <v>358</v>
      </c>
      <c r="I44" s="3">
        <f>+Summary!L92</f>
        <v>4938099.47</v>
      </c>
    </row>
    <row r="45" spans="1:9">
      <c r="A45" t="s">
        <v>39</v>
      </c>
      <c r="B45" s="3">
        <f>+'Alabama Life'!B45+'American Chambers'!B45+'American Educators'!B45+'American Integrity'!B45+'Amer Life Asr'!B45+'Amer Std Life Acc'!B45+AmerWstrn!B45+'AMS Life'!B45+'Bankers Commercial'!B45+'Booker T Washington'!B45+'Coastal States'!B45+'Confed Life (CLIC)'!B45+'Consolidated National'!B45+'Consumers United'!B45+'Corporate Life'!B45+'Diamond Benefits'!B45+'EBL Life'!B45+'Fidelity Bankers'!B45+'First Natl'!B45+'Franklin American'!B45+'George Washington'!B45+'Guarantee Security'!B45+'Inter-American'!B45+'International Fin'!B45+'Investment Life of America'!B45+'Kentucky Central'!B45+'London Pac'!B45+'Medical Savings'!B45+'Midwest Life'!B45+'Mutual Benefit'!B45+'Mutual Security'!B45+'National Affiliated'!B45+'Natl American'!B45+'New Jersey Life'!B45+'Old Colony Life'!B45+'Old Faithful'!B45+'Pacific Standard'!B45+'States General'!B45+Statesman!B45+'Summit National'!B45+Supreme!B45+Underwriters!B45+Unison!B45+'United Republic'!B45+'Universal Life'!B45+Universe!B45</f>
        <v>48616.411225228738</v>
      </c>
      <c r="C45" s="3">
        <f>+'Alabama Life'!C45+'American Chambers'!C45+'American Educators'!C45+'American Integrity'!C45+'Amer Life Asr'!C45+'Amer Std Life Acc'!C45+AmerWstrn!C45+'AMS Life'!C45+'Bankers Commercial'!C45+'Booker T Washington'!C45+'Coastal States'!C45+'Confed Life (CLIC)'!C45+'Consolidated National'!C45+'Consumers United'!C45+'Corporate Life'!C45+'Diamond Benefits'!C45+'EBL Life'!C45+'Fidelity Bankers'!C45+'First Natl'!C45+'Franklin American'!C45+'George Washington'!C45+'Guarantee Security'!C45+'Inter-American'!C45+'International Fin'!C45+'Investment Life of America'!C45+'Kentucky Central'!C45+'London Pac'!C45+'Medical Savings'!C45+'Midwest Life'!C45+'Mutual Benefit'!C45+'Mutual Security'!C45+'National Affiliated'!C45+'Natl American'!C45+'New Jersey Life'!C45+'Old Colony Life'!C45+'Old Faithful'!C45+'Pacific Standard'!C45+'States General'!C45+Statesman!C45+'Summit National'!C45+Supreme!C45+Underwriters!C45+Unison!C45+'United Republic'!C45+'Universal Life'!C45+Universe!C45</f>
        <v>-6.1222126348586698</v>
      </c>
      <c r="D45" s="3">
        <f>+'Alabama Life'!D45+'American Chambers'!D45+'American Educators'!D45+'American Integrity'!D45+'Amer Life Asr'!D45+'Amer Std Life Acc'!D45+AmerWstrn!D45+'AMS Life'!D45+'Bankers Commercial'!D45+'Booker T Washington'!D45+'Coastal States'!D45+'Confed Life (CLIC)'!D45+'Consolidated National'!D45+'Consumers United'!D45+'Corporate Life'!D45+'Diamond Benefits'!D45+'EBL Life'!D45+'Fidelity Bankers'!D45+'First Natl'!D45+'Franklin American'!D45+'George Washington'!D45+'Guarantee Security'!D45+'Inter-American'!D45+'International Fin'!D45+'Investment Life of America'!D45+'Kentucky Central'!D45+'London Pac'!D45+'Medical Savings'!D45+'Midwest Life'!D45+'Mutual Benefit'!D45+'Mutual Security'!D45+'National Affiliated'!D45+'Natl American'!D45+'New Jersey Life'!D45+'Old Colony Life'!D45+'Old Faithful'!D45+'Pacific Standard'!D45+'States General'!D45+Statesman!D45+'Summit National'!D45+Supreme!D45+Underwriters!D45+Unison!D45+'United Republic'!D45+'Universal Life'!D45+Universe!D45</f>
        <v>0</v>
      </c>
      <c r="E45" s="3">
        <f>+'Alabama Life'!E45+'American Chambers'!E45+'American Educators'!E45+'American Integrity'!E45+'Amer Life Asr'!E45+'Amer Std Life Acc'!E45+AmerWstrn!E45+'AMS Life'!E45+'Bankers Commercial'!E45+'Booker T Washington'!E45+'Coastal States'!E45+'Confed Life (CLIC)'!E45+'Consolidated National'!E45+'Consumers United'!E45+'Corporate Life'!E45+'Diamond Benefits'!E45+'EBL Life'!E45+'Fidelity Bankers'!E45+'First Natl'!E45+'Franklin American'!E45+'George Washington'!E45+'Guarantee Security'!E45+'Inter-American'!E45+'International Fin'!E45+'Investment Life of America'!E45+'Kentucky Central'!E45+'London Pac'!E45+'Medical Savings'!E45+'Midwest Life'!E45+'Mutual Benefit'!E45+'Mutual Security'!E45+'National Affiliated'!E45+'Natl American'!E45+'New Jersey Life'!E45+'Old Colony Life'!E45+'Old Faithful'!E45+'Pacific Standard'!E45+'States General'!E45+Statesman!E45+'Summit National'!E45+Supreme!E45+Underwriters!E45+Unison!E45+'United Republic'!E45+'Universal Life'!E45+Universe!E45</f>
        <v>0</v>
      </c>
      <c r="F45" s="3">
        <f t="shared" si="1"/>
        <v>48610.289012593879</v>
      </c>
      <c r="H45" t="s">
        <v>360</v>
      </c>
      <c r="I45" s="3">
        <f>+Summary!L93</f>
        <v>4050017.1599999992</v>
      </c>
    </row>
    <row r="46" spans="1:9">
      <c r="A46" t="s">
        <v>40</v>
      </c>
      <c r="B46" s="3">
        <f>+'Alabama Life'!B46+'American Chambers'!B46+'American Educators'!B46+'American Integrity'!B46+'Amer Life Asr'!B46+'Amer Std Life Acc'!B46+AmerWstrn!B46+'AMS Life'!B46+'Bankers Commercial'!B46+'Booker T Washington'!B46+'Coastal States'!B46+'Confed Life (CLIC)'!B46+'Consolidated National'!B46+'Consumers United'!B46+'Corporate Life'!B46+'Diamond Benefits'!B46+'EBL Life'!B46+'Fidelity Bankers'!B46+'First Natl'!B46+'Franklin American'!B46+'George Washington'!B46+'Guarantee Security'!B46+'Inter-American'!B46+'International Fin'!B46+'Investment Life of America'!B46+'Kentucky Central'!B46+'London Pac'!B46+'Medical Savings'!B46+'Midwest Life'!B46+'Mutual Benefit'!B46+'Mutual Security'!B46+'National Affiliated'!B46+'Natl American'!B46+'New Jersey Life'!B46+'Old Colony Life'!B46+'Old Faithful'!B46+'Pacific Standard'!B46+'States General'!B46+Statesman!B46+'Summit National'!B46+Supreme!B46+Underwriters!B46+Unison!B46+'United Republic'!B46+'Universal Life'!B46+Universe!B46</f>
        <v>332133.16497549199</v>
      </c>
      <c r="C46" s="3">
        <f>+'Alabama Life'!C46+'American Chambers'!C46+'American Educators'!C46+'American Integrity'!C46+'Amer Life Asr'!C46+'Amer Std Life Acc'!C46+AmerWstrn!C46+'AMS Life'!C46+'Bankers Commercial'!C46+'Booker T Washington'!C46+'Coastal States'!C46+'Confed Life (CLIC)'!C46+'Consolidated National'!C46+'Consumers United'!C46+'Corporate Life'!C46+'Diamond Benefits'!C46+'EBL Life'!C46+'Fidelity Bankers'!C46+'First Natl'!C46+'Franklin American'!C46+'George Washington'!C46+'Guarantee Security'!C46+'Inter-American'!C46+'International Fin'!C46+'Investment Life of America'!C46+'Kentucky Central'!C46+'London Pac'!C46+'Medical Savings'!C46+'Midwest Life'!C46+'Mutual Benefit'!C46+'Mutual Security'!C46+'National Affiliated'!C46+'Natl American'!C46+'New Jersey Life'!C46+'Old Colony Life'!C46+'Old Faithful'!C46+'Pacific Standard'!C46+'States General'!C46+Statesman!C46+'Summit National'!C46+Supreme!C46+Underwriters!C46+Unison!C46+'United Republic'!C46+'Universal Life'!C46+Universe!C46</f>
        <v>250752.46883244996</v>
      </c>
      <c r="D46" s="3">
        <f>+'Alabama Life'!D46+'American Chambers'!D46+'American Educators'!D46+'American Integrity'!D46+'Amer Life Asr'!D46+'Amer Std Life Acc'!D46+AmerWstrn!D46+'AMS Life'!D46+'Bankers Commercial'!D46+'Booker T Washington'!D46+'Coastal States'!D46+'Confed Life (CLIC)'!D46+'Consolidated National'!D46+'Consumers United'!D46+'Corporate Life'!D46+'Diamond Benefits'!D46+'EBL Life'!D46+'Fidelity Bankers'!D46+'First Natl'!D46+'Franklin American'!D46+'George Washington'!D46+'Guarantee Security'!D46+'Inter-American'!D46+'International Fin'!D46+'Investment Life of America'!D46+'Kentucky Central'!D46+'London Pac'!D46+'Medical Savings'!D46+'Midwest Life'!D46+'Mutual Benefit'!D46+'Mutual Security'!D46+'National Affiliated'!D46+'Natl American'!D46+'New Jersey Life'!D46+'Old Colony Life'!D46+'Old Faithful'!D46+'Pacific Standard'!D46+'States General'!D46+Statesman!D46+'Summit National'!D46+Supreme!D46+Underwriters!D46+Unison!D46+'United Republic'!D46+'Universal Life'!D46+Universe!D46</f>
        <v>3202.9111295465118</v>
      </c>
      <c r="E46" s="3">
        <f>+'Alabama Life'!E46+'American Chambers'!E46+'American Educators'!E46+'American Integrity'!E46+'Amer Life Asr'!E46+'Amer Std Life Acc'!E46+AmerWstrn!E46+'AMS Life'!E46+'Bankers Commercial'!E46+'Booker T Washington'!E46+'Coastal States'!E46+'Confed Life (CLIC)'!E46+'Consolidated National'!E46+'Consumers United'!E46+'Corporate Life'!E46+'Diamond Benefits'!E46+'EBL Life'!E46+'Fidelity Bankers'!E46+'First Natl'!E46+'Franklin American'!E46+'George Washington'!E46+'Guarantee Security'!E46+'Inter-American'!E46+'International Fin'!E46+'Investment Life of America'!E46+'Kentucky Central'!E46+'London Pac'!E46+'Medical Savings'!E46+'Midwest Life'!E46+'Mutual Benefit'!E46+'Mutual Security'!E46+'National Affiliated'!E46+'Natl American'!E46+'New Jersey Life'!E46+'Old Colony Life'!E46+'Old Faithful'!E46+'Pacific Standard'!E46+'States General'!E46+Statesman!E46+'Summit National'!E46+Supreme!E46+Underwriters!E46+Unison!E46+'United Republic'!E46+'Universal Life'!E46+Universe!E46</f>
        <v>0</v>
      </c>
      <c r="F46" s="3">
        <f t="shared" si="1"/>
        <v>586088.54493748839</v>
      </c>
      <c r="H46" t="s">
        <v>362</v>
      </c>
      <c r="I46" s="3">
        <f>+Summary!L94</f>
        <v>4582898.7599999821</v>
      </c>
    </row>
    <row r="47" spans="1:9">
      <c r="A47" t="s">
        <v>41</v>
      </c>
      <c r="B47" s="3">
        <f>+'Alabama Life'!B47+'American Chambers'!B47+'American Educators'!B47+'American Integrity'!B47+'Amer Life Asr'!B47+'Amer Std Life Acc'!B47+AmerWstrn!B47+'AMS Life'!B47+'Bankers Commercial'!B47+'Booker T Washington'!B47+'Coastal States'!B47+'Confed Life (CLIC)'!B47+'Consolidated National'!B47+'Consumers United'!B47+'Corporate Life'!B47+'Diamond Benefits'!B47+'EBL Life'!B47+'Fidelity Bankers'!B47+'First Natl'!B47+'Franklin American'!B47+'George Washington'!B47+'Guarantee Security'!B47+'Inter-American'!B47+'International Fin'!B47+'Investment Life of America'!B47+'Kentucky Central'!B47+'London Pac'!B47+'Medical Savings'!B47+'Midwest Life'!B47+'Mutual Benefit'!B47+'Mutual Security'!B47+'National Affiliated'!B47+'Natl American'!B47+'New Jersey Life'!B47+'Old Colony Life'!B47+'Old Faithful'!B47+'Pacific Standard'!B47+'States General'!B47+Statesman!B47+'Summit National'!B47+Supreme!B47+Underwriters!B47+Unison!B47+'United Republic'!B47+'Universal Life'!B47+Universe!B47</f>
        <v>4959680.1590420781</v>
      </c>
      <c r="C47" s="3">
        <f>+'Alabama Life'!C47+'American Chambers'!C47+'American Educators'!C47+'American Integrity'!C47+'Amer Life Asr'!C47+'Amer Std Life Acc'!C47+AmerWstrn!C47+'AMS Life'!C47+'Bankers Commercial'!C47+'Booker T Washington'!C47+'Coastal States'!C47+'Confed Life (CLIC)'!C47+'Consolidated National'!C47+'Consumers United'!C47+'Corporate Life'!C47+'Diamond Benefits'!C47+'EBL Life'!C47+'Fidelity Bankers'!C47+'First Natl'!C47+'Franklin American'!C47+'George Washington'!C47+'Guarantee Security'!C47+'Inter-American'!C47+'International Fin'!C47+'Investment Life of America'!C47+'Kentucky Central'!C47+'London Pac'!C47+'Medical Savings'!C47+'Midwest Life'!C47+'Mutual Benefit'!C47+'Mutual Security'!C47+'National Affiliated'!C47+'Natl American'!C47+'New Jersey Life'!C47+'Old Colony Life'!C47+'Old Faithful'!C47+'Pacific Standard'!C47+'States General'!C47+Statesman!C47+'Summit National'!C47+Supreme!C47+Underwriters!C47+Unison!C47+'United Republic'!C47+'Universal Life'!C47+Universe!C47</f>
        <v>7138289.4208234167</v>
      </c>
      <c r="D47" s="3">
        <f>+'Alabama Life'!D47+'American Chambers'!D47+'American Educators'!D47+'American Integrity'!D47+'Amer Life Asr'!D47+'Amer Std Life Acc'!D47+AmerWstrn!D47+'AMS Life'!D47+'Bankers Commercial'!D47+'Booker T Washington'!D47+'Coastal States'!D47+'Confed Life (CLIC)'!D47+'Consolidated National'!D47+'Consumers United'!D47+'Corporate Life'!D47+'Diamond Benefits'!D47+'EBL Life'!D47+'Fidelity Bankers'!D47+'First Natl'!D47+'Franklin American'!D47+'George Washington'!D47+'Guarantee Security'!D47+'Inter-American'!D47+'International Fin'!D47+'Investment Life of America'!D47+'Kentucky Central'!D47+'London Pac'!D47+'Medical Savings'!D47+'Midwest Life'!D47+'Mutual Benefit'!D47+'Mutual Security'!D47+'National Affiliated'!D47+'Natl American'!D47+'New Jersey Life'!D47+'Old Colony Life'!D47+'Old Faithful'!D47+'Pacific Standard'!D47+'States General'!D47+Statesman!D47+'Summit National'!D47+Supreme!D47+Underwriters!D47+Unison!D47+'United Republic'!D47+'Universal Life'!D47+Universe!D47</f>
        <v>1230376.1354351039</v>
      </c>
      <c r="E47" s="3">
        <f>+'Alabama Life'!E47+'American Chambers'!E47+'American Educators'!E47+'American Integrity'!E47+'Amer Life Asr'!E47+'Amer Std Life Acc'!E47+AmerWstrn!E47+'AMS Life'!E47+'Bankers Commercial'!E47+'Booker T Washington'!E47+'Coastal States'!E47+'Confed Life (CLIC)'!E47+'Consolidated National'!E47+'Consumers United'!E47+'Corporate Life'!E47+'Diamond Benefits'!E47+'EBL Life'!E47+'Fidelity Bankers'!E47+'First Natl'!E47+'Franklin American'!E47+'George Washington'!E47+'Guarantee Security'!E47+'Inter-American'!E47+'International Fin'!E47+'Investment Life of America'!E47+'Kentucky Central'!E47+'London Pac'!E47+'Medical Savings'!E47+'Midwest Life'!E47+'Mutual Benefit'!E47+'Mutual Security'!E47+'National Affiliated'!E47+'Natl American'!E47+'New Jersey Life'!E47+'Old Colony Life'!E47+'Old Faithful'!E47+'Pacific Standard'!E47+'States General'!E47+Statesman!E47+'Summit National'!E47+Supreme!E47+Underwriters!E47+Unison!E47+'United Republic'!E47+'Universal Life'!E47+Universe!E47</f>
        <v>0</v>
      </c>
      <c r="F47" s="3">
        <f t="shared" si="1"/>
        <v>13328345.715300599</v>
      </c>
      <c r="H47" t="s">
        <v>364</v>
      </c>
      <c r="I47" s="3">
        <f>+Summary!L95</f>
        <v>44823.729999999996</v>
      </c>
    </row>
    <row r="48" spans="1:9">
      <c r="A48" t="s">
        <v>42</v>
      </c>
      <c r="B48" s="3">
        <f>+'Alabama Life'!B48+'American Chambers'!B48+'American Educators'!B48+'American Integrity'!B48+'Amer Life Asr'!B48+'Amer Std Life Acc'!B48+AmerWstrn!B48+'AMS Life'!B48+'Bankers Commercial'!B48+'Booker T Washington'!B48+'Coastal States'!B48+'Confed Life (CLIC)'!B48+'Consolidated National'!B48+'Consumers United'!B48+'Corporate Life'!B48+'Diamond Benefits'!B48+'EBL Life'!B48+'Fidelity Bankers'!B48+'First Natl'!B48+'Franklin American'!B48+'George Washington'!B48+'Guarantee Security'!B48+'Inter-American'!B48+'International Fin'!B48+'Investment Life of America'!B48+'Kentucky Central'!B48+'London Pac'!B48+'Medical Savings'!B48+'Midwest Life'!B48+'Mutual Benefit'!B48+'Mutual Security'!B48+'National Affiliated'!B48+'Natl American'!B48+'New Jersey Life'!B48+'Old Colony Life'!B48+'Old Faithful'!B48+'Pacific Standard'!B48+'States General'!B48+Statesman!B48+'Summit National'!B48+Supreme!B48+Underwriters!B48+Unison!B48+'United Republic'!B48+'Universal Life'!B48+Universe!B48</f>
        <v>747119.97577979648</v>
      </c>
      <c r="C48" s="3">
        <f>+'Alabama Life'!C48+'American Chambers'!C48+'American Educators'!C48+'American Integrity'!C48+'Amer Life Asr'!C48+'Amer Std Life Acc'!C48+AmerWstrn!C48+'AMS Life'!C48+'Bankers Commercial'!C48+'Booker T Washington'!C48+'Coastal States'!C48+'Confed Life (CLIC)'!C48+'Consolidated National'!C48+'Consumers United'!C48+'Corporate Life'!C48+'Diamond Benefits'!C48+'EBL Life'!C48+'Fidelity Bankers'!C48+'First Natl'!C48+'Franklin American'!C48+'George Washington'!C48+'Guarantee Security'!C48+'Inter-American'!C48+'International Fin'!C48+'Investment Life of America'!C48+'Kentucky Central'!C48+'London Pac'!C48+'Medical Savings'!C48+'Midwest Life'!C48+'Mutual Benefit'!C48+'Mutual Security'!C48+'National Affiliated'!C48+'Natl American'!C48+'New Jersey Life'!C48+'Old Colony Life'!C48+'Old Faithful'!C48+'Pacific Standard'!C48+'States General'!C48+Statesman!C48+'Summit National'!C48+Supreme!C48+Underwriters!C48+Unison!C48+'United Republic'!C48+'Universal Life'!C48+Universe!C48</f>
        <v>1967202.2252143957</v>
      </c>
      <c r="D48" s="3">
        <f>+'Alabama Life'!D48+'American Chambers'!D48+'American Educators'!D48+'American Integrity'!D48+'Amer Life Asr'!D48+'Amer Std Life Acc'!D48+AmerWstrn!D48+'AMS Life'!D48+'Bankers Commercial'!D48+'Booker T Washington'!D48+'Coastal States'!D48+'Confed Life (CLIC)'!D48+'Consolidated National'!D48+'Consumers United'!D48+'Corporate Life'!D48+'Diamond Benefits'!D48+'EBL Life'!D48+'Fidelity Bankers'!D48+'First Natl'!D48+'Franklin American'!D48+'George Washington'!D48+'Guarantee Security'!D48+'Inter-American'!D48+'International Fin'!D48+'Investment Life of America'!D48+'Kentucky Central'!D48+'London Pac'!D48+'Medical Savings'!D48+'Midwest Life'!D48+'Mutual Benefit'!D48+'Mutual Security'!D48+'National Affiliated'!D48+'Natl American'!D48+'New Jersey Life'!D48+'Old Colony Life'!D48+'Old Faithful'!D48+'Pacific Standard'!D48+'States General'!D48+Statesman!D48+'Summit National'!D48+Supreme!D48+Underwriters!D48+Unison!D48+'United Republic'!D48+'Universal Life'!D48+Universe!D48</f>
        <v>1488437.6760018696</v>
      </c>
      <c r="E48" s="3">
        <f>+'Alabama Life'!E48+'American Chambers'!E48+'American Educators'!E48+'American Integrity'!E48+'Amer Life Asr'!E48+'Amer Std Life Acc'!E48+AmerWstrn!E48+'AMS Life'!E48+'Bankers Commercial'!E48+'Booker T Washington'!E48+'Coastal States'!E48+'Confed Life (CLIC)'!E48+'Consolidated National'!E48+'Consumers United'!E48+'Corporate Life'!E48+'Diamond Benefits'!E48+'EBL Life'!E48+'Fidelity Bankers'!E48+'First Natl'!E48+'Franklin American'!E48+'George Washington'!E48+'Guarantee Security'!E48+'Inter-American'!E48+'International Fin'!E48+'Investment Life of America'!E48+'Kentucky Central'!E48+'London Pac'!E48+'Medical Savings'!E48+'Midwest Life'!E48+'Mutual Benefit'!E48+'Mutual Security'!E48+'National Affiliated'!E48+'Natl American'!E48+'New Jersey Life'!E48+'Old Colony Life'!E48+'Old Faithful'!E48+'Pacific Standard'!E48+'States General'!E48+Statesman!E48+'Summit National'!E48+Supreme!E48+Underwriters!E48+Unison!E48+'United Republic'!E48+'Universal Life'!E48+Universe!E48</f>
        <v>0</v>
      </c>
      <c r="F48" s="3">
        <f t="shared" si="1"/>
        <v>4202759.8769960618</v>
      </c>
      <c r="H48" t="s">
        <v>366</v>
      </c>
      <c r="I48" s="3">
        <f>+Summary!L96</f>
        <v>8106994</v>
      </c>
    </row>
    <row r="49" spans="1:9">
      <c r="A49" t="s">
        <v>43</v>
      </c>
      <c r="B49" s="3">
        <f>+'Alabama Life'!B49+'American Chambers'!B49+'American Educators'!B49+'American Integrity'!B49+'Amer Life Asr'!B49+'Amer Std Life Acc'!B49+AmerWstrn!B49+'AMS Life'!B49+'Bankers Commercial'!B49+'Booker T Washington'!B49+'Coastal States'!B49+'Confed Life (CLIC)'!B49+'Consolidated National'!B49+'Consumers United'!B49+'Corporate Life'!B49+'Diamond Benefits'!B49+'EBL Life'!B49+'Fidelity Bankers'!B49+'First Natl'!B49+'Franklin American'!B49+'George Washington'!B49+'Guarantee Security'!B49+'Inter-American'!B49+'International Fin'!B49+'Investment Life of America'!B49+'Kentucky Central'!B49+'London Pac'!B49+'Medical Savings'!B49+'Midwest Life'!B49+'Mutual Benefit'!B49+'Mutual Security'!B49+'National Affiliated'!B49+'Natl American'!B49+'New Jersey Life'!B49+'Old Colony Life'!B49+'Old Faithful'!B49+'Pacific Standard'!B49+'States General'!B49+Statesman!B49+'Summit National'!B49+Supreme!B49+Underwriters!B49+Unison!B49+'United Republic'!B49+'Universal Life'!B49+Universe!B49</f>
        <v>3369205.2810542774</v>
      </c>
      <c r="C49" s="3">
        <f>+'Alabama Life'!C49+'American Chambers'!C49+'American Educators'!C49+'American Integrity'!C49+'Amer Life Asr'!C49+'Amer Std Life Acc'!C49+AmerWstrn!C49+'AMS Life'!C49+'Bankers Commercial'!C49+'Booker T Washington'!C49+'Coastal States'!C49+'Confed Life (CLIC)'!C49+'Consolidated National'!C49+'Consumers United'!C49+'Corporate Life'!C49+'Diamond Benefits'!C49+'EBL Life'!C49+'Fidelity Bankers'!C49+'First Natl'!C49+'Franklin American'!C49+'George Washington'!C49+'Guarantee Security'!C49+'Inter-American'!C49+'International Fin'!C49+'Investment Life of America'!C49+'Kentucky Central'!C49+'London Pac'!C49+'Medical Savings'!C49+'Midwest Life'!C49+'Mutual Benefit'!C49+'Mutual Security'!C49+'National Affiliated'!C49+'Natl American'!C49+'New Jersey Life'!C49+'Old Colony Life'!C49+'Old Faithful'!C49+'Pacific Standard'!C49+'States General'!C49+Statesman!C49+'Summit National'!C49+Supreme!C49+Underwriters!C49+Unison!C49+'United Republic'!C49+'Universal Life'!C49+Universe!C49</f>
        <v>3548335.8635156332</v>
      </c>
      <c r="D49" s="3">
        <f>+'Alabama Life'!D49+'American Chambers'!D49+'American Educators'!D49+'American Integrity'!D49+'Amer Life Asr'!D49+'Amer Std Life Acc'!D49+AmerWstrn!D49+'AMS Life'!D49+'Bankers Commercial'!D49+'Booker T Washington'!D49+'Coastal States'!D49+'Confed Life (CLIC)'!D49+'Consolidated National'!D49+'Consumers United'!D49+'Corporate Life'!D49+'Diamond Benefits'!D49+'EBL Life'!D49+'Fidelity Bankers'!D49+'First Natl'!D49+'Franklin American'!D49+'George Washington'!D49+'Guarantee Security'!D49+'Inter-American'!D49+'International Fin'!D49+'Investment Life of America'!D49+'Kentucky Central'!D49+'London Pac'!D49+'Medical Savings'!D49+'Midwest Life'!D49+'Mutual Benefit'!D49+'Mutual Security'!D49+'National Affiliated'!D49+'Natl American'!D49+'New Jersey Life'!D49+'Old Colony Life'!D49+'Old Faithful'!D49+'Pacific Standard'!D49+'States General'!D49+Statesman!D49+'Summit National'!D49+Supreme!D49+Underwriters!D49+Unison!D49+'United Republic'!D49+'Universal Life'!D49+Universe!D49</f>
        <v>2244773.4355256706</v>
      </c>
      <c r="E49" s="3">
        <f>+'Alabama Life'!E49+'American Chambers'!E49+'American Educators'!E49+'American Integrity'!E49+'Amer Life Asr'!E49+'Amer Std Life Acc'!E49+AmerWstrn!E49+'AMS Life'!E49+'Bankers Commercial'!E49+'Booker T Washington'!E49+'Coastal States'!E49+'Confed Life (CLIC)'!E49+'Consolidated National'!E49+'Consumers United'!E49+'Corporate Life'!E49+'Diamond Benefits'!E49+'EBL Life'!E49+'Fidelity Bankers'!E49+'First Natl'!E49+'Franklin American'!E49+'George Washington'!E49+'Guarantee Security'!E49+'Inter-American'!E49+'International Fin'!E49+'Investment Life of America'!E49+'Kentucky Central'!E49+'London Pac'!E49+'Medical Savings'!E49+'Midwest Life'!E49+'Mutual Benefit'!E49+'Mutual Security'!E49+'National Affiliated'!E49+'Natl American'!E49+'New Jersey Life'!E49+'Old Colony Life'!E49+'Old Faithful'!E49+'Pacific Standard'!E49+'States General'!E49+Statesman!E49+'Summit National'!E49+Supreme!E49+Underwriters!E49+Unison!E49+'United Republic'!E49+'Universal Life'!E49+Universe!E49</f>
        <v>0</v>
      </c>
      <c r="F49" s="3">
        <f t="shared" si="1"/>
        <v>9162314.5800955817</v>
      </c>
      <c r="H49" t="s">
        <v>369</v>
      </c>
      <c r="I49" s="3">
        <f>+Summary!L97</f>
        <v>13414920.088913549</v>
      </c>
    </row>
    <row r="50" spans="1:9">
      <c r="A50" t="s">
        <v>44</v>
      </c>
      <c r="B50" s="3">
        <f>+'Alabama Life'!B50+'American Chambers'!B50+'American Educators'!B50+'American Integrity'!B50+'Amer Life Asr'!B50+'Amer Std Life Acc'!B50+AmerWstrn!B50+'AMS Life'!B50+'Bankers Commercial'!B50+'Booker T Washington'!B50+'Coastal States'!B50+'Confed Life (CLIC)'!B50+'Consolidated National'!B50+'Consumers United'!B50+'Corporate Life'!B50+'Diamond Benefits'!B50+'EBL Life'!B50+'Fidelity Bankers'!B50+'First Natl'!B50+'Franklin American'!B50+'George Washington'!B50+'Guarantee Security'!B50+'Inter-American'!B50+'International Fin'!B50+'Investment Life of America'!B50+'Kentucky Central'!B50+'London Pac'!B50+'Medical Savings'!B50+'Midwest Life'!B50+'Mutual Benefit'!B50+'Mutual Security'!B50+'National Affiliated'!B50+'Natl American'!B50+'New Jersey Life'!B50+'Old Colony Life'!B50+'Old Faithful'!B50+'Pacific Standard'!B50+'States General'!B50+Statesman!B50+'Summit National'!B50+Supreme!B50+Underwriters!B50+Unison!B50+'United Republic'!B50+'Universal Life'!B50+Universe!B50</f>
        <v>8438793.6191756558</v>
      </c>
      <c r="C50" s="3">
        <f>+'Alabama Life'!C50+'American Chambers'!C50+'American Educators'!C50+'American Integrity'!C50+'Amer Life Asr'!C50+'Amer Std Life Acc'!C50+AmerWstrn!C50+'AMS Life'!C50+'Bankers Commercial'!C50+'Booker T Washington'!C50+'Coastal States'!C50+'Confed Life (CLIC)'!C50+'Consolidated National'!C50+'Consumers United'!C50+'Corporate Life'!C50+'Diamond Benefits'!C50+'EBL Life'!C50+'Fidelity Bankers'!C50+'First Natl'!C50+'Franklin American'!C50+'George Washington'!C50+'Guarantee Security'!C50+'Inter-American'!C50+'International Fin'!C50+'Investment Life of America'!C50+'Kentucky Central'!C50+'London Pac'!C50+'Medical Savings'!C50+'Midwest Life'!C50+'Mutual Benefit'!C50+'Mutual Security'!C50+'National Affiliated'!C50+'Natl American'!C50+'New Jersey Life'!C50+'Old Colony Life'!C50+'Old Faithful'!C50+'Pacific Standard'!C50+'States General'!C50+Statesman!C50+'Summit National'!C50+Supreme!C50+Underwriters!C50+Unison!C50+'United Republic'!C50+'Universal Life'!C50+Universe!C50</f>
        <v>29295034.910797562</v>
      </c>
      <c r="D50" s="3">
        <f>+'Alabama Life'!D50+'American Chambers'!D50+'American Educators'!D50+'American Integrity'!D50+'Amer Life Asr'!D50+'Amer Std Life Acc'!D50+AmerWstrn!D50+'AMS Life'!D50+'Bankers Commercial'!D50+'Booker T Washington'!D50+'Coastal States'!D50+'Confed Life (CLIC)'!D50+'Consolidated National'!D50+'Consumers United'!D50+'Corporate Life'!D50+'Diamond Benefits'!D50+'EBL Life'!D50+'Fidelity Bankers'!D50+'First Natl'!D50+'Franklin American'!D50+'George Washington'!D50+'Guarantee Security'!D50+'Inter-American'!D50+'International Fin'!D50+'Investment Life of America'!D50+'Kentucky Central'!D50+'London Pac'!D50+'Medical Savings'!D50+'Midwest Life'!D50+'Mutual Benefit'!D50+'Mutual Security'!D50+'National Affiliated'!D50+'Natl American'!D50+'New Jersey Life'!D50+'Old Colony Life'!D50+'Old Faithful'!D50+'Pacific Standard'!D50+'States General'!D50+Statesman!D50+'Summit National'!D50+Supreme!D50+Underwriters!D50+Unison!D50+'United Republic'!D50+'Universal Life'!D50+Universe!D50</f>
        <v>19952927.904113587</v>
      </c>
      <c r="E50" s="3">
        <f>+'Alabama Life'!E50+'American Chambers'!E50+'American Educators'!E50+'American Integrity'!E50+'Amer Life Asr'!E50+'Amer Std Life Acc'!E50+AmerWstrn!E50+'AMS Life'!E50+'Bankers Commercial'!E50+'Booker T Washington'!E50+'Coastal States'!E50+'Confed Life (CLIC)'!E50+'Consolidated National'!E50+'Consumers United'!E50+'Corporate Life'!E50+'Diamond Benefits'!E50+'EBL Life'!E50+'Fidelity Bankers'!E50+'First Natl'!E50+'Franklin American'!E50+'George Washington'!E50+'Guarantee Security'!E50+'Inter-American'!E50+'International Fin'!E50+'Investment Life of America'!E50+'Kentucky Central'!E50+'London Pac'!E50+'Medical Savings'!E50+'Midwest Life'!E50+'Mutual Benefit'!E50+'Mutual Security'!E50+'National Affiliated'!E50+'Natl American'!E50+'New Jersey Life'!E50+'Old Colony Life'!E50+'Old Faithful'!E50+'Pacific Standard'!E50+'States General'!E50+Statesman!E50+'Summit National'!E50+Supreme!E50+Underwriters!E50+Unison!E50+'United Republic'!E50+'Universal Life'!E50+Universe!E50</f>
        <v>2838776.2576939007</v>
      </c>
      <c r="F50" s="3">
        <f t="shared" si="1"/>
        <v>60525532.691780701</v>
      </c>
      <c r="H50" t="s">
        <v>371</v>
      </c>
      <c r="I50" s="3">
        <f>+Summary!L98</f>
        <v>43058.400000000001</v>
      </c>
    </row>
    <row r="51" spans="1:9">
      <c r="A51" t="s">
        <v>45</v>
      </c>
      <c r="B51" s="3">
        <f>+'Alabama Life'!B51+'American Chambers'!B51+'American Educators'!B51+'American Integrity'!B51+'Amer Life Asr'!B51+'Amer Std Life Acc'!B51+AmerWstrn!B51+'AMS Life'!B51+'Bankers Commercial'!B51+'Booker T Washington'!B51+'Coastal States'!B51+'Confed Life (CLIC)'!B51+'Consolidated National'!B51+'Consumers United'!B51+'Corporate Life'!B51+'Diamond Benefits'!B51+'EBL Life'!B51+'Fidelity Bankers'!B51+'First Natl'!B51+'Franklin American'!B51+'George Washington'!B51+'Guarantee Security'!B51+'Inter-American'!B51+'International Fin'!B51+'Investment Life of America'!B51+'Kentucky Central'!B51+'London Pac'!B51+'Medical Savings'!B51+'Midwest Life'!B51+'Mutual Benefit'!B51+'Mutual Security'!B51+'National Affiliated'!B51+'Natl American'!B51+'New Jersey Life'!B51+'Old Colony Life'!B51+'Old Faithful'!B51+'Pacific Standard'!B51+'States General'!B51+Statesman!B51+'Summit National'!B51+Supreme!B51+Underwriters!B51+Unison!B51+'United Republic'!B51+'Universal Life'!B51+Universe!B51</f>
        <v>691595.46695255477</v>
      </c>
      <c r="C51" s="3">
        <f>+'Alabama Life'!C51+'American Chambers'!C51+'American Educators'!C51+'American Integrity'!C51+'Amer Life Asr'!C51+'Amer Std Life Acc'!C51+AmerWstrn!C51+'AMS Life'!C51+'Bankers Commercial'!C51+'Booker T Washington'!C51+'Coastal States'!C51+'Confed Life (CLIC)'!C51+'Consolidated National'!C51+'Consumers United'!C51+'Corporate Life'!C51+'Diamond Benefits'!C51+'EBL Life'!C51+'Fidelity Bankers'!C51+'First Natl'!C51+'Franklin American'!C51+'George Washington'!C51+'Guarantee Security'!C51+'Inter-American'!C51+'International Fin'!C51+'Investment Life of America'!C51+'Kentucky Central'!C51+'London Pac'!C51+'Medical Savings'!C51+'Midwest Life'!C51+'Mutual Benefit'!C51+'Mutual Security'!C51+'National Affiliated'!C51+'Natl American'!C51+'New Jersey Life'!C51+'Old Colony Life'!C51+'Old Faithful'!C51+'Pacific Standard'!C51+'States General'!C51+Statesman!C51+'Summit National'!C51+Supreme!C51+Underwriters!C51+Unison!C51+'United Republic'!C51+'Universal Life'!C51+Universe!C51</f>
        <v>1374640.6654951689</v>
      </c>
      <c r="D51" s="3">
        <f>+'Alabama Life'!D51+'American Chambers'!D51+'American Educators'!D51+'American Integrity'!D51+'Amer Life Asr'!D51+'Amer Std Life Acc'!D51+AmerWstrn!D51+'AMS Life'!D51+'Bankers Commercial'!D51+'Booker T Washington'!D51+'Coastal States'!D51+'Confed Life (CLIC)'!D51+'Consolidated National'!D51+'Consumers United'!D51+'Corporate Life'!D51+'Diamond Benefits'!D51+'EBL Life'!D51+'Fidelity Bankers'!D51+'First Natl'!D51+'Franklin American'!D51+'George Washington'!D51+'Guarantee Security'!D51+'Inter-American'!D51+'International Fin'!D51+'Investment Life of America'!D51+'Kentucky Central'!D51+'London Pac'!D51+'Medical Savings'!D51+'Midwest Life'!D51+'Mutual Benefit'!D51+'Mutual Security'!D51+'National Affiliated'!D51+'Natl American'!D51+'New Jersey Life'!D51+'Old Colony Life'!D51+'Old Faithful'!D51+'Pacific Standard'!D51+'States General'!D51+Statesman!D51+'Summit National'!D51+Supreme!D51+Underwriters!D51+Unison!D51+'United Republic'!D51+'Universal Life'!D51+Universe!D51</f>
        <v>155642.13184054836</v>
      </c>
      <c r="E51" s="3">
        <f>+'Alabama Life'!E51+'American Chambers'!E51+'American Educators'!E51+'American Integrity'!E51+'Amer Life Asr'!E51+'Amer Std Life Acc'!E51+AmerWstrn!E51+'AMS Life'!E51+'Bankers Commercial'!E51+'Booker T Washington'!E51+'Coastal States'!E51+'Confed Life (CLIC)'!E51+'Consolidated National'!E51+'Consumers United'!E51+'Corporate Life'!E51+'Diamond Benefits'!E51+'EBL Life'!E51+'Fidelity Bankers'!E51+'First Natl'!E51+'Franklin American'!E51+'George Washington'!E51+'Guarantee Security'!E51+'Inter-American'!E51+'International Fin'!E51+'Investment Life of America'!E51+'Kentucky Central'!E51+'London Pac'!E51+'Medical Savings'!E51+'Midwest Life'!E51+'Mutual Benefit'!E51+'Mutual Security'!E51+'National Affiliated'!E51+'Natl American'!E51+'New Jersey Life'!E51+'Old Colony Life'!E51+'Old Faithful'!E51+'Pacific Standard'!E51+'States General'!E51+Statesman!E51+'Summit National'!E51+Supreme!E51+Underwriters!E51+Unison!E51+'United Republic'!E51+'Universal Life'!E51+Universe!E51</f>
        <v>3549.2596413353667</v>
      </c>
      <c r="F51" s="3">
        <f t="shared" si="1"/>
        <v>2225427.5239296076</v>
      </c>
      <c r="H51" t="s">
        <v>373</v>
      </c>
      <c r="I51" s="3">
        <f>+Summary!L99</f>
        <v>1651376.7019999591</v>
      </c>
    </row>
    <row r="52" spans="1:9">
      <c r="A52" t="s">
        <v>46</v>
      </c>
      <c r="B52" s="3">
        <f>+'Alabama Life'!B52+'American Chambers'!B52+'American Educators'!B52+'American Integrity'!B52+'Amer Life Asr'!B52+'Amer Std Life Acc'!B52+AmerWstrn!B52+'AMS Life'!B52+'Bankers Commercial'!B52+'Booker T Washington'!B52+'Coastal States'!B52+'Confed Life (CLIC)'!B52+'Consolidated National'!B52+'Consumers United'!B52+'Corporate Life'!B52+'Diamond Benefits'!B52+'EBL Life'!B52+'Fidelity Bankers'!B52+'First Natl'!B52+'Franklin American'!B52+'George Washington'!B52+'Guarantee Security'!B52+'Inter-American'!B52+'International Fin'!B52+'Investment Life of America'!B52+'Kentucky Central'!B52+'London Pac'!B52+'Medical Savings'!B52+'Midwest Life'!B52+'Mutual Benefit'!B52+'Mutual Security'!B52+'National Affiliated'!B52+'Natl American'!B52+'New Jersey Life'!B52+'Old Colony Life'!B52+'Old Faithful'!B52+'Pacific Standard'!B52+'States General'!B52+Statesman!B52+'Summit National'!B52+Supreme!B52+Underwriters!B52+Unison!B52+'United Republic'!B52+'Universal Life'!B52+Universe!B52</f>
        <v>177284.1180526822</v>
      </c>
      <c r="C52" s="3">
        <f>+'Alabama Life'!C52+'American Chambers'!C52+'American Educators'!C52+'American Integrity'!C52+'Amer Life Asr'!C52+'Amer Std Life Acc'!C52+AmerWstrn!C52+'AMS Life'!C52+'Bankers Commercial'!C52+'Booker T Washington'!C52+'Coastal States'!C52+'Confed Life (CLIC)'!C52+'Consolidated National'!C52+'Consumers United'!C52+'Corporate Life'!C52+'Diamond Benefits'!C52+'EBL Life'!C52+'Fidelity Bankers'!C52+'First Natl'!C52+'Franklin American'!C52+'George Washington'!C52+'Guarantee Security'!C52+'Inter-American'!C52+'International Fin'!C52+'Investment Life of America'!C52+'Kentucky Central'!C52+'London Pac'!C52+'Medical Savings'!C52+'Midwest Life'!C52+'Mutual Benefit'!C52+'Mutual Security'!C52+'National Affiliated'!C52+'Natl American'!C52+'New Jersey Life'!C52+'Old Colony Life'!C52+'Old Faithful'!C52+'Pacific Standard'!C52+'States General'!C52+Statesman!C52+'Summit National'!C52+Supreme!C52+Underwriters!C52+Unison!C52+'United Republic'!C52+'Universal Life'!C52+Universe!C52</f>
        <v>180546.65142271627</v>
      </c>
      <c r="D52" s="3">
        <f>+'Alabama Life'!D52+'American Chambers'!D52+'American Educators'!D52+'American Integrity'!D52+'Amer Life Asr'!D52+'Amer Std Life Acc'!D52+AmerWstrn!D52+'AMS Life'!D52+'Bankers Commercial'!D52+'Booker T Washington'!D52+'Coastal States'!D52+'Confed Life (CLIC)'!D52+'Consolidated National'!D52+'Consumers United'!D52+'Corporate Life'!D52+'Diamond Benefits'!D52+'EBL Life'!D52+'Fidelity Bankers'!D52+'First Natl'!D52+'Franklin American'!D52+'George Washington'!D52+'Guarantee Security'!D52+'Inter-American'!D52+'International Fin'!D52+'Investment Life of America'!D52+'Kentucky Central'!D52+'London Pac'!D52+'Medical Savings'!D52+'Midwest Life'!D52+'Mutual Benefit'!D52+'Mutual Security'!D52+'National Affiliated'!D52+'Natl American'!D52+'New Jersey Life'!D52+'Old Colony Life'!D52+'Old Faithful'!D52+'Pacific Standard'!D52+'States General'!D52+Statesman!D52+'Summit National'!D52+Supreme!D52+Underwriters!D52+Unison!D52+'United Republic'!D52+'Universal Life'!D52+Universe!D52</f>
        <v>9552.8426079158162</v>
      </c>
      <c r="E52" s="3">
        <f>+'Alabama Life'!E52+'American Chambers'!E52+'American Educators'!E52+'American Integrity'!E52+'Amer Life Asr'!E52+'Amer Std Life Acc'!E52+AmerWstrn!E52+'AMS Life'!E52+'Bankers Commercial'!E52+'Booker T Washington'!E52+'Coastal States'!E52+'Confed Life (CLIC)'!E52+'Consolidated National'!E52+'Consumers United'!E52+'Corporate Life'!E52+'Diamond Benefits'!E52+'EBL Life'!E52+'Fidelity Bankers'!E52+'First Natl'!E52+'Franklin American'!E52+'George Washington'!E52+'Guarantee Security'!E52+'Inter-American'!E52+'International Fin'!E52+'Investment Life of America'!E52+'Kentucky Central'!E52+'London Pac'!E52+'Medical Savings'!E52+'Midwest Life'!E52+'Mutual Benefit'!E52+'Mutual Security'!E52+'National Affiliated'!E52+'Natl American'!E52+'New Jersey Life'!E52+'Old Colony Life'!E52+'Old Faithful'!E52+'Pacific Standard'!E52+'States General'!E52+Statesman!E52+'Summit National'!E52+Supreme!E52+Underwriters!E52+Unison!E52+'United Republic'!E52+'Universal Life'!E52+Universe!E52</f>
        <v>-3802.1046272362873</v>
      </c>
      <c r="F52" s="3">
        <f t="shared" si="1"/>
        <v>363581.50745607796</v>
      </c>
      <c r="H52" t="s">
        <v>375</v>
      </c>
      <c r="I52" s="3">
        <f>+Summary!L100</f>
        <v>10499179.457999999</v>
      </c>
    </row>
    <row r="53" spans="1:9">
      <c r="A53" t="s">
        <v>47</v>
      </c>
      <c r="B53" s="3">
        <f>+'Alabama Life'!B53+'American Chambers'!B53+'American Educators'!B53+'American Integrity'!B53+'Amer Life Asr'!B53+'Amer Std Life Acc'!B53+AmerWstrn!B53+'AMS Life'!B53+'Bankers Commercial'!B53+'Booker T Washington'!B53+'Coastal States'!B53+'Confed Life (CLIC)'!B53+'Consolidated National'!B53+'Consumers United'!B53+'Corporate Life'!B53+'Diamond Benefits'!B53+'EBL Life'!B53+'Fidelity Bankers'!B53+'First Natl'!B53+'Franklin American'!B53+'George Washington'!B53+'Guarantee Security'!B53+'Inter-American'!B53+'International Fin'!B53+'Investment Life of America'!B53+'Kentucky Central'!B53+'London Pac'!B53+'Medical Savings'!B53+'Midwest Life'!B53+'Mutual Benefit'!B53+'Mutual Security'!B53+'National Affiliated'!B53+'Natl American'!B53+'New Jersey Life'!B53+'Old Colony Life'!B53+'Old Faithful'!B53+'Pacific Standard'!B53+'States General'!B53+Statesman!B53+'Summit National'!B53+Supreme!B53+Underwriters!B53+Unison!B53+'United Republic'!B53+'Universal Life'!B53+Universe!B53</f>
        <v>3029975.661211323</v>
      </c>
      <c r="C53" s="3">
        <f>+'Alabama Life'!C53+'American Chambers'!C53+'American Educators'!C53+'American Integrity'!C53+'Amer Life Asr'!C53+'Amer Std Life Acc'!C53+AmerWstrn!C53+'AMS Life'!C53+'Bankers Commercial'!C53+'Booker T Washington'!C53+'Coastal States'!C53+'Confed Life (CLIC)'!C53+'Consolidated National'!C53+'Consumers United'!C53+'Corporate Life'!C53+'Diamond Benefits'!C53+'EBL Life'!C53+'Fidelity Bankers'!C53+'First Natl'!C53+'Franklin American'!C53+'George Washington'!C53+'Guarantee Security'!C53+'Inter-American'!C53+'International Fin'!C53+'Investment Life of America'!C53+'Kentucky Central'!C53+'London Pac'!C53+'Medical Savings'!C53+'Midwest Life'!C53+'Mutual Benefit'!C53+'Mutual Security'!C53+'National Affiliated'!C53+'Natl American'!C53+'New Jersey Life'!C53+'Old Colony Life'!C53+'Old Faithful'!C53+'Pacific Standard'!C53+'States General'!C53+Statesman!C53+'Summit National'!C53+Supreme!C53+Underwriters!C53+Unison!C53+'United Republic'!C53+'Universal Life'!C53+Universe!C53</f>
        <v>10314659.728269245</v>
      </c>
      <c r="D53" s="3">
        <f>+'Alabama Life'!D53+'American Chambers'!D53+'American Educators'!D53+'American Integrity'!D53+'Amer Life Asr'!D53+'Amer Std Life Acc'!D53+AmerWstrn!D53+'AMS Life'!D53+'Bankers Commercial'!D53+'Booker T Washington'!D53+'Coastal States'!D53+'Confed Life (CLIC)'!D53+'Consolidated National'!D53+'Consumers United'!D53+'Corporate Life'!D53+'Diamond Benefits'!D53+'EBL Life'!D53+'Fidelity Bankers'!D53+'First Natl'!D53+'Franklin American'!D53+'George Washington'!D53+'Guarantee Security'!D53+'Inter-American'!D53+'International Fin'!D53+'Investment Life of America'!D53+'Kentucky Central'!D53+'London Pac'!D53+'Medical Savings'!D53+'Midwest Life'!D53+'Mutual Benefit'!D53+'Mutual Security'!D53+'National Affiliated'!D53+'Natl American'!D53+'New Jersey Life'!D53+'Old Colony Life'!D53+'Old Faithful'!D53+'Pacific Standard'!D53+'States General'!D53+Statesman!D53+'Summit National'!D53+Supreme!D53+Underwriters!D53+Unison!D53+'United Republic'!D53+'Universal Life'!D53+Universe!D53</f>
        <v>1857533.0282234692</v>
      </c>
      <c r="E53" s="3">
        <f>+'Alabama Life'!E53+'American Chambers'!E53+'American Educators'!E53+'American Integrity'!E53+'Amer Life Asr'!E53+'Amer Std Life Acc'!E53+AmerWstrn!E53+'AMS Life'!E53+'Bankers Commercial'!E53+'Booker T Washington'!E53+'Coastal States'!E53+'Confed Life (CLIC)'!E53+'Consolidated National'!E53+'Consumers United'!E53+'Corporate Life'!E53+'Diamond Benefits'!E53+'EBL Life'!E53+'Fidelity Bankers'!E53+'First Natl'!E53+'Franklin American'!E53+'George Washington'!E53+'Guarantee Security'!E53+'Inter-American'!E53+'International Fin'!E53+'Investment Life of America'!E53+'Kentucky Central'!E53+'London Pac'!E53+'Medical Savings'!E53+'Midwest Life'!E53+'Mutual Benefit'!E53+'Mutual Security'!E53+'National Affiliated'!E53+'Natl American'!E53+'New Jersey Life'!E53+'Old Colony Life'!E53+'Old Faithful'!E53+'Pacific Standard'!E53+'States General'!E53+Statesman!E53+'Summit National'!E53+Supreme!E53+Underwriters!E53+Unison!E53+'United Republic'!E53+'Universal Life'!E53+Universe!E53</f>
        <v>0</v>
      </c>
      <c r="F53" s="3">
        <f t="shared" si="1"/>
        <v>15202168.417704038</v>
      </c>
      <c r="I53" s="3"/>
    </row>
    <row r="54" spans="1:9">
      <c r="A54" t="s">
        <v>48</v>
      </c>
      <c r="B54" s="3">
        <f>+'Alabama Life'!B54+'American Chambers'!B54+'American Educators'!B54+'American Integrity'!B54+'Amer Life Asr'!B54+'Amer Std Life Acc'!B54+AmerWstrn!B54+'AMS Life'!B54+'Bankers Commercial'!B54+'Booker T Washington'!B54+'Coastal States'!B54+'Confed Life (CLIC)'!B54+'Consolidated National'!B54+'Consumers United'!B54+'Corporate Life'!B54+'Diamond Benefits'!B54+'EBL Life'!B54+'Fidelity Bankers'!B54+'First Natl'!B54+'Franklin American'!B54+'George Washington'!B54+'Guarantee Security'!B54+'Inter-American'!B54+'International Fin'!B54+'Investment Life of America'!B54+'Kentucky Central'!B54+'London Pac'!B54+'Medical Savings'!B54+'Midwest Life'!B54+'Mutual Benefit'!B54+'Mutual Security'!B54+'National Affiliated'!B54+'Natl American'!B54+'New Jersey Life'!B54+'Old Colony Life'!B54+'Old Faithful'!B54+'Pacific Standard'!B54+'States General'!B54+Statesman!B54+'Summit National'!B54+Supreme!B54+Underwriters!B54+Unison!B54+'United Republic'!B54+'Universal Life'!B54+Universe!B54</f>
        <v>4691405.518663439</v>
      </c>
      <c r="C54" s="3">
        <f>+'Alabama Life'!C54+'American Chambers'!C54+'American Educators'!C54+'American Integrity'!C54+'Amer Life Asr'!C54+'Amer Std Life Acc'!C54+AmerWstrn!C54+'AMS Life'!C54+'Bankers Commercial'!C54+'Booker T Washington'!C54+'Coastal States'!C54+'Confed Life (CLIC)'!C54+'Consolidated National'!C54+'Consumers United'!C54+'Corporate Life'!C54+'Diamond Benefits'!C54+'EBL Life'!C54+'Fidelity Bankers'!C54+'First Natl'!C54+'Franklin American'!C54+'George Washington'!C54+'Guarantee Security'!C54+'Inter-American'!C54+'International Fin'!C54+'Investment Life of America'!C54+'Kentucky Central'!C54+'London Pac'!C54+'Medical Savings'!C54+'Midwest Life'!C54+'Mutual Benefit'!C54+'Mutual Security'!C54+'National Affiliated'!C54+'Natl American'!C54+'New Jersey Life'!C54+'Old Colony Life'!C54+'Old Faithful'!C54+'Pacific Standard'!C54+'States General'!C54+Statesman!C54+'Summit National'!C54+Supreme!C54+Underwriters!C54+Unison!C54+'United Republic'!C54+'Universal Life'!C54+Universe!C54</f>
        <v>14293445.973321412</v>
      </c>
      <c r="D54" s="3">
        <f>+'Alabama Life'!D54+'American Chambers'!D54+'American Educators'!D54+'American Integrity'!D54+'Amer Life Asr'!D54+'Amer Std Life Acc'!D54+AmerWstrn!D54+'AMS Life'!D54+'Bankers Commercial'!D54+'Booker T Washington'!D54+'Coastal States'!D54+'Confed Life (CLIC)'!D54+'Consolidated National'!D54+'Consumers United'!D54+'Corporate Life'!D54+'Diamond Benefits'!D54+'EBL Life'!D54+'Fidelity Bankers'!D54+'First Natl'!D54+'Franklin American'!D54+'George Washington'!D54+'Guarantee Security'!D54+'Inter-American'!D54+'International Fin'!D54+'Investment Life of America'!D54+'Kentucky Central'!D54+'London Pac'!D54+'Medical Savings'!D54+'Midwest Life'!D54+'Mutual Benefit'!D54+'Mutual Security'!D54+'National Affiliated'!D54+'Natl American'!D54+'New Jersey Life'!D54+'Old Colony Life'!D54+'Old Faithful'!D54+'Pacific Standard'!D54+'States General'!D54+Statesman!D54+'Summit National'!D54+Supreme!D54+Underwriters!D54+Unison!D54+'United Republic'!D54+'Universal Life'!D54+Universe!D54</f>
        <v>11320763.964180315</v>
      </c>
      <c r="E54" s="3">
        <f>+'Alabama Life'!E54+'American Chambers'!E54+'American Educators'!E54+'American Integrity'!E54+'Amer Life Asr'!E54+'Amer Std Life Acc'!E54+AmerWstrn!E54+'AMS Life'!E54+'Bankers Commercial'!E54+'Booker T Washington'!E54+'Coastal States'!E54+'Confed Life (CLIC)'!E54+'Consolidated National'!E54+'Consumers United'!E54+'Corporate Life'!E54+'Diamond Benefits'!E54+'EBL Life'!E54+'Fidelity Bankers'!E54+'First Natl'!E54+'Franklin American'!E54+'George Washington'!E54+'Guarantee Security'!E54+'Inter-American'!E54+'International Fin'!E54+'Investment Life of America'!E54+'Kentucky Central'!E54+'London Pac'!E54+'Medical Savings'!E54+'Midwest Life'!E54+'Mutual Benefit'!E54+'Mutual Security'!E54+'National Affiliated'!E54+'Natl American'!E54+'New Jersey Life'!E54+'Old Colony Life'!E54+'Old Faithful'!E54+'Pacific Standard'!E54+'States General'!E54+Statesman!E54+'Summit National'!E54+Supreme!E54+Underwriters!E54+Unison!E54+'United Republic'!E54+'Universal Life'!E54+Universe!E54</f>
        <v>413.96386743180938</v>
      </c>
      <c r="F54" s="3">
        <f t="shared" si="1"/>
        <v>30306029.420032598</v>
      </c>
      <c r="H54" t="s">
        <v>59</v>
      </c>
      <c r="I54" s="3">
        <f>SUM(I6:I53)</f>
        <v>980607621.30096233</v>
      </c>
    </row>
    <row r="55" spans="1:9">
      <c r="A55" t="s">
        <v>49</v>
      </c>
      <c r="B55" s="3">
        <f>+'Alabama Life'!B55+'American Chambers'!B55+'American Educators'!B55+'American Integrity'!B55+'Amer Life Asr'!B55+'Amer Std Life Acc'!B55+AmerWstrn!B55+'AMS Life'!B55+'Bankers Commercial'!B55+'Booker T Washington'!B55+'Coastal States'!B55+'Confed Life (CLIC)'!B55+'Consolidated National'!B55+'Consumers United'!B55+'Corporate Life'!B55+'Diamond Benefits'!B55+'EBL Life'!B55+'Fidelity Bankers'!B55+'First Natl'!B55+'Franklin American'!B55+'George Washington'!B55+'Guarantee Security'!B55+'Inter-American'!B55+'International Fin'!B55+'Investment Life of America'!B55+'Kentucky Central'!B55+'London Pac'!B55+'Medical Savings'!B55+'Midwest Life'!B55+'Mutual Benefit'!B55+'Mutual Security'!B55+'National Affiliated'!B55+'Natl American'!B55+'New Jersey Life'!B55+'Old Colony Life'!B55+'Old Faithful'!B55+'Pacific Standard'!B55+'States General'!B55+Statesman!B55+'Summit National'!B55+Supreme!B55+Underwriters!B55+Unison!B55+'United Republic'!B55+'Universal Life'!B55+Universe!B55</f>
        <v>1026288.5486754206</v>
      </c>
      <c r="C55" s="3">
        <f>+'Alabama Life'!C55+'American Chambers'!C55+'American Educators'!C55+'American Integrity'!C55+'Amer Life Asr'!C55+'Amer Std Life Acc'!C55+AmerWstrn!C55+'AMS Life'!C55+'Bankers Commercial'!C55+'Booker T Washington'!C55+'Coastal States'!C55+'Confed Life (CLIC)'!C55+'Consolidated National'!C55+'Consumers United'!C55+'Corporate Life'!C55+'Diamond Benefits'!C55+'EBL Life'!C55+'Fidelity Bankers'!C55+'First Natl'!C55+'Franklin American'!C55+'George Washington'!C55+'Guarantee Security'!C55+'Inter-American'!C55+'International Fin'!C55+'Investment Life of America'!C55+'Kentucky Central'!C55+'London Pac'!C55+'Medical Savings'!C55+'Midwest Life'!C55+'Mutual Benefit'!C55+'Mutual Security'!C55+'National Affiliated'!C55+'Natl American'!C55+'New Jersey Life'!C55+'Old Colony Life'!C55+'Old Faithful'!C55+'Pacific Standard'!C55+'States General'!C55+Statesman!C55+'Summit National'!C55+Supreme!C55+Underwriters!C55+Unison!C55+'United Republic'!C55+'Universal Life'!C55+Universe!C55</f>
        <v>1880605.8816376291</v>
      </c>
      <c r="D55" s="3">
        <f>+'Alabama Life'!D55+'American Chambers'!D55+'American Educators'!D55+'American Integrity'!D55+'Amer Life Asr'!D55+'Amer Std Life Acc'!D55+AmerWstrn!D55+'AMS Life'!D55+'Bankers Commercial'!D55+'Booker T Washington'!D55+'Coastal States'!D55+'Confed Life (CLIC)'!D55+'Consolidated National'!D55+'Consumers United'!D55+'Corporate Life'!D55+'Diamond Benefits'!D55+'EBL Life'!D55+'Fidelity Bankers'!D55+'First Natl'!D55+'Franklin American'!D55+'George Washington'!D55+'Guarantee Security'!D55+'Inter-American'!D55+'International Fin'!D55+'Investment Life of America'!D55+'Kentucky Central'!D55+'London Pac'!D55+'Medical Savings'!D55+'Midwest Life'!D55+'Mutual Benefit'!D55+'Mutual Security'!D55+'National Affiliated'!D55+'Natl American'!D55+'New Jersey Life'!D55+'Old Colony Life'!D55+'Old Faithful'!D55+'Pacific Standard'!D55+'States General'!D55+Statesman!D55+'Summit National'!D55+Supreme!D55+Underwriters!D55+Unison!D55+'United Republic'!D55+'Universal Life'!D55+Universe!D55</f>
        <v>530433.71093225107</v>
      </c>
      <c r="E55" s="3">
        <f>+'Alabama Life'!E55+'American Chambers'!E55+'American Educators'!E55+'American Integrity'!E55+'Amer Life Asr'!E55+'Amer Std Life Acc'!E55+AmerWstrn!E55+'AMS Life'!E55+'Bankers Commercial'!E55+'Booker T Washington'!E55+'Coastal States'!E55+'Confed Life (CLIC)'!E55+'Consolidated National'!E55+'Consumers United'!E55+'Corporate Life'!E55+'Diamond Benefits'!E55+'EBL Life'!E55+'Fidelity Bankers'!E55+'First Natl'!E55+'Franklin American'!E55+'George Washington'!E55+'Guarantee Security'!E55+'Inter-American'!E55+'International Fin'!E55+'Investment Life of America'!E55+'Kentucky Central'!E55+'London Pac'!E55+'Medical Savings'!E55+'Midwest Life'!E55+'Mutual Benefit'!E55+'Mutual Security'!E55+'National Affiliated'!E55+'Natl American'!E55+'New Jersey Life'!E55+'Old Colony Life'!E55+'Old Faithful'!E55+'Pacific Standard'!E55+'States General'!E55+Statesman!E55+'Summit National'!E55+Supreme!E55+Underwriters!E55+Unison!E55+'United Republic'!E55+'Universal Life'!E55+Universe!E55</f>
        <v>0</v>
      </c>
      <c r="F55" s="3">
        <f t="shared" si="1"/>
        <v>3437328.1412453009</v>
      </c>
      <c r="H55" t="s">
        <v>190</v>
      </c>
      <c r="I55" s="3">
        <f>+F65</f>
        <v>980607621.30096233</v>
      </c>
    </row>
    <row r="56" spans="1:9">
      <c r="A56" t="s">
        <v>50</v>
      </c>
      <c r="B56" s="3">
        <f>+'Alabama Life'!B56+'American Chambers'!B56+'American Educators'!B56+'American Integrity'!B56+'Amer Life Asr'!B56+'Amer Std Life Acc'!B56+AmerWstrn!B56+'AMS Life'!B56+'Bankers Commercial'!B56+'Booker T Washington'!B56+'Coastal States'!B56+'Confed Life (CLIC)'!B56+'Consolidated National'!B56+'Consumers United'!B56+'Corporate Life'!B56+'Diamond Benefits'!B56+'EBL Life'!B56+'Fidelity Bankers'!B56+'First Natl'!B56+'Franklin American'!B56+'George Washington'!B56+'Guarantee Security'!B56+'Inter-American'!B56+'International Fin'!B56+'Investment Life of America'!B56+'Kentucky Central'!B56+'London Pac'!B56+'Medical Savings'!B56+'Midwest Life'!B56+'Mutual Benefit'!B56+'Mutual Security'!B56+'National Affiliated'!B56+'Natl American'!B56+'New Jersey Life'!B56+'Old Colony Life'!B56+'Old Faithful'!B56+'Pacific Standard'!B56+'States General'!B56+Statesman!B56+'Summit National'!B56+Supreme!B56+Underwriters!B56+Unison!B56+'United Republic'!B56+'Universal Life'!B56+Universe!B56</f>
        <v>15077822.936972972</v>
      </c>
      <c r="C56" s="3">
        <f>+'Alabama Life'!C56+'American Chambers'!C56+'American Educators'!C56+'American Integrity'!C56+'Amer Life Asr'!C56+'Amer Std Life Acc'!C56+AmerWstrn!C56+'AMS Life'!C56+'Bankers Commercial'!C56+'Booker T Washington'!C56+'Coastal States'!C56+'Confed Life (CLIC)'!C56+'Consolidated National'!C56+'Consumers United'!C56+'Corporate Life'!C56+'Diamond Benefits'!C56+'EBL Life'!C56+'Fidelity Bankers'!C56+'First Natl'!C56+'Franklin American'!C56+'George Washington'!C56+'Guarantee Security'!C56+'Inter-American'!C56+'International Fin'!C56+'Investment Life of America'!C56+'Kentucky Central'!C56+'London Pac'!C56+'Medical Savings'!C56+'Midwest Life'!C56+'Mutual Benefit'!C56+'Mutual Security'!C56+'National Affiliated'!C56+'Natl American'!C56+'New Jersey Life'!C56+'Old Colony Life'!C56+'Old Faithful'!C56+'Pacific Standard'!C56+'States General'!C56+Statesman!C56+'Summit National'!C56+Supreme!C56+Underwriters!C56+Unison!C56+'United Republic'!C56+'Universal Life'!C56+Universe!C56</f>
        <v>6259781.3784985244</v>
      </c>
      <c r="D56" s="3">
        <f>+'Alabama Life'!D56+'American Chambers'!D56+'American Educators'!D56+'American Integrity'!D56+'Amer Life Asr'!D56+'Amer Std Life Acc'!D56+AmerWstrn!D56+'AMS Life'!D56+'Bankers Commercial'!D56+'Booker T Washington'!D56+'Coastal States'!D56+'Confed Life (CLIC)'!D56+'Consolidated National'!D56+'Consumers United'!D56+'Corporate Life'!D56+'Diamond Benefits'!D56+'EBL Life'!D56+'Fidelity Bankers'!D56+'First Natl'!D56+'Franklin American'!D56+'George Washington'!D56+'Guarantee Security'!D56+'Inter-American'!D56+'International Fin'!D56+'Investment Life of America'!D56+'Kentucky Central'!D56+'London Pac'!D56+'Medical Savings'!D56+'Midwest Life'!D56+'Mutual Benefit'!D56+'Mutual Security'!D56+'National Affiliated'!D56+'Natl American'!D56+'New Jersey Life'!D56+'Old Colony Life'!D56+'Old Faithful'!D56+'Pacific Standard'!D56+'States General'!D56+Statesman!D56+'Summit National'!D56+Supreme!D56+Underwriters!D56+Unison!D56+'United Republic'!D56+'Universal Life'!D56+Universe!D56</f>
        <v>140073.20327880626</v>
      </c>
      <c r="E56" s="3">
        <f>+'Alabama Life'!E56+'American Chambers'!E56+'American Educators'!E56+'American Integrity'!E56+'Amer Life Asr'!E56+'Amer Std Life Acc'!E56+AmerWstrn!E56+'AMS Life'!E56+'Bankers Commercial'!E56+'Booker T Washington'!E56+'Coastal States'!E56+'Confed Life (CLIC)'!E56+'Consolidated National'!E56+'Consumers United'!E56+'Corporate Life'!E56+'Diamond Benefits'!E56+'EBL Life'!E56+'Fidelity Bankers'!E56+'First Natl'!E56+'Franklin American'!E56+'George Washington'!E56+'Guarantee Security'!E56+'Inter-American'!E56+'International Fin'!E56+'Investment Life of America'!E56+'Kentucky Central'!E56+'London Pac'!E56+'Medical Savings'!E56+'Midwest Life'!E56+'Mutual Benefit'!E56+'Mutual Security'!E56+'National Affiliated'!E56+'Natl American'!E56+'New Jersey Life'!E56+'Old Colony Life'!E56+'Old Faithful'!E56+'Pacific Standard'!E56+'States General'!E56+Statesman!E56+'Summit National'!E56+Supreme!E56+Underwriters!E56+Unison!E56+'United Republic'!E56+'Universal Life'!E56+Universe!E56</f>
        <v>0</v>
      </c>
      <c r="F56" s="3">
        <f t="shared" si="1"/>
        <v>21477677.518750302</v>
      </c>
      <c r="I56" s="3">
        <f>+I54-I55</f>
        <v>0</v>
      </c>
    </row>
    <row r="57" spans="1:9">
      <c r="A57" t="s">
        <v>51</v>
      </c>
      <c r="B57" s="3">
        <f>+'Alabama Life'!B57+'American Chambers'!B57+'American Educators'!B57+'American Integrity'!B57+'Amer Life Asr'!B57+'Amer Std Life Acc'!B57+AmerWstrn!B57+'AMS Life'!B57+'Bankers Commercial'!B57+'Booker T Washington'!B57+'Coastal States'!B57+'Confed Life (CLIC)'!B57+'Consolidated National'!B57+'Consumers United'!B57+'Corporate Life'!B57+'Diamond Benefits'!B57+'EBL Life'!B57+'Fidelity Bankers'!B57+'First Natl'!B57+'Franklin American'!B57+'George Washington'!B57+'Guarantee Security'!B57+'Inter-American'!B57+'International Fin'!B57+'Investment Life of America'!B57+'Kentucky Central'!B57+'London Pac'!B57+'Medical Savings'!B57+'Midwest Life'!B57+'Mutual Benefit'!B57+'Mutual Security'!B57+'National Affiliated'!B57+'Natl American'!B57+'New Jersey Life'!B57+'Old Colony Life'!B57+'Old Faithful'!B57+'Pacific Standard'!B57+'States General'!B57+Statesman!B57+'Summit National'!B57+Supreme!B57+Underwriters!B57+Unison!B57+'United Republic'!B57+'Universal Life'!B57+Universe!B57</f>
        <v>958230.99583886145</v>
      </c>
      <c r="C57" s="3">
        <f>+'Alabama Life'!C57+'American Chambers'!C57+'American Educators'!C57+'American Integrity'!C57+'Amer Life Asr'!C57+'Amer Std Life Acc'!C57+AmerWstrn!C57+'AMS Life'!C57+'Bankers Commercial'!C57+'Booker T Washington'!C57+'Coastal States'!C57+'Confed Life (CLIC)'!C57+'Consolidated National'!C57+'Consumers United'!C57+'Corporate Life'!C57+'Diamond Benefits'!C57+'EBL Life'!C57+'Fidelity Bankers'!C57+'First Natl'!C57+'Franklin American'!C57+'George Washington'!C57+'Guarantee Security'!C57+'Inter-American'!C57+'International Fin'!C57+'Investment Life of America'!C57+'Kentucky Central'!C57+'London Pac'!C57+'Medical Savings'!C57+'Midwest Life'!C57+'Mutual Benefit'!C57+'Mutual Security'!C57+'National Affiliated'!C57+'Natl American'!C57+'New Jersey Life'!C57+'Old Colony Life'!C57+'Old Faithful'!C57+'Pacific Standard'!C57+'States General'!C57+Statesman!C57+'Summit National'!C57+Supreme!C57+Underwriters!C57+Unison!C57+'United Republic'!C57+'Universal Life'!C57+Universe!C57</f>
        <v>2432218.7229463882</v>
      </c>
      <c r="D57" s="3">
        <f>+'Alabama Life'!D57+'American Chambers'!D57+'American Educators'!D57+'American Integrity'!D57+'Amer Life Asr'!D57+'Amer Std Life Acc'!D57+AmerWstrn!D57+'AMS Life'!D57+'Bankers Commercial'!D57+'Booker T Washington'!D57+'Coastal States'!D57+'Confed Life (CLIC)'!D57+'Consolidated National'!D57+'Consumers United'!D57+'Corporate Life'!D57+'Diamond Benefits'!D57+'EBL Life'!D57+'Fidelity Bankers'!D57+'First Natl'!D57+'Franklin American'!D57+'George Washington'!D57+'Guarantee Security'!D57+'Inter-American'!D57+'International Fin'!D57+'Investment Life of America'!D57+'Kentucky Central'!D57+'London Pac'!D57+'Medical Savings'!D57+'Midwest Life'!D57+'Mutual Benefit'!D57+'Mutual Security'!D57+'National Affiliated'!D57+'Natl American'!D57+'New Jersey Life'!D57+'Old Colony Life'!D57+'Old Faithful'!D57+'Pacific Standard'!D57+'States General'!D57+Statesman!D57+'Summit National'!D57+Supreme!D57+Underwriters!D57+Unison!D57+'United Republic'!D57+'Universal Life'!D57+Universe!D57</f>
        <v>400891.31141413387</v>
      </c>
      <c r="E57" s="3">
        <f>+'Alabama Life'!E57+'American Chambers'!E57+'American Educators'!E57+'American Integrity'!E57+'Amer Life Asr'!E57+'Amer Std Life Acc'!E57+AmerWstrn!E57+'AMS Life'!E57+'Bankers Commercial'!E57+'Booker T Washington'!E57+'Coastal States'!E57+'Confed Life (CLIC)'!E57+'Consolidated National'!E57+'Consumers United'!E57+'Corporate Life'!E57+'Diamond Benefits'!E57+'EBL Life'!E57+'Fidelity Bankers'!E57+'First Natl'!E57+'Franklin American'!E57+'George Washington'!E57+'Guarantee Security'!E57+'Inter-American'!E57+'International Fin'!E57+'Investment Life of America'!E57+'Kentucky Central'!E57+'London Pac'!E57+'Medical Savings'!E57+'Midwest Life'!E57+'Mutual Benefit'!E57+'Mutual Security'!E57+'National Affiliated'!E57+'Natl American'!E57+'New Jersey Life'!E57+'Old Colony Life'!E57+'Old Faithful'!E57+'Pacific Standard'!E57+'States General'!E57+Statesman!E57+'Summit National'!E57+Supreme!E57+Underwriters!E57+Unison!E57+'United Republic'!E57+'Universal Life'!E57+Universe!E57</f>
        <v>0</v>
      </c>
      <c r="F57" s="3">
        <f t="shared" si="1"/>
        <v>3791341.0301993834</v>
      </c>
    </row>
    <row r="58" spans="1:9">
      <c r="A58" t="s">
        <v>52</v>
      </c>
      <c r="B58" s="3">
        <f>+'Alabama Life'!B58+'American Chambers'!B58+'American Educators'!B58+'American Integrity'!B58+'Amer Life Asr'!B58+'Amer Std Life Acc'!B58+AmerWstrn!B58+'AMS Life'!B58+'Bankers Commercial'!B58+'Booker T Washington'!B58+'Coastal States'!B58+'Confed Life (CLIC)'!B58+'Consolidated National'!B58+'Consumers United'!B58+'Corporate Life'!B58+'Diamond Benefits'!B58+'EBL Life'!B58+'Fidelity Bankers'!B58+'First Natl'!B58+'Franklin American'!B58+'George Washington'!B58+'Guarantee Security'!B58+'Inter-American'!B58+'International Fin'!B58+'Investment Life of America'!B58+'Kentucky Central'!B58+'London Pac'!B58+'Medical Savings'!B58+'Midwest Life'!B58+'Mutual Benefit'!B58+'Mutual Security'!B58+'National Affiliated'!B58+'Natl American'!B58+'New Jersey Life'!B58+'Old Colony Life'!B58+'Old Faithful'!B58+'Pacific Standard'!B58+'States General'!B58+Statesman!B58+'Summit National'!B58+Supreme!B58+Underwriters!B58+Unison!B58+'United Republic'!B58+'Universal Life'!B58+Universe!B58</f>
        <v>0</v>
      </c>
      <c r="C58" s="3">
        <f>+'Alabama Life'!C58+'American Chambers'!C58+'American Educators'!C58+'American Integrity'!C58+'Amer Life Asr'!C58+'Amer Std Life Acc'!C58+AmerWstrn!C58+'AMS Life'!C58+'Bankers Commercial'!C58+'Booker T Washington'!C58+'Coastal States'!C58+'Confed Life (CLIC)'!C58+'Consolidated National'!C58+'Consumers United'!C58+'Corporate Life'!C58+'Diamond Benefits'!C58+'EBL Life'!C58+'Fidelity Bankers'!C58+'First Natl'!C58+'Franklin American'!C58+'George Washington'!C58+'Guarantee Security'!C58+'Inter-American'!C58+'International Fin'!C58+'Investment Life of America'!C58+'Kentucky Central'!C58+'London Pac'!C58+'Medical Savings'!C58+'Midwest Life'!C58+'Mutual Benefit'!C58+'Mutual Security'!C58+'National Affiliated'!C58+'Natl American'!C58+'New Jersey Life'!C58+'Old Colony Life'!C58+'Old Faithful'!C58+'Pacific Standard'!C58+'States General'!C58+Statesman!C58+'Summit National'!C58+Supreme!C58+Underwriters!C58+Unison!C58+'United Republic'!C58+'Universal Life'!C58+Universe!C58</f>
        <v>0</v>
      </c>
      <c r="D58" s="3">
        <f>+'Alabama Life'!D58+'American Chambers'!D58+'American Educators'!D58+'American Integrity'!D58+'Amer Life Asr'!D58+'Amer Std Life Acc'!D58+AmerWstrn!D58+'AMS Life'!D58+'Bankers Commercial'!D58+'Booker T Washington'!D58+'Coastal States'!D58+'Confed Life (CLIC)'!D58+'Consolidated National'!D58+'Consumers United'!D58+'Corporate Life'!D58+'Diamond Benefits'!D58+'EBL Life'!D58+'Fidelity Bankers'!D58+'First Natl'!D58+'Franklin American'!D58+'George Washington'!D58+'Guarantee Security'!D58+'Inter-American'!D58+'International Fin'!D58+'Investment Life of America'!D58+'Kentucky Central'!D58+'London Pac'!D58+'Medical Savings'!D58+'Midwest Life'!D58+'Mutual Benefit'!D58+'Mutual Security'!D58+'National Affiliated'!D58+'Natl American'!D58+'New Jersey Life'!D58+'Old Colony Life'!D58+'Old Faithful'!D58+'Pacific Standard'!D58+'States General'!D58+Statesman!D58+'Summit National'!D58+Supreme!D58+Underwriters!D58+Unison!D58+'United Republic'!D58+'Universal Life'!D58+Universe!D58</f>
        <v>196.82251321487695</v>
      </c>
      <c r="E58" s="3">
        <f>+'Alabama Life'!E58+'American Chambers'!E58+'American Educators'!E58+'American Integrity'!E58+'Amer Life Asr'!E58+'Amer Std Life Acc'!E58+AmerWstrn!E58+'AMS Life'!E58+'Bankers Commercial'!E58+'Booker T Washington'!E58+'Coastal States'!E58+'Confed Life (CLIC)'!E58+'Consolidated National'!E58+'Consumers United'!E58+'Corporate Life'!E58+'Diamond Benefits'!E58+'EBL Life'!E58+'Fidelity Bankers'!E58+'First Natl'!E58+'Franklin American'!E58+'George Washington'!E58+'Guarantee Security'!E58+'Inter-American'!E58+'International Fin'!E58+'Investment Life of America'!E58+'Kentucky Central'!E58+'London Pac'!E58+'Medical Savings'!E58+'Midwest Life'!E58+'Mutual Benefit'!E58+'Mutual Security'!E58+'National Affiliated'!E58+'Natl American'!E58+'New Jersey Life'!E58+'Old Colony Life'!E58+'Old Faithful'!E58+'Pacific Standard'!E58+'States General'!E58+Statesman!E58+'Summit National'!E58+Supreme!E58+Underwriters!E58+Unison!E58+'United Republic'!E58+'Universal Life'!E58+Universe!E58</f>
        <v>0</v>
      </c>
      <c r="F58" s="3">
        <f t="shared" si="1"/>
        <v>196.82251321487695</v>
      </c>
    </row>
    <row r="59" spans="1:9">
      <c r="B59" s="3"/>
      <c r="C59" s="3"/>
      <c r="D59" s="3"/>
      <c r="E59" s="3"/>
      <c r="F59" s="3"/>
    </row>
    <row r="60" spans="1:9">
      <c r="A60" t="s">
        <v>59</v>
      </c>
      <c r="B60" s="3">
        <f t="shared" ref="B60:F60" si="2">SUM(B6:B58)</f>
        <v>257470308.23605388</v>
      </c>
      <c r="C60" s="3">
        <f t="shared" si="2"/>
        <v>568830285.88910377</v>
      </c>
      <c r="D60" s="3">
        <f t="shared" si="2"/>
        <v>131825100.45079832</v>
      </c>
      <c r="E60" s="3">
        <f t="shared" si="2"/>
        <v>22481926.725006327</v>
      </c>
      <c r="F60" s="3">
        <f t="shared" si="2"/>
        <v>980607621.30096233</v>
      </c>
    </row>
    <row r="62" spans="1:9">
      <c r="A62" s="143" t="s">
        <v>169</v>
      </c>
      <c r="B62" s="143"/>
      <c r="C62" s="143"/>
      <c r="D62" s="143"/>
      <c r="E62" s="143"/>
      <c r="F62" s="143"/>
    </row>
    <row r="63" spans="1:9">
      <c r="A63" t="s">
        <v>330</v>
      </c>
      <c r="B63" s="143" t="s">
        <v>332</v>
      </c>
      <c r="C63" s="143"/>
      <c r="D63" s="143"/>
      <c r="E63" s="143"/>
      <c r="F63" s="143"/>
    </row>
    <row r="65" spans="1:6">
      <c r="A65" t="s">
        <v>59</v>
      </c>
      <c r="B65" s="3">
        <f>SUM(B60:B64)</f>
        <v>257470308.23605388</v>
      </c>
      <c r="C65" s="3">
        <f>SUM(C60:C64)</f>
        <v>568830285.88910377</v>
      </c>
      <c r="D65" s="3">
        <f>SUM(D60:D64)</f>
        <v>131825100.45079832</v>
      </c>
      <c r="E65" s="3">
        <f>SUM(E60:E64)</f>
        <v>22481926.725006327</v>
      </c>
      <c r="F65" s="3">
        <f>SUM(F60:F64)</f>
        <v>980607621.30096233</v>
      </c>
    </row>
    <row r="69" spans="1:6">
      <c r="A69" t="s">
        <v>189</v>
      </c>
      <c r="B69" s="3">
        <f>+Summary!H102</f>
        <v>257470308.23605397</v>
      </c>
      <c r="C69" s="3">
        <f>+Summary!I102</f>
        <v>568830285.88910389</v>
      </c>
      <c r="D69" s="3">
        <f>+Summary!J102</f>
        <v>131825100.45079833</v>
      </c>
      <c r="E69" s="3">
        <f>+Summary!K102</f>
        <v>22481926.725006327</v>
      </c>
      <c r="F69" s="3">
        <f>+Summary!L102</f>
        <v>980607621.30096233</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 bottom="0" header="0.5" footer="0.5"/>
  <pageSetup scale="59" orientation="portrait" r:id="rId1"/>
  <headerFooter>
    <oddHeader>&amp;L&amp;"Geneva,Bold"&amp;D 
&amp;F &amp;C&amp;"Geneva,Bold Italic"Estate Closed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A509" sqref="A1:XFD1048576"/>
    </sheetView>
  </sheetViews>
  <sheetFormatPr defaultRowHeight="15"/>
  <cols>
    <col min="1" max="1" width="29.85546875" bestFit="1" customWidth="1"/>
    <col min="2" max="2" width="11" bestFit="1" customWidth="1"/>
    <col min="3" max="3" width="9.85546875" bestFit="1" customWidth="1"/>
    <col min="4" max="4" width="9.28515625" bestFit="1" customWidth="1"/>
    <col min="5" max="5" width="12" bestFit="1" customWidth="1"/>
    <col min="6" max="6" width="11" bestFit="1" customWidth="1"/>
    <col min="7" max="7" width="2.7109375" customWidth="1"/>
    <col min="8" max="8" width="41.5703125" bestFit="1" customWidth="1"/>
    <col min="9" max="9" width="11" bestFit="1" customWidth="1"/>
  </cols>
  <sheetData>
    <row r="1" spans="1:9">
      <c r="A1" s="160" t="s">
        <v>397</v>
      </c>
      <c r="B1" s="161"/>
      <c r="C1" s="161"/>
      <c r="D1" s="161"/>
      <c r="E1" s="161"/>
      <c r="F1" s="161"/>
    </row>
    <row r="3" spans="1:9">
      <c r="B3" s="46"/>
      <c r="C3" s="46" t="s">
        <v>192</v>
      </c>
      <c r="D3" s="46"/>
      <c r="E3" s="46" t="s">
        <v>193</v>
      </c>
      <c r="F3" s="46"/>
    </row>
    <row r="4" spans="1:9">
      <c r="B4" s="46" t="s">
        <v>55</v>
      </c>
      <c r="C4" s="46" t="s">
        <v>194</v>
      </c>
      <c r="D4" s="46" t="s">
        <v>57</v>
      </c>
      <c r="E4" s="46" t="s">
        <v>194</v>
      </c>
      <c r="F4" s="46" t="s">
        <v>59</v>
      </c>
    </row>
    <row r="6" spans="1:9">
      <c r="A6" t="s">
        <v>0</v>
      </c>
      <c r="B6" s="3">
        <f>+'Confed Life &amp; Annty (CLIAC)'!B6+'Fidelity Mutual'!B6+'First Capital'!B6+Midcontinent!B6+Settlers!B6+Shenandoah!B6</f>
        <v>28199.688048260276</v>
      </c>
      <c r="C6" s="3">
        <f>+'Confed Life &amp; Annty (CLIAC)'!C6+'Fidelity Mutual'!C6+'First Capital'!C6+Midcontinent!C6+Settlers!C6+Shenandoah!C6</f>
        <v>1653.5484225292519</v>
      </c>
      <c r="D6" s="3">
        <f>+'Confed Life &amp; Annty (CLIAC)'!D6+'Fidelity Mutual'!D6+'First Capital'!D6+Midcontinent!D6+Settlers!D6+Shenandoah!D6</f>
        <v>1314.1484031265127</v>
      </c>
      <c r="E6" s="3">
        <f>+'Confed Life &amp; Annty (CLIAC)'!E6+'Fidelity Mutual'!E6+'First Capital'!E6+Midcontinent!E6+Settlers!E6+Shenandoah!E6</f>
        <v>0</v>
      </c>
      <c r="F6" s="3">
        <f t="shared" ref="F6:F37" si="0">SUM(B6:E6)</f>
        <v>31167.384873916042</v>
      </c>
      <c r="H6" t="s">
        <v>380</v>
      </c>
      <c r="I6" s="3">
        <f>+Summary!L106</f>
        <v>0</v>
      </c>
    </row>
    <row r="7" spans="1:9">
      <c r="A7" t="s">
        <v>1</v>
      </c>
      <c r="B7" s="3">
        <f>+'Confed Life &amp; Annty (CLIAC)'!B7+'Fidelity Mutual'!B7+'First Capital'!B7+Midcontinent!B7+Settlers!B7+Shenandoah!B7</f>
        <v>64.178967367377652</v>
      </c>
      <c r="C7" s="3">
        <f>+'Confed Life &amp; Annty (CLIAC)'!C7+'Fidelity Mutual'!C7+'First Capital'!C7+Midcontinent!C7+Settlers!C7+Shenandoah!C7</f>
        <v>9.332426604706086</v>
      </c>
      <c r="D7" s="3">
        <f>+'Confed Life &amp; Annty (CLIAC)'!D7+'Fidelity Mutual'!D7+'First Capital'!D7+Midcontinent!D7+Settlers!D7+Shenandoah!D7</f>
        <v>0</v>
      </c>
      <c r="E7" s="3">
        <f>+'Confed Life &amp; Annty (CLIAC)'!E7+'Fidelity Mutual'!E7+'First Capital'!E7+Midcontinent!E7+Settlers!E7+Shenandoah!E7</f>
        <v>0</v>
      </c>
      <c r="F7" s="3">
        <f t="shared" si="0"/>
        <v>73.511393972083738</v>
      </c>
      <c r="H7" t="s">
        <v>383</v>
      </c>
      <c r="I7" s="3">
        <f>+Summary!L107</f>
        <v>1272531.8900000004</v>
      </c>
    </row>
    <row r="8" spans="1:9">
      <c r="A8" t="s">
        <v>2</v>
      </c>
      <c r="B8" s="3">
        <f>+'Confed Life &amp; Annty (CLIAC)'!B8+'Fidelity Mutual'!B8+'First Capital'!B8+Midcontinent!B8+Settlers!B8+Shenandoah!B8</f>
        <v>22743.438845181856</v>
      </c>
      <c r="C8" s="3">
        <f>+'Confed Life &amp; Annty (CLIAC)'!C8+'Fidelity Mutual'!C8+'First Capital'!C8+Midcontinent!C8+Settlers!C8+Shenandoah!C8</f>
        <v>1236.1027722923818</v>
      </c>
      <c r="D8" s="3">
        <f>+'Confed Life &amp; Annty (CLIAC)'!D8+'Fidelity Mutual'!D8+'First Capital'!D8+Midcontinent!D8+Settlers!D8+Shenandoah!D8</f>
        <v>839.7690522866576</v>
      </c>
      <c r="E8" s="3">
        <f>+'Confed Life &amp; Annty (CLIAC)'!E8+'Fidelity Mutual'!E8+'First Capital'!E8+Midcontinent!E8+Settlers!E8+Shenandoah!E8</f>
        <v>0</v>
      </c>
      <c r="F8" s="3">
        <f t="shared" si="0"/>
        <v>24819.310669760896</v>
      </c>
      <c r="H8" t="s">
        <v>386</v>
      </c>
      <c r="I8" s="3">
        <f>+Summary!L108</f>
        <v>53265.55</v>
      </c>
    </row>
    <row r="9" spans="1:9">
      <c r="A9" t="s">
        <v>3</v>
      </c>
      <c r="B9" s="3">
        <f>+'Confed Life &amp; Annty (CLIAC)'!B9+'Fidelity Mutual'!B9+'First Capital'!B9+Midcontinent!B9+Settlers!B9+Shenandoah!B9</f>
        <v>11985.389793636326</v>
      </c>
      <c r="C9" s="3">
        <f>+'Confed Life &amp; Annty (CLIAC)'!C9+'Fidelity Mutual'!C9+'First Capital'!C9+Midcontinent!C9+Settlers!C9+Shenandoah!C9</f>
        <v>1089.2843299254926</v>
      </c>
      <c r="D9" s="3">
        <f>+'Confed Life &amp; Annty (CLIAC)'!D9+'Fidelity Mutual'!D9+'First Capital'!D9+Midcontinent!D9+Settlers!D9+Shenandoah!D9</f>
        <v>853.12756815373234</v>
      </c>
      <c r="E9" s="3">
        <f>+'Confed Life &amp; Annty (CLIAC)'!E9+'Fidelity Mutual'!E9+'First Capital'!E9+Midcontinent!E9+Settlers!E9+Shenandoah!E9</f>
        <v>0</v>
      </c>
      <c r="F9" s="3">
        <f t="shared" si="0"/>
        <v>13927.801691715551</v>
      </c>
      <c r="H9" t="s">
        <v>388</v>
      </c>
      <c r="I9" s="3">
        <f>+Summary!L109</f>
        <v>368159.82000000012</v>
      </c>
    </row>
    <row r="10" spans="1:9">
      <c r="A10" t="s">
        <v>4</v>
      </c>
      <c r="B10" s="3">
        <f>+'Confed Life &amp; Annty (CLIAC)'!B10+'Fidelity Mutual'!B10+'First Capital'!B10+Midcontinent!B10+Settlers!B10+Shenandoah!B10</f>
        <v>143003.80158571267</v>
      </c>
      <c r="C10" s="3">
        <f>+'Confed Life &amp; Annty (CLIAC)'!C10+'Fidelity Mutual'!C10+'First Capital'!C10+Midcontinent!C10+Settlers!C10+Shenandoah!C10</f>
        <v>3995.5800369168337</v>
      </c>
      <c r="D10" s="3">
        <f>+'Confed Life &amp; Annty (CLIAC)'!D10+'Fidelity Mutual'!D10+'First Capital'!D10+Midcontinent!D10+Settlers!D10+Shenandoah!D10</f>
        <v>2.6908219571719187</v>
      </c>
      <c r="E10" s="3">
        <f>+'Confed Life &amp; Annty (CLIAC)'!E10+'Fidelity Mutual'!E10+'First Capital'!E10+Midcontinent!E10+Settlers!E10+Shenandoah!E10</f>
        <v>0</v>
      </c>
      <c r="F10" s="3">
        <f t="shared" si="0"/>
        <v>147002.07244458667</v>
      </c>
      <c r="H10" t="s">
        <v>390</v>
      </c>
      <c r="I10" s="3">
        <f>+Summary!L110</f>
        <v>0</v>
      </c>
    </row>
    <row r="11" spans="1:9">
      <c r="A11" t="s">
        <v>5</v>
      </c>
      <c r="B11" s="3">
        <f>+'Confed Life &amp; Annty (CLIAC)'!B11+'Fidelity Mutual'!B11+'First Capital'!B11+Midcontinent!B11+Settlers!B11+Shenandoah!B11</f>
        <v>33680.370548800747</v>
      </c>
      <c r="C11" s="3">
        <f>+'Confed Life &amp; Annty (CLIAC)'!C11+'Fidelity Mutual'!C11+'First Capital'!C11+Midcontinent!C11+Settlers!C11+Shenandoah!C11</f>
        <v>3186.4619046339599</v>
      </c>
      <c r="D11" s="3">
        <f>+'Confed Life &amp; Annty (CLIAC)'!D11+'Fidelity Mutual'!D11+'First Capital'!D11+Midcontinent!D11+Settlers!D11+Shenandoah!D11</f>
        <v>286.78630059772433</v>
      </c>
      <c r="E11" s="3">
        <f>+'Confed Life &amp; Annty (CLIAC)'!E11+'Fidelity Mutual'!E11+'First Capital'!E11+Midcontinent!E11+Settlers!E11+Shenandoah!E11</f>
        <v>0</v>
      </c>
      <c r="F11" s="3">
        <f t="shared" si="0"/>
        <v>37153.618754032432</v>
      </c>
      <c r="H11" t="s">
        <v>392</v>
      </c>
      <c r="I11" s="3">
        <f>+Summary!L111</f>
        <v>127565</v>
      </c>
    </row>
    <row r="12" spans="1:9">
      <c r="A12" t="s">
        <v>6</v>
      </c>
      <c r="B12" s="3">
        <f>+'Confed Life &amp; Annty (CLIAC)'!B12+'Fidelity Mutual'!B12+'First Capital'!B12+Midcontinent!B12+Settlers!B12+Shenandoah!B12</f>
        <v>12966.120151392366</v>
      </c>
      <c r="C12" s="3">
        <f>+'Confed Life &amp; Annty (CLIAC)'!C12+'Fidelity Mutual'!C12+'First Capital'!C12+Midcontinent!C12+Settlers!C12+Shenandoah!C12</f>
        <v>219.71131440201844</v>
      </c>
      <c r="D12" s="3">
        <f>+'Confed Life &amp; Annty (CLIAC)'!D12+'Fidelity Mutual'!D12+'First Capital'!D12+Midcontinent!D12+Settlers!D12+Shenandoah!D12</f>
        <v>0</v>
      </c>
      <c r="E12" s="3">
        <f>+'Confed Life &amp; Annty (CLIAC)'!E12+'Fidelity Mutual'!E12+'First Capital'!E12+Midcontinent!E12+Settlers!E12+Shenandoah!E12</f>
        <v>0</v>
      </c>
      <c r="F12" s="3">
        <f t="shared" si="0"/>
        <v>13185.831465794385</v>
      </c>
      <c r="H12" t="s">
        <v>394</v>
      </c>
      <c r="I12" s="3">
        <f>+Summary!L112</f>
        <v>566459.67000000004</v>
      </c>
    </row>
    <row r="13" spans="1:9">
      <c r="A13" t="s">
        <v>7</v>
      </c>
      <c r="B13" s="3">
        <f>+'Confed Life &amp; Annty (CLIAC)'!B13+'Fidelity Mutual'!B13+'First Capital'!B13+Midcontinent!B13+Settlers!B13+Shenandoah!B13</f>
        <v>10836.048726351057</v>
      </c>
      <c r="C13" s="3">
        <f>+'Confed Life &amp; Annty (CLIAC)'!C13+'Fidelity Mutual'!C13+'First Capital'!C13+Midcontinent!C13+Settlers!C13+Shenandoah!C13</f>
        <v>1054.254163447999</v>
      </c>
      <c r="D13" s="3">
        <f>+'Confed Life &amp; Annty (CLIAC)'!D13+'Fidelity Mutual'!D13+'First Capital'!D13+Midcontinent!D13+Settlers!D13+Shenandoah!D13</f>
        <v>216.06132855314272</v>
      </c>
      <c r="E13" s="3">
        <f>+'Confed Life &amp; Annty (CLIAC)'!E13+'Fidelity Mutual'!E13+'First Capital'!E13+Midcontinent!E13+Settlers!E13+Shenandoah!E13</f>
        <v>0</v>
      </c>
      <c r="F13" s="3">
        <f t="shared" si="0"/>
        <v>12106.364218352199</v>
      </c>
      <c r="I13" s="3"/>
    </row>
    <row r="14" spans="1:9">
      <c r="A14" t="s">
        <v>8</v>
      </c>
      <c r="B14" s="3">
        <f>+'Confed Life &amp; Annty (CLIAC)'!B14+'Fidelity Mutual'!B14+'First Capital'!B14+Midcontinent!B14+Settlers!B14+Shenandoah!B14</f>
        <v>5767.378888333662</v>
      </c>
      <c r="C14" s="3">
        <f>+'Confed Life &amp; Annty (CLIAC)'!C14+'Fidelity Mutual'!C14+'First Capital'!C14+Midcontinent!C14+Settlers!C14+Shenandoah!C14</f>
        <v>911.71375814196813</v>
      </c>
      <c r="D14" s="3">
        <f>+'Confed Life &amp; Annty (CLIAC)'!D14+'Fidelity Mutual'!D14+'First Capital'!D14+Midcontinent!D14+Settlers!D14+Shenandoah!D14</f>
        <v>343.90384045552173</v>
      </c>
      <c r="E14" s="3">
        <f>+'Confed Life &amp; Annty (CLIAC)'!E14+'Fidelity Mutual'!E14+'First Capital'!E14+Midcontinent!E14+Settlers!E14+Shenandoah!E14</f>
        <v>0</v>
      </c>
      <c r="F14" s="3">
        <f t="shared" si="0"/>
        <v>7022.9964869311516</v>
      </c>
      <c r="H14" t="s">
        <v>59</v>
      </c>
      <c r="I14" s="3">
        <f>SUM(I6:I13)</f>
        <v>2387981.9300000006</v>
      </c>
    </row>
    <row r="15" spans="1:9">
      <c r="A15" t="s">
        <v>9</v>
      </c>
      <c r="B15" s="3">
        <f>+'Confed Life &amp; Annty (CLIAC)'!B15+'Fidelity Mutual'!B15+'First Capital'!B15+Midcontinent!B15+Settlers!B15+Shenandoah!B15</f>
        <v>144684.2093376694</v>
      </c>
      <c r="C15" s="3">
        <f>+'Confed Life &amp; Annty (CLIAC)'!C15+'Fidelity Mutual'!C15+'First Capital'!C15+Midcontinent!C15+Settlers!C15+Shenandoah!C15</f>
        <v>31843.685436279353</v>
      </c>
      <c r="D15" s="3">
        <f>+'Confed Life &amp; Annty (CLIAC)'!D15+'Fidelity Mutual'!D15+'First Capital'!D15+Midcontinent!D15+Settlers!D15+Shenandoah!D15</f>
        <v>19141.357059131296</v>
      </c>
      <c r="E15" s="3">
        <f>+'Confed Life &amp; Annty (CLIAC)'!E15+'Fidelity Mutual'!E15+'First Capital'!E15+Midcontinent!E15+Settlers!E15+Shenandoah!E15</f>
        <v>0</v>
      </c>
      <c r="F15" s="3">
        <f t="shared" si="0"/>
        <v>195669.25183308005</v>
      </c>
      <c r="H15" t="s">
        <v>190</v>
      </c>
      <c r="I15" s="3">
        <f>+F65</f>
        <v>2387981.9300000011</v>
      </c>
    </row>
    <row r="16" spans="1:9">
      <c r="A16" t="s">
        <v>10</v>
      </c>
      <c r="B16" s="3">
        <f>+'Confed Life &amp; Annty (CLIAC)'!B16+'Fidelity Mutual'!B16+'First Capital'!B16+Midcontinent!B16+Settlers!B16+Shenandoah!B16</f>
        <v>47723.579301590951</v>
      </c>
      <c r="C16" s="3">
        <f>+'Confed Life &amp; Annty (CLIAC)'!C16+'Fidelity Mutual'!C16+'First Capital'!C16+Midcontinent!C16+Settlers!C16+Shenandoah!C16</f>
        <v>12531.521788305898</v>
      </c>
      <c r="D16" s="3">
        <f>+'Confed Life &amp; Annty (CLIAC)'!D16+'Fidelity Mutual'!D16+'First Capital'!D16+Midcontinent!D16+Settlers!D16+Shenandoah!D16</f>
        <v>9799.852828824618</v>
      </c>
      <c r="E16" s="3">
        <f>+'Confed Life &amp; Annty (CLIAC)'!E16+'Fidelity Mutual'!E16+'First Capital'!E16+Midcontinent!E16+Settlers!E16+Shenandoah!E16</f>
        <v>1190.5278335965181</v>
      </c>
      <c r="F16" s="3">
        <f t="shared" si="0"/>
        <v>71245.481752317981</v>
      </c>
      <c r="I16" s="3">
        <f>+I14-I15</f>
        <v>0</v>
      </c>
    </row>
    <row r="17" spans="1:6">
      <c r="A17" t="s">
        <v>11</v>
      </c>
      <c r="B17" s="3">
        <f>+'Confed Life &amp; Annty (CLIAC)'!B17+'Fidelity Mutual'!B17+'First Capital'!B17+Midcontinent!B17+Settlers!B17+Shenandoah!B17</f>
        <v>325.05630905179578</v>
      </c>
      <c r="C17" s="3">
        <f>+'Confed Life &amp; Annty (CLIAC)'!C17+'Fidelity Mutual'!C17+'First Capital'!C17+Midcontinent!C17+Settlers!C17+Shenandoah!C17</f>
        <v>62.784114559955015</v>
      </c>
      <c r="D17" s="3">
        <f>+'Confed Life &amp; Annty (CLIAC)'!D17+'Fidelity Mutual'!D17+'First Capital'!D17+Midcontinent!D17+Settlers!D17+Shenandoah!D17</f>
        <v>0</v>
      </c>
      <c r="E17" s="3">
        <f>+'Confed Life &amp; Annty (CLIAC)'!E17+'Fidelity Mutual'!E17+'First Capital'!E17+Midcontinent!E17+Settlers!E17+Shenandoah!E17</f>
        <v>0</v>
      </c>
      <c r="F17" s="3">
        <f t="shared" si="0"/>
        <v>387.84042361175079</v>
      </c>
    </row>
    <row r="18" spans="1:6">
      <c r="A18" t="s">
        <v>12</v>
      </c>
      <c r="B18" s="3">
        <f>+'Confed Life &amp; Annty (CLIAC)'!B18+'Fidelity Mutual'!B18+'First Capital'!B18+Midcontinent!B18+Settlers!B18+Shenandoah!B18</f>
        <v>811.72876715302823</v>
      </c>
      <c r="C18" s="3">
        <f>+'Confed Life &amp; Annty (CLIAC)'!C18+'Fidelity Mutual'!C18+'First Capital'!C18+Midcontinent!C18+Settlers!C18+Shenandoah!C18</f>
        <v>9.6897555808695586</v>
      </c>
      <c r="D18" s="3">
        <f>+'Confed Life &amp; Annty (CLIAC)'!D18+'Fidelity Mutual'!D18+'First Capital'!D18+Midcontinent!D18+Settlers!D18+Shenandoah!D18</f>
        <v>0</v>
      </c>
      <c r="E18" s="3">
        <f>+'Confed Life &amp; Annty (CLIAC)'!E18+'Fidelity Mutual'!E18+'First Capital'!E18+Midcontinent!E18+Settlers!E18+Shenandoah!E18</f>
        <v>0</v>
      </c>
      <c r="F18" s="3">
        <f t="shared" si="0"/>
        <v>821.41852273389782</v>
      </c>
    </row>
    <row r="19" spans="1:6">
      <c r="A19" t="s">
        <v>13</v>
      </c>
      <c r="B19" s="3">
        <f>+'Confed Life &amp; Annty (CLIAC)'!B19+'Fidelity Mutual'!B19+'First Capital'!B19+Midcontinent!B19+Settlers!B19+Shenandoah!B19</f>
        <v>81939.752899928499</v>
      </c>
      <c r="C19" s="3">
        <f>+'Confed Life &amp; Annty (CLIAC)'!C19+'Fidelity Mutual'!C19+'First Capital'!C19+Midcontinent!C19+Settlers!C19+Shenandoah!C19</f>
        <v>8257.1953305363641</v>
      </c>
      <c r="D19" s="3">
        <f>+'Confed Life &amp; Annty (CLIAC)'!D19+'Fidelity Mutual'!D19+'First Capital'!D19+Midcontinent!D19+Settlers!D19+Shenandoah!D19</f>
        <v>1340.5559041569716</v>
      </c>
      <c r="E19" s="3">
        <f>+'Confed Life &amp; Annty (CLIAC)'!E19+'Fidelity Mutual'!E19+'First Capital'!E19+Midcontinent!E19+Settlers!E19+Shenandoah!E19</f>
        <v>359.78469231529664</v>
      </c>
      <c r="F19" s="3">
        <f t="shared" si="0"/>
        <v>91897.288826937118</v>
      </c>
    </row>
    <row r="20" spans="1:6">
      <c r="A20" t="s">
        <v>14</v>
      </c>
      <c r="B20" s="3">
        <f>+'Confed Life &amp; Annty (CLIAC)'!B20+'Fidelity Mutual'!B20+'First Capital'!B20+Midcontinent!B20+Settlers!B20+Shenandoah!B20</f>
        <v>18084.33098129159</v>
      </c>
      <c r="C20" s="3">
        <f>+'Confed Life &amp; Annty (CLIAC)'!C20+'Fidelity Mutual'!C20+'First Capital'!C20+Midcontinent!C20+Settlers!C20+Shenandoah!C20</f>
        <v>5849.8977061545893</v>
      </c>
      <c r="D20" s="3">
        <f>+'Confed Life &amp; Annty (CLIAC)'!D20+'Fidelity Mutual'!D20+'First Capital'!D20+Midcontinent!D20+Settlers!D20+Shenandoah!D20</f>
        <v>3168.2040966651612</v>
      </c>
      <c r="E20" s="3">
        <f>+'Confed Life &amp; Annty (CLIAC)'!E20+'Fidelity Mutual'!E20+'First Capital'!E20+Midcontinent!E20+Settlers!E20+Shenandoah!E20</f>
        <v>0</v>
      </c>
      <c r="F20" s="3">
        <f t="shared" si="0"/>
        <v>27102.432784111341</v>
      </c>
    </row>
    <row r="21" spans="1:6">
      <c r="A21" t="s">
        <v>15</v>
      </c>
      <c r="B21" s="3">
        <f>+'Confed Life &amp; Annty (CLIAC)'!B21+'Fidelity Mutual'!B21+'First Capital'!B21+Midcontinent!B21+Settlers!B21+Shenandoah!B21</f>
        <v>3914.4140124494311</v>
      </c>
      <c r="C21" s="3">
        <f>+'Confed Life &amp; Annty (CLIAC)'!C21+'Fidelity Mutual'!C21+'First Capital'!C21+Midcontinent!C21+Settlers!C21+Shenandoah!C21</f>
        <v>741.25915305077592</v>
      </c>
      <c r="D21" s="3">
        <f>+'Confed Life &amp; Annty (CLIAC)'!D21+'Fidelity Mutual'!D21+'First Capital'!D21+Midcontinent!D21+Settlers!D21+Shenandoah!D21</f>
        <v>353.00324168158215</v>
      </c>
      <c r="E21" s="3">
        <f>+'Confed Life &amp; Annty (CLIAC)'!E21+'Fidelity Mutual'!E21+'First Capital'!E21+Midcontinent!E21+Settlers!E21+Shenandoah!E21</f>
        <v>0</v>
      </c>
      <c r="F21" s="3">
        <f t="shared" si="0"/>
        <v>5008.6764071817888</v>
      </c>
    </row>
    <row r="22" spans="1:6">
      <c r="A22" t="s">
        <v>16</v>
      </c>
      <c r="B22" s="3">
        <f>+'Confed Life &amp; Annty (CLIAC)'!B22+'Fidelity Mutual'!B22+'First Capital'!B22+Midcontinent!B22+Settlers!B22+Shenandoah!B22</f>
        <v>14259.897164818645</v>
      </c>
      <c r="C22" s="3">
        <f>+'Confed Life &amp; Annty (CLIAC)'!C22+'Fidelity Mutual'!C22+'First Capital'!C22+Midcontinent!C22+Settlers!C22+Shenandoah!C22</f>
        <v>334.49115690161943</v>
      </c>
      <c r="D22" s="3">
        <f>+'Confed Life &amp; Annty (CLIAC)'!D22+'Fidelity Mutual'!D22+'First Capital'!D22+Midcontinent!D22+Settlers!D22+Shenandoah!D22</f>
        <v>238.96649845741771</v>
      </c>
      <c r="E22" s="3">
        <f>+'Confed Life &amp; Annty (CLIAC)'!E22+'Fidelity Mutual'!E22+'First Capital'!E22+Midcontinent!E22+Settlers!E22+Shenandoah!E22</f>
        <v>0</v>
      </c>
      <c r="F22" s="3">
        <f t="shared" si="0"/>
        <v>14833.354820177681</v>
      </c>
    </row>
    <row r="23" spans="1:6">
      <c r="A23" t="s">
        <v>17</v>
      </c>
      <c r="B23" s="3">
        <f>+'Confed Life &amp; Annty (CLIAC)'!B23+'Fidelity Mutual'!B23+'First Capital'!B23+Midcontinent!B23+Settlers!B23+Shenandoah!B23</f>
        <v>32133.020178436429</v>
      </c>
      <c r="C23" s="3">
        <f>+'Confed Life &amp; Annty (CLIAC)'!C23+'Fidelity Mutual'!C23+'First Capital'!C23+Midcontinent!C23+Settlers!C23+Shenandoah!C23</f>
        <v>6066.4395513931813</v>
      </c>
      <c r="D23" s="3">
        <f>+'Confed Life &amp; Annty (CLIAC)'!D23+'Fidelity Mutual'!D23+'First Capital'!D23+Midcontinent!D23+Settlers!D23+Shenandoah!D23</f>
        <v>3192.6803290280914</v>
      </c>
      <c r="E23" s="3">
        <f>+'Confed Life &amp; Annty (CLIAC)'!E23+'Fidelity Mutual'!E23+'First Capital'!E23+Midcontinent!E23+Settlers!E23+Shenandoah!E23</f>
        <v>0</v>
      </c>
      <c r="F23" s="3">
        <f t="shared" si="0"/>
        <v>41392.140058857709</v>
      </c>
    </row>
    <row r="24" spans="1:6">
      <c r="A24" t="s">
        <v>18</v>
      </c>
      <c r="B24" s="3">
        <f>+'Confed Life &amp; Annty (CLIAC)'!B24+'Fidelity Mutual'!B24+'First Capital'!B24+Midcontinent!B24+Settlers!B24+Shenandoah!B24</f>
        <v>20696.437498467072</v>
      </c>
      <c r="C24" s="3">
        <f>+'Confed Life &amp; Annty (CLIAC)'!C24+'Fidelity Mutual'!C24+'First Capital'!C24+Midcontinent!C24+Settlers!C24+Shenandoah!C24</f>
        <v>7157.8788138788987</v>
      </c>
      <c r="D24" s="3">
        <f>+'Confed Life &amp; Annty (CLIAC)'!D24+'Fidelity Mutual'!D24+'First Capital'!D24+Midcontinent!D24+Settlers!D24+Shenandoah!D24</f>
        <v>6335.3937722598521</v>
      </c>
      <c r="E24" s="3">
        <f>+'Confed Life &amp; Annty (CLIAC)'!E24+'Fidelity Mutual'!E24+'First Capital'!E24+Midcontinent!E24+Settlers!E24+Shenandoah!E24</f>
        <v>0</v>
      </c>
      <c r="F24" s="3">
        <f t="shared" si="0"/>
        <v>34189.710084605824</v>
      </c>
    </row>
    <row r="25" spans="1:6">
      <c r="A25" t="s">
        <v>19</v>
      </c>
      <c r="B25" s="3">
        <f>+'Confed Life &amp; Annty (CLIAC)'!B25+'Fidelity Mutual'!B25+'First Capital'!B25+Midcontinent!B25+Settlers!B25+Shenandoah!B25</f>
        <v>6888.4868578033947</v>
      </c>
      <c r="C25" s="3">
        <f>+'Confed Life &amp; Annty (CLIAC)'!C25+'Fidelity Mutual'!C25+'First Capital'!C25+Midcontinent!C25+Settlers!C25+Shenandoah!C25</f>
        <v>5187.7063603661645</v>
      </c>
      <c r="D25" s="3">
        <f>+'Confed Life &amp; Annty (CLIAC)'!D25+'Fidelity Mutual'!D25+'First Capital'!D25+Midcontinent!D25+Settlers!D25+Shenandoah!D25</f>
        <v>0</v>
      </c>
      <c r="E25" s="3">
        <f>+'Confed Life &amp; Annty (CLIAC)'!E25+'Fidelity Mutual'!E25+'First Capital'!E25+Midcontinent!E25+Settlers!E25+Shenandoah!E25</f>
        <v>0</v>
      </c>
      <c r="F25" s="3">
        <f t="shared" si="0"/>
        <v>12076.193218169559</v>
      </c>
    </row>
    <row r="26" spans="1:6">
      <c r="A26" t="s">
        <v>20</v>
      </c>
      <c r="B26" s="3">
        <f>+'Confed Life &amp; Annty (CLIAC)'!B26+'Fidelity Mutual'!B26+'First Capital'!B26+Midcontinent!B26+Settlers!B26+Shenandoah!B26</f>
        <v>35724.370565320773</v>
      </c>
      <c r="C26" s="3">
        <f>+'Confed Life &amp; Annty (CLIAC)'!C26+'Fidelity Mutual'!C26+'First Capital'!C26+Midcontinent!C26+Settlers!C26+Shenandoah!C26</f>
        <v>4537.463655956979</v>
      </c>
      <c r="D26" s="3">
        <f>+'Confed Life &amp; Annty (CLIAC)'!D26+'Fidelity Mutual'!D26+'First Capital'!D26+Midcontinent!D26+Settlers!D26+Shenandoah!D26</f>
        <v>3086.1899033781829</v>
      </c>
      <c r="E26" s="3">
        <f>+'Confed Life &amp; Annty (CLIAC)'!E26+'Fidelity Mutual'!E26+'First Capital'!E26+Midcontinent!E26+Settlers!E26+Shenandoah!E26</f>
        <v>0</v>
      </c>
      <c r="F26" s="3">
        <f t="shared" si="0"/>
        <v>43348.024124655931</v>
      </c>
    </row>
    <row r="27" spans="1:6">
      <c r="A27" t="s">
        <v>21</v>
      </c>
      <c r="B27" s="3">
        <f>+'Confed Life &amp; Annty (CLIAC)'!B27+'Fidelity Mutual'!B27+'First Capital'!B27+Midcontinent!B27+Settlers!B27+Shenandoah!B27</f>
        <v>71354.250149943473</v>
      </c>
      <c r="C27" s="3">
        <f>+'Confed Life &amp; Annty (CLIAC)'!C27+'Fidelity Mutual'!C27+'First Capital'!C27+Midcontinent!C27+Settlers!C27+Shenandoah!C27</f>
        <v>2748.1081468245584</v>
      </c>
      <c r="D27" s="3">
        <f>+'Confed Life &amp; Annty (CLIAC)'!D27+'Fidelity Mutual'!D27+'First Capital'!D27+Midcontinent!D27+Settlers!D27+Shenandoah!D27</f>
        <v>0</v>
      </c>
      <c r="E27" s="3">
        <f>+'Confed Life &amp; Annty (CLIAC)'!E27+'Fidelity Mutual'!E27+'First Capital'!E27+Midcontinent!E27+Settlers!E27+Shenandoah!E27</f>
        <v>0</v>
      </c>
      <c r="F27" s="3">
        <f t="shared" si="0"/>
        <v>74102.358296768027</v>
      </c>
    </row>
    <row r="28" spans="1:6">
      <c r="A28" t="s">
        <v>22</v>
      </c>
      <c r="B28" s="3">
        <f>+'Confed Life &amp; Annty (CLIAC)'!B28+'Fidelity Mutual'!B28+'First Capital'!B28+Midcontinent!B28+Settlers!B28+Shenandoah!B28</f>
        <v>27589.483821808128</v>
      </c>
      <c r="C28" s="3">
        <f>+'Confed Life &amp; Annty (CLIAC)'!C28+'Fidelity Mutual'!C28+'First Capital'!C28+Midcontinent!C28+Settlers!C28+Shenandoah!C28</f>
        <v>6515.8131528574004</v>
      </c>
      <c r="D28" s="3">
        <f>+'Confed Life &amp; Annty (CLIAC)'!D28+'Fidelity Mutual'!D28+'First Capital'!D28+Midcontinent!D28+Settlers!D28+Shenandoah!D28</f>
        <v>4047.4238685013593</v>
      </c>
      <c r="E28" s="3">
        <f>+'Confed Life &amp; Annty (CLIAC)'!E28+'Fidelity Mutual'!E28+'First Capital'!E28+Midcontinent!E28+Settlers!E28+Shenandoah!E28</f>
        <v>745.8502855591488</v>
      </c>
      <c r="F28" s="3">
        <f t="shared" si="0"/>
        <v>38898.571128726042</v>
      </c>
    </row>
    <row r="29" spans="1:6">
      <c r="A29" t="s">
        <v>23</v>
      </c>
      <c r="B29" s="3">
        <f>+'Confed Life &amp; Annty (CLIAC)'!B29+'Fidelity Mutual'!B29+'First Capital'!B29+Midcontinent!B29+Settlers!B29+Shenandoah!B29</f>
        <v>6051.5493994476483</v>
      </c>
      <c r="C29" s="3">
        <f>+'Confed Life &amp; Annty (CLIAC)'!C29+'Fidelity Mutual'!C29+'First Capital'!C29+Midcontinent!C29+Settlers!C29+Shenandoah!C29</f>
        <v>200.54141562659868</v>
      </c>
      <c r="D29" s="3">
        <f>+'Confed Life &amp; Annty (CLIAC)'!D29+'Fidelity Mutual'!D29+'First Capital'!D29+Midcontinent!D29+Settlers!D29+Shenandoah!D29</f>
        <v>50.581965638983363</v>
      </c>
      <c r="E29" s="3">
        <f>+'Confed Life &amp; Annty (CLIAC)'!E29+'Fidelity Mutual'!E29+'First Capital'!E29+Midcontinent!E29+Settlers!E29+Shenandoah!E29</f>
        <v>0</v>
      </c>
      <c r="F29" s="3">
        <f t="shared" si="0"/>
        <v>6302.6727807132302</v>
      </c>
    </row>
    <row r="30" spans="1:6">
      <c r="A30" t="s">
        <v>24</v>
      </c>
      <c r="B30" s="3">
        <f>+'Confed Life &amp; Annty (CLIAC)'!B30+'Fidelity Mutual'!B30+'First Capital'!B30+Midcontinent!B30+Settlers!B30+Shenandoah!B30</f>
        <v>7143.4824107115001</v>
      </c>
      <c r="C30" s="3">
        <f>+'Confed Life &amp; Annty (CLIAC)'!C30+'Fidelity Mutual'!C30+'First Capital'!C30+Midcontinent!C30+Settlers!C30+Shenandoah!C30</f>
        <v>2333.6691046765295</v>
      </c>
      <c r="D30" s="3">
        <f>+'Confed Life &amp; Annty (CLIAC)'!D30+'Fidelity Mutual'!D30+'First Capital'!D30+Midcontinent!D30+Settlers!D30+Shenandoah!D30</f>
        <v>1914.956465853649</v>
      </c>
      <c r="E30" s="3">
        <f>+'Confed Life &amp; Annty (CLIAC)'!E30+'Fidelity Mutual'!E30+'First Capital'!E30+Midcontinent!E30+Settlers!E30+Shenandoah!E30</f>
        <v>0</v>
      </c>
      <c r="F30" s="3">
        <f t="shared" si="0"/>
        <v>11392.107981241679</v>
      </c>
    </row>
    <row r="31" spans="1:6">
      <c r="A31" t="s">
        <v>25</v>
      </c>
      <c r="B31" s="3">
        <f>+'Confed Life &amp; Annty (CLIAC)'!B31+'Fidelity Mutual'!B31+'First Capital'!B31+Midcontinent!B31+Settlers!B31+Shenandoah!B31</f>
        <v>21106.29859639574</v>
      </c>
      <c r="C31" s="3">
        <f>+'Confed Life &amp; Annty (CLIAC)'!C31+'Fidelity Mutual'!C31+'First Capital'!C31+Midcontinent!C31+Settlers!C31+Shenandoah!C31</f>
        <v>1959.5890490978411</v>
      </c>
      <c r="D31" s="3">
        <f>+'Confed Life &amp; Annty (CLIAC)'!D31+'Fidelity Mutual'!D31+'First Capital'!D31+Midcontinent!D31+Settlers!D31+Shenandoah!D31</f>
        <v>1564.4891727795248</v>
      </c>
      <c r="E31" s="3">
        <f>+'Confed Life &amp; Annty (CLIAC)'!E31+'Fidelity Mutual'!E31+'First Capital'!E31+Midcontinent!E31+Settlers!E31+Shenandoah!E31</f>
        <v>0</v>
      </c>
      <c r="F31" s="3">
        <f t="shared" si="0"/>
        <v>24630.376818273107</v>
      </c>
    </row>
    <row r="32" spans="1:6">
      <c r="A32" t="s">
        <v>26</v>
      </c>
      <c r="B32" s="3">
        <f>+'Confed Life &amp; Annty (CLIAC)'!B32+'Fidelity Mutual'!B32+'First Capital'!B32+Midcontinent!B32+Settlers!B32+Shenandoah!B32</f>
        <v>797.88485553136422</v>
      </c>
      <c r="C32" s="3">
        <f>+'Confed Life &amp; Annty (CLIAC)'!C32+'Fidelity Mutual'!C32+'First Capital'!C32+Midcontinent!C32+Settlers!C32+Shenandoah!C32</f>
        <v>0</v>
      </c>
      <c r="D32" s="3">
        <f>+'Confed Life &amp; Annty (CLIAC)'!D32+'Fidelity Mutual'!D32+'First Capital'!D32+Midcontinent!D32+Settlers!D32+Shenandoah!D32</f>
        <v>0</v>
      </c>
      <c r="E32" s="3">
        <f>+'Confed Life &amp; Annty (CLIAC)'!E32+'Fidelity Mutual'!E32+'First Capital'!E32+Midcontinent!E32+Settlers!E32+Shenandoah!E32</f>
        <v>0</v>
      </c>
      <c r="F32" s="3">
        <f t="shared" si="0"/>
        <v>797.88485553136422</v>
      </c>
    </row>
    <row r="33" spans="1:6">
      <c r="A33" t="s">
        <v>27</v>
      </c>
      <c r="B33" s="3">
        <f>+'Confed Life &amp; Annty (CLIAC)'!B33+'Fidelity Mutual'!B33+'First Capital'!B33+Midcontinent!B33+Settlers!B33+Shenandoah!B33</f>
        <v>2677.2388765511641</v>
      </c>
      <c r="C33" s="3">
        <f>+'Confed Life &amp; Annty (CLIAC)'!C33+'Fidelity Mutual'!C33+'First Capital'!C33+Midcontinent!C33+Settlers!C33+Shenandoah!C33</f>
        <v>296.52674529156707</v>
      </c>
      <c r="D33" s="3">
        <f>+'Confed Life &amp; Annty (CLIAC)'!D33+'Fidelity Mutual'!D33+'First Capital'!D33+Midcontinent!D33+Settlers!D33+Shenandoah!D33</f>
        <v>229.35843678628959</v>
      </c>
      <c r="E33" s="3">
        <f>+'Confed Life &amp; Annty (CLIAC)'!E33+'Fidelity Mutual'!E33+'First Capital'!E33+Midcontinent!E33+Settlers!E33+Shenandoah!E33</f>
        <v>0</v>
      </c>
      <c r="F33" s="3">
        <f t="shared" si="0"/>
        <v>3203.1240586290205</v>
      </c>
    </row>
    <row r="34" spans="1:6">
      <c r="A34" t="s">
        <v>28</v>
      </c>
      <c r="B34" s="3">
        <f>+'Confed Life &amp; Annty (CLIAC)'!B34+'Fidelity Mutual'!B34+'First Capital'!B34+Midcontinent!B34+Settlers!B34+Shenandoah!B34</f>
        <v>4088.9649288089049</v>
      </c>
      <c r="C34" s="3">
        <f>+'Confed Life &amp; Annty (CLIAC)'!C34+'Fidelity Mutual'!C34+'First Capital'!C34+Midcontinent!C34+Settlers!C34+Shenandoah!C34</f>
        <v>8.6691551911841671</v>
      </c>
      <c r="D34" s="3">
        <f>+'Confed Life &amp; Annty (CLIAC)'!D34+'Fidelity Mutual'!D34+'First Capital'!D34+Midcontinent!D34+Settlers!D34+Shenandoah!D34</f>
        <v>0.52398875640960274</v>
      </c>
      <c r="E34" s="3">
        <f>+'Confed Life &amp; Annty (CLIAC)'!E34+'Fidelity Mutual'!E34+'First Capital'!E34+Midcontinent!E34+Settlers!E34+Shenandoah!E34</f>
        <v>0</v>
      </c>
      <c r="F34" s="3">
        <f t="shared" si="0"/>
        <v>4098.1580727564988</v>
      </c>
    </row>
    <row r="35" spans="1:6">
      <c r="A35" t="s">
        <v>29</v>
      </c>
      <c r="B35" s="3">
        <f>+'Confed Life &amp; Annty (CLIAC)'!B35+'Fidelity Mutual'!B35+'First Capital'!B35+Midcontinent!B35+Settlers!B35+Shenandoah!B35</f>
        <v>9776.1711617368455</v>
      </c>
      <c r="C35" s="3">
        <f>+'Confed Life &amp; Annty (CLIAC)'!C35+'Fidelity Mutual'!C35+'First Capital'!C35+Midcontinent!C35+Settlers!C35+Shenandoah!C35</f>
        <v>307.39027614330041</v>
      </c>
      <c r="D35" s="3">
        <f>+'Confed Life &amp; Annty (CLIAC)'!D35+'Fidelity Mutual'!D35+'First Capital'!D35+Midcontinent!D35+Settlers!D35+Shenandoah!D35</f>
        <v>0</v>
      </c>
      <c r="E35" s="3">
        <f>+'Confed Life &amp; Annty (CLIAC)'!E35+'Fidelity Mutual'!E35+'First Capital'!E35+Midcontinent!E35+Settlers!E35+Shenandoah!E35</f>
        <v>0</v>
      </c>
      <c r="F35" s="3">
        <f t="shared" si="0"/>
        <v>10083.561437880146</v>
      </c>
    </row>
    <row r="36" spans="1:6">
      <c r="A36" t="s">
        <v>30</v>
      </c>
      <c r="B36" s="3">
        <f>+'Confed Life &amp; Annty (CLIAC)'!B36+'Fidelity Mutual'!B36+'First Capital'!B36+Midcontinent!B36+Settlers!B36+Shenandoah!B36</f>
        <v>79394.004490911262</v>
      </c>
      <c r="C36" s="3">
        <f>+'Confed Life &amp; Annty (CLIAC)'!C36+'Fidelity Mutual'!C36+'First Capital'!C36+Midcontinent!C36+Settlers!C36+Shenandoah!C36</f>
        <v>5516.4078365040605</v>
      </c>
      <c r="D36" s="3">
        <f>+'Confed Life &amp; Annty (CLIAC)'!D36+'Fidelity Mutual'!D36+'First Capital'!D36+Midcontinent!D36+Settlers!D36+Shenandoah!D36</f>
        <v>309.64727113388216</v>
      </c>
      <c r="E36" s="3">
        <f>+'Confed Life &amp; Annty (CLIAC)'!E36+'Fidelity Mutual'!E36+'First Capital'!E36+Midcontinent!E36+Settlers!E36+Shenandoah!E36</f>
        <v>2629.6538485711285</v>
      </c>
      <c r="F36" s="3">
        <f t="shared" si="0"/>
        <v>87849.713447120346</v>
      </c>
    </row>
    <row r="37" spans="1:6">
      <c r="A37" t="s">
        <v>31</v>
      </c>
      <c r="B37" s="3">
        <f>+'Confed Life &amp; Annty (CLIAC)'!B37+'Fidelity Mutual'!B37+'First Capital'!B37+Midcontinent!B37+Settlers!B37+Shenandoah!B37</f>
        <v>4881.2160736790383</v>
      </c>
      <c r="C37" s="3">
        <f>+'Confed Life &amp; Annty (CLIAC)'!C37+'Fidelity Mutual'!C37+'First Capital'!C37+Midcontinent!C37+Settlers!C37+Shenandoah!C37</f>
        <v>341.36533092834134</v>
      </c>
      <c r="D37" s="3">
        <f>+'Confed Life &amp; Annty (CLIAC)'!D37+'Fidelity Mutual'!D37+'First Capital'!D37+Midcontinent!D37+Settlers!D37+Shenandoah!D37</f>
        <v>244.88094476015749</v>
      </c>
      <c r="E37" s="3">
        <f>+'Confed Life &amp; Annty (CLIAC)'!E37+'Fidelity Mutual'!E37+'First Capital'!E37+Midcontinent!E37+Settlers!E37+Shenandoah!E37</f>
        <v>0</v>
      </c>
      <c r="F37" s="3">
        <f t="shared" si="0"/>
        <v>5467.4623493675372</v>
      </c>
    </row>
    <row r="38" spans="1:6">
      <c r="A38" t="s">
        <v>32</v>
      </c>
      <c r="B38" s="3">
        <f>+'Confed Life &amp; Annty (CLIAC)'!B38+'Fidelity Mutual'!B38+'First Capital'!B38+Midcontinent!B38+Settlers!B38+Shenandoah!B38</f>
        <v>65879.023868176271</v>
      </c>
      <c r="C38" s="3">
        <f>+'Confed Life &amp; Annty (CLIAC)'!C38+'Fidelity Mutual'!C38+'First Capital'!C38+Midcontinent!C38+Settlers!C38+Shenandoah!C38</f>
        <v>8216.4339589524279</v>
      </c>
      <c r="D38" s="3">
        <f>+'Confed Life &amp; Annty (CLIAC)'!D38+'Fidelity Mutual'!D38+'First Capital'!D38+Midcontinent!D38+Settlers!D38+Shenandoah!D38</f>
        <v>0</v>
      </c>
      <c r="E38" s="3">
        <f>+'Confed Life &amp; Annty (CLIAC)'!E38+'Fidelity Mutual'!E38+'First Capital'!E38+Midcontinent!E38+Settlers!E38+Shenandoah!E38</f>
        <v>2617.5355416588918</v>
      </c>
      <c r="F38" s="3">
        <f t="shared" ref="F38:F58" si="1">SUM(B38:E38)</f>
        <v>76712.993368787589</v>
      </c>
    </row>
    <row r="39" spans="1:6">
      <c r="A39" t="s">
        <v>33</v>
      </c>
      <c r="B39" s="3">
        <f>+'Confed Life &amp; Annty (CLIAC)'!B39+'Fidelity Mutual'!B39+'First Capital'!B39+Midcontinent!B39+Settlers!B39+Shenandoah!B39</f>
        <v>81341.224175086114</v>
      </c>
      <c r="C39" s="3">
        <f>+'Confed Life &amp; Annty (CLIAC)'!C39+'Fidelity Mutual'!C39+'First Capital'!C39+Midcontinent!C39+Settlers!C39+Shenandoah!C39</f>
        <v>52267.526823532156</v>
      </c>
      <c r="D39" s="3">
        <f>+'Confed Life &amp; Annty (CLIAC)'!D39+'Fidelity Mutual'!D39+'First Capital'!D39+Midcontinent!D39+Settlers!D39+Shenandoah!D39</f>
        <v>27663.615383477103</v>
      </c>
      <c r="E39" s="3">
        <f>+'Confed Life &amp; Annty (CLIAC)'!E39+'Fidelity Mutual'!E39+'First Capital'!E39+Midcontinent!E39+Settlers!E39+Shenandoah!E39</f>
        <v>3357.2978421552666</v>
      </c>
      <c r="F39" s="3">
        <f t="shared" si="1"/>
        <v>164629.66422425062</v>
      </c>
    </row>
    <row r="40" spans="1:6">
      <c r="A40" t="s">
        <v>34</v>
      </c>
      <c r="B40" s="3">
        <f>+'Confed Life &amp; Annty (CLIAC)'!B40+'Fidelity Mutual'!B40+'First Capital'!B40+Midcontinent!B40+Settlers!B40+Shenandoah!B40</f>
        <v>436.38100589655869</v>
      </c>
      <c r="C40" s="3">
        <f>+'Confed Life &amp; Annty (CLIAC)'!C40+'Fidelity Mutual'!C40+'First Capital'!C40+Midcontinent!C40+Settlers!C40+Shenandoah!C40</f>
        <v>0</v>
      </c>
      <c r="D40" s="3">
        <f>+'Confed Life &amp; Annty (CLIAC)'!D40+'Fidelity Mutual'!D40+'First Capital'!D40+Midcontinent!D40+Settlers!D40+Shenandoah!D40</f>
        <v>0</v>
      </c>
      <c r="E40" s="3">
        <f>+'Confed Life &amp; Annty (CLIAC)'!E40+'Fidelity Mutual'!E40+'First Capital'!E40+Midcontinent!E40+Settlers!E40+Shenandoah!E40</f>
        <v>0</v>
      </c>
      <c r="F40" s="3">
        <f t="shared" si="1"/>
        <v>436.38100589655869</v>
      </c>
    </row>
    <row r="41" spans="1:6">
      <c r="A41" t="s">
        <v>35</v>
      </c>
      <c r="B41" s="3">
        <f>+'Confed Life &amp; Annty (CLIAC)'!B41+'Fidelity Mutual'!B41+'First Capital'!B41+Midcontinent!B41+Settlers!B41+Shenandoah!B41</f>
        <v>62810.570421526703</v>
      </c>
      <c r="C41" s="3">
        <f>+'Confed Life &amp; Annty (CLIAC)'!C41+'Fidelity Mutual'!C41+'First Capital'!C41+Midcontinent!C41+Settlers!C41+Shenandoah!C41</f>
        <v>15166.231309274081</v>
      </c>
      <c r="D41" s="3">
        <f>+'Confed Life &amp; Annty (CLIAC)'!D41+'Fidelity Mutual'!D41+'First Capital'!D41+Midcontinent!D41+Settlers!D41+Shenandoah!D41</f>
        <v>11954.488808532711</v>
      </c>
      <c r="E41" s="3">
        <f>+'Confed Life &amp; Annty (CLIAC)'!E41+'Fidelity Mutual'!E41+'First Capital'!E41+Midcontinent!E41+Settlers!E41+Shenandoah!E41</f>
        <v>3688.8078341645091</v>
      </c>
      <c r="F41" s="3">
        <f t="shared" si="1"/>
        <v>93620.098373498011</v>
      </c>
    </row>
    <row r="42" spans="1:6">
      <c r="A42" t="s">
        <v>36</v>
      </c>
      <c r="B42" s="3">
        <f>+'Confed Life &amp; Annty (CLIAC)'!B42+'Fidelity Mutual'!B42+'First Capital'!B42+Midcontinent!B42+Settlers!B42+Shenandoah!B42</f>
        <v>48684.810248299102</v>
      </c>
      <c r="C42" s="3">
        <f>+'Confed Life &amp; Annty (CLIAC)'!C42+'Fidelity Mutual'!C42+'First Capital'!C42+Midcontinent!C42+Settlers!C42+Shenandoah!C42</f>
        <v>3869.4564579882681</v>
      </c>
      <c r="D42" s="3">
        <f>+'Confed Life &amp; Annty (CLIAC)'!D42+'Fidelity Mutual'!D42+'First Capital'!D42+Midcontinent!D42+Settlers!D42+Shenandoah!D42</f>
        <v>2458.2197357109208</v>
      </c>
      <c r="E42" s="3">
        <f>+'Confed Life &amp; Annty (CLIAC)'!E42+'Fidelity Mutual'!E42+'First Capital'!E42+Midcontinent!E42+Settlers!E42+Shenandoah!E42</f>
        <v>0</v>
      </c>
      <c r="F42" s="3">
        <f t="shared" si="1"/>
        <v>55012.486441998284</v>
      </c>
    </row>
    <row r="43" spans="1:6">
      <c r="A43" t="s">
        <v>37</v>
      </c>
      <c r="B43" s="3">
        <f>+'Confed Life &amp; Annty (CLIAC)'!B43+'Fidelity Mutual'!B43+'First Capital'!B43+Midcontinent!B43+Settlers!B43+Shenandoah!B43</f>
        <v>4589.0261805808113</v>
      </c>
      <c r="C43" s="3">
        <f>+'Confed Life &amp; Annty (CLIAC)'!C43+'Fidelity Mutual'!C43+'First Capital'!C43+Midcontinent!C43+Settlers!C43+Shenandoah!C43</f>
        <v>75.696249717123806</v>
      </c>
      <c r="D43" s="3">
        <f>+'Confed Life &amp; Annty (CLIAC)'!D43+'Fidelity Mutual'!D43+'First Capital'!D43+Midcontinent!D43+Settlers!D43+Shenandoah!D43</f>
        <v>0.3953940376158796</v>
      </c>
      <c r="E43" s="3">
        <f>+'Confed Life &amp; Annty (CLIAC)'!E43+'Fidelity Mutual'!E43+'First Capital'!E43+Midcontinent!E43+Settlers!E43+Shenandoah!E43</f>
        <v>0</v>
      </c>
      <c r="F43" s="3">
        <f t="shared" si="1"/>
        <v>4665.1178243355507</v>
      </c>
    </row>
    <row r="44" spans="1:6">
      <c r="A44" t="s">
        <v>38</v>
      </c>
      <c r="B44" s="3">
        <f>+'Confed Life &amp; Annty (CLIAC)'!B44+'Fidelity Mutual'!B44+'First Capital'!B44+Midcontinent!B44+Settlers!B44+Shenandoah!B44</f>
        <v>233372.14060935465</v>
      </c>
      <c r="C44" s="3">
        <f>+'Confed Life &amp; Annty (CLIAC)'!C44+'Fidelity Mutual'!C44+'First Capital'!C44+Midcontinent!C44+Settlers!C44+Shenandoah!C44</f>
        <v>36053.741130482369</v>
      </c>
      <c r="D44" s="3">
        <f>+'Confed Life &amp; Annty (CLIAC)'!D44+'Fidelity Mutual'!D44+'First Capital'!D44+Midcontinent!D44+Settlers!D44+Shenandoah!D44</f>
        <v>11289.948256510652</v>
      </c>
      <c r="E44" s="3">
        <f>+'Confed Life &amp; Annty (CLIAC)'!E44+'Fidelity Mutual'!E44+'First Capital'!E44+Midcontinent!E44+Settlers!E44+Shenandoah!E44</f>
        <v>13400.77104708013</v>
      </c>
      <c r="F44" s="3">
        <f t="shared" si="1"/>
        <v>294116.60104342777</v>
      </c>
    </row>
    <row r="45" spans="1:6">
      <c r="A45" t="s">
        <v>39</v>
      </c>
      <c r="B45" s="3">
        <f>+'Confed Life &amp; Annty (CLIAC)'!B45+'Fidelity Mutual'!B45+'First Capital'!B45+Midcontinent!B45+Settlers!B45+Shenandoah!B45</f>
        <v>37.944486469419729</v>
      </c>
      <c r="C45" s="3">
        <f>+'Confed Life &amp; Annty (CLIAC)'!C45+'Fidelity Mutual'!C45+'First Capital'!C45+Midcontinent!C45+Settlers!C45+Shenandoah!C45</f>
        <v>0</v>
      </c>
      <c r="D45" s="3">
        <f>+'Confed Life &amp; Annty (CLIAC)'!D45+'Fidelity Mutual'!D45+'First Capital'!D45+Midcontinent!D45+Settlers!D45+Shenandoah!D45</f>
        <v>0</v>
      </c>
      <c r="E45" s="3">
        <f>+'Confed Life &amp; Annty (CLIAC)'!E45+'Fidelity Mutual'!E45+'First Capital'!E45+Midcontinent!E45+Settlers!E45+Shenandoah!E45</f>
        <v>0</v>
      </c>
      <c r="F45" s="3">
        <f t="shared" si="1"/>
        <v>37.944486469419729</v>
      </c>
    </row>
    <row r="46" spans="1:6">
      <c r="A46" t="s">
        <v>40</v>
      </c>
      <c r="B46" s="3">
        <f>+'Confed Life &amp; Annty (CLIAC)'!B46+'Fidelity Mutual'!B46+'First Capital'!B46+Midcontinent!B46+Settlers!B46+Shenandoah!B46</f>
        <v>9578.4597085462738</v>
      </c>
      <c r="C46" s="3">
        <f>+'Confed Life &amp; Annty (CLIAC)'!C46+'Fidelity Mutual'!C46+'First Capital'!C46+Midcontinent!C46+Settlers!C46+Shenandoah!C46</f>
        <v>227.09054148422553</v>
      </c>
      <c r="D46" s="3">
        <f>+'Confed Life &amp; Annty (CLIAC)'!D46+'Fidelity Mutual'!D46+'First Capital'!D46+Midcontinent!D46+Settlers!D46+Shenandoah!D46</f>
        <v>0</v>
      </c>
      <c r="E46" s="3">
        <f>+'Confed Life &amp; Annty (CLIAC)'!E46+'Fidelity Mutual'!E46+'First Capital'!E46+Midcontinent!E46+Settlers!E46+Shenandoah!E46</f>
        <v>0</v>
      </c>
      <c r="F46" s="3">
        <f t="shared" si="1"/>
        <v>9805.5502500304992</v>
      </c>
    </row>
    <row r="47" spans="1:6">
      <c r="A47" t="s">
        <v>41</v>
      </c>
      <c r="B47" s="3">
        <f>+'Confed Life &amp; Annty (CLIAC)'!B47+'Fidelity Mutual'!B47+'First Capital'!B47+Midcontinent!B47+Settlers!B47+Shenandoah!B47</f>
        <v>30278.847526161044</v>
      </c>
      <c r="C47" s="3">
        <f>+'Confed Life &amp; Annty (CLIAC)'!C47+'Fidelity Mutual'!C47+'First Capital'!C47+Midcontinent!C47+Settlers!C47+Shenandoah!C47</f>
        <v>10094.1582669078</v>
      </c>
      <c r="D47" s="3">
        <f>+'Confed Life &amp; Annty (CLIAC)'!D47+'Fidelity Mutual'!D47+'First Capital'!D47+Midcontinent!D47+Settlers!D47+Shenandoah!D47</f>
        <v>7996.0822177669552</v>
      </c>
      <c r="E47" s="3">
        <f>+'Confed Life &amp; Annty (CLIAC)'!E47+'Fidelity Mutual'!E47+'First Capital'!E47+Midcontinent!E47+Settlers!E47+Shenandoah!E47</f>
        <v>0</v>
      </c>
      <c r="F47" s="3">
        <f t="shared" si="1"/>
        <v>48369.088010835796</v>
      </c>
    </row>
    <row r="48" spans="1:6">
      <c r="A48" t="s">
        <v>42</v>
      </c>
      <c r="B48" s="3">
        <f>+'Confed Life &amp; Annty (CLIAC)'!B48+'Fidelity Mutual'!B48+'First Capital'!B48+Midcontinent!B48+Settlers!B48+Shenandoah!B48</f>
        <v>560.17223232979791</v>
      </c>
      <c r="C48" s="3">
        <f>+'Confed Life &amp; Annty (CLIAC)'!C48+'Fidelity Mutual'!C48+'First Capital'!C48+Midcontinent!C48+Settlers!C48+Shenandoah!C48</f>
        <v>2.3314616806651411</v>
      </c>
      <c r="D48" s="3">
        <f>+'Confed Life &amp; Annty (CLIAC)'!D48+'Fidelity Mutual'!D48+'First Capital'!D48+Midcontinent!D48+Settlers!D48+Shenandoah!D48</f>
        <v>0</v>
      </c>
      <c r="E48" s="3">
        <f>+'Confed Life &amp; Annty (CLIAC)'!E48+'Fidelity Mutual'!E48+'First Capital'!E48+Midcontinent!E48+Settlers!E48+Shenandoah!E48</f>
        <v>0</v>
      </c>
      <c r="F48" s="3">
        <f t="shared" si="1"/>
        <v>562.50369401046305</v>
      </c>
    </row>
    <row r="49" spans="1:6">
      <c r="A49" t="s">
        <v>43</v>
      </c>
      <c r="B49" s="3">
        <f>+'Confed Life &amp; Annty (CLIAC)'!B49+'Fidelity Mutual'!B49+'First Capital'!B49+Midcontinent!B49+Settlers!B49+Shenandoah!B49</f>
        <v>84250.103006198202</v>
      </c>
      <c r="C49" s="3">
        <f>+'Confed Life &amp; Annty (CLIAC)'!C49+'Fidelity Mutual'!C49+'First Capital'!C49+Midcontinent!C49+Settlers!C49+Shenandoah!C49</f>
        <v>18199.096329647396</v>
      </c>
      <c r="D49" s="3">
        <f>+'Confed Life &amp; Annty (CLIAC)'!D49+'Fidelity Mutual'!D49+'First Capital'!D49+Midcontinent!D49+Settlers!D49+Shenandoah!D49</f>
        <v>8240.3630911467735</v>
      </c>
      <c r="E49" s="3">
        <f>+'Confed Life &amp; Annty (CLIAC)'!E49+'Fidelity Mutual'!E49+'First Capital'!E49+Midcontinent!E49+Settlers!E49+Shenandoah!E49</f>
        <v>0</v>
      </c>
      <c r="F49" s="3">
        <f t="shared" si="1"/>
        <v>110689.56242699237</v>
      </c>
    </row>
    <row r="50" spans="1:6">
      <c r="A50" t="s">
        <v>44</v>
      </c>
      <c r="B50" s="3">
        <f>+'Confed Life &amp; Annty (CLIAC)'!B50+'Fidelity Mutual'!B50+'First Capital'!B50+Midcontinent!B50+Settlers!B50+Shenandoah!B50</f>
        <v>172167.83418251161</v>
      </c>
      <c r="C50" s="3">
        <f>+'Confed Life &amp; Annty (CLIAC)'!C50+'Fidelity Mutual'!C50+'First Capital'!C50+Midcontinent!C50+Settlers!C50+Shenandoah!C50</f>
        <v>14576.688944593341</v>
      </c>
      <c r="D50" s="3">
        <f>+'Confed Life &amp; Annty (CLIAC)'!D50+'Fidelity Mutual'!D50+'First Capital'!D50+Midcontinent!D50+Settlers!D50+Shenandoah!D50</f>
        <v>11330.208554547937</v>
      </c>
      <c r="E50" s="3">
        <f>+'Confed Life &amp; Annty (CLIAC)'!E50+'Fidelity Mutual'!E50+'First Capital'!E50+Midcontinent!E50+Settlers!E50+Shenandoah!E50</f>
        <v>0</v>
      </c>
      <c r="F50" s="3">
        <f t="shared" si="1"/>
        <v>198074.73168165289</v>
      </c>
    </row>
    <row r="51" spans="1:6">
      <c r="A51" t="s">
        <v>45</v>
      </c>
      <c r="B51" s="3">
        <f>+'Confed Life &amp; Annty (CLIAC)'!B51+'Fidelity Mutual'!B51+'First Capital'!B51+Midcontinent!B51+Settlers!B51+Shenandoah!B51</f>
        <v>2178.1768415695715</v>
      </c>
      <c r="C51" s="3">
        <f>+'Confed Life &amp; Annty (CLIAC)'!C51+'Fidelity Mutual'!C51+'First Capital'!C51+Midcontinent!C51+Settlers!C51+Shenandoah!C51</f>
        <v>27.160121411396972</v>
      </c>
      <c r="D51" s="3">
        <f>+'Confed Life &amp; Annty (CLIAC)'!D51+'Fidelity Mutual'!D51+'First Capital'!D51+Midcontinent!D51+Settlers!D51+Shenandoah!D51</f>
        <v>0</v>
      </c>
      <c r="E51" s="3">
        <f>+'Confed Life &amp; Annty (CLIAC)'!E51+'Fidelity Mutual'!E51+'First Capital'!E51+Midcontinent!E51+Settlers!E51+Shenandoah!E51</f>
        <v>0</v>
      </c>
      <c r="F51" s="3">
        <f t="shared" si="1"/>
        <v>2205.3369629809686</v>
      </c>
    </row>
    <row r="52" spans="1:6">
      <c r="A52" t="s">
        <v>46</v>
      </c>
      <c r="B52" s="3">
        <f>+'Confed Life &amp; Annty (CLIAC)'!B52+'Fidelity Mutual'!B52+'First Capital'!B52+Midcontinent!B52+Settlers!B52+Shenandoah!B52</f>
        <v>1513.8133153790368</v>
      </c>
      <c r="C52" s="3">
        <f>+'Confed Life &amp; Annty (CLIAC)'!C52+'Fidelity Mutual'!C52+'First Capital'!C52+Midcontinent!C52+Settlers!C52+Shenandoah!C52</f>
        <v>5.8983870012251529</v>
      </c>
      <c r="D52" s="3">
        <f>+'Confed Life &amp; Annty (CLIAC)'!D52+'Fidelity Mutual'!D52+'First Capital'!D52+Midcontinent!D52+Settlers!D52+Shenandoah!D52</f>
        <v>0</v>
      </c>
      <c r="E52" s="3">
        <f>+'Confed Life &amp; Annty (CLIAC)'!E52+'Fidelity Mutual'!E52+'First Capital'!E52+Midcontinent!E52+Settlers!E52+Shenandoah!E52</f>
        <v>0</v>
      </c>
      <c r="F52" s="3">
        <f t="shared" si="1"/>
        <v>1519.7117023802618</v>
      </c>
    </row>
    <row r="53" spans="1:6">
      <c r="A53" t="s">
        <v>47</v>
      </c>
      <c r="B53" s="3">
        <f>+'Confed Life &amp; Annty (CLIAC)'!B53+'Fidelity Mutual'!B53+'First Capital'!B53+Midcontinent!B53+Settlers!B53+Shenandoah!B53</f>
        <v>138135.85427279683</v>
      </c>
      <c r="C53" s="3">
        <f>+'Confed Life &amp; Annty (CLIAC)'!C53+'Fidelity Mutual'!C53+'First Capital'!C53+Midcontinent!C53+Settlers!C53+Shenandoah!C53</f>
        <v>23287.625622310879</v>
      </c>
      <c r="D53" s="3">
        <f>+'Confed Life &amp; Annty (CLIAC)'!D53+'Fidelity Mutual'!D53+'First Capital'!D53+Midcontinent!D53+Settlers!D53+Shenandoah!D53</f>
        <v>34779.325613376197</v>
      </c>
      <c r="E53" s="3">
        <f>+'Confed Life &amp; Annty (CLIAC)'!E53+'Fidelity Mutual'!E53+'First Capital'!E53+Midcontinent!E53+Settlers!E53+Shenandoah!E53</f>
        <v>0</v>
      </c>
      <c r="F53" s="3">
        <f t="shared" si="1"/>
        <v>196202.8055084839</v>
      </c>
    </row>
    <row r="54" spans="1:6">
      <c r="A54" t="s">
        <v>48</v>
      </c>
      <c r="B54" s="3">
        <f>+'Confed Life &amp; Annty (CLIAC)'!B54+'Fidelity Mutual'!B54+'First Capital'!B54+Midcontinent!B54+Settlers!B54+Shenandoah!B54</f>
        <v>12272.927431347303</v>
      </c>
      <c r="C54" s="3">
        <f>+'Confed Life &amp; Annty (CLIAC)'!C54+'Fidelity Mutual'!C54+'First Capital'!C54+Midcontinent!C54+Settlers!C54+Shenandoah!C54</f>
        <v>3273.9927026538808</v>
      </c>
      <c r="D54" s="3">
        <f>+'Confed Life &amp; Annty (CLIAC)'!D54+'Fidelity Mutual'!D54+'First Capital'!D54+Midcontinent!D54+Settlers!D54+Shenandoah!D54</f>
        <v>0</v>
      </c>
      <c r="E54" s="3">
        <f>+'Confed Life &amp; Annty (CLIAC)'!E54+'Fidelity Mutual'!E54+'First Capital'!E54+Midcontinent!E54+Settlers!E54+Shenandoah!E54</f>
        <v>0</v>
      </c>
      <c r="F54" s="3">
        <f t="shared" si="1"/>
        <v>15546.920134001184</v>
      </c>
    </row>
    <row r="55" spans="1:6">
      <c r="A55" t="s">
        <v>49</v>
      </c>
      <c r="B55" s="3">
        <f>+'Confed Life &amp; Annty (CLIAC)'!B55+'Fidelity Mutual'!B55+'First Capital'!B55+Midcontinent!B55+Settlers!B55+Shenandoah!B55</f>
        <v>6325.0645024628957</v>
      </c>
      <c r="C55" s="3">
        <f>+'Confed Life &amp; Annty (CLIAC)'!C55+'Fidelity Mutual'!C55+'First Capital'!C55+Midcontinent!C55+Settlers!C55+Shenandoah!C55</f>
        <v>1374.3655127730101</v>
      </c>
      <c r="D55" s="3">
        <f>+'Confed Life &amp; Annty (CLIAC)'!D55+'Fidelity Mutual'!D55+'First Capital'!D55+Midcontinent!D55+Settlers!D55+Shenandoah!D55</f>
        <v>1266.080342049102</v>
      </c>
      <c r="E55" s="3">
        <f>+'Confed Life &amp; Annty (CLIAC)'!E55+'Fidelity Mutual'!E55+'First Capital'!E55+Midcontinent!E55+Settlers!E55+Shenandoah!E55</f>
        <v>0</v>
      </c>
      <c r="F55" s="3">
        <f t="shared" si="1"/>
        <v>8965.5103572850076</v>
      </c>
    </row>
    <row r="56" spans="1:6">
      <c r="A56" t="s">
        <v>50</v>
      </c>
      <c r="B56" s="3">
        <f>+'Confed Life &amp; Annty (CLIAC)'!B56+'Fidelity Mutual'!B56+'First Capital'!B56+Midcontinent!B56+Settlers!B56+Shenandoah!B56</f>
        <v>9625.0173224835344</v>
      </c>
      <c r="C56" s="3">
        <f>+'Confed Life &amp; Annty (CLIAC)'!C56+'Fidelity Mutual'!C56+'First Capital'!C56+Midcontinent!C56+Settlers!C56+Shenandoah!C56</f>
        <v>3188.541731214325</v>
      </c>
      <c r="D56" s="3">
        <f>+'Confed Life &amp; Annty (CLIAC)'!D56+'Fidelity Mutual'!D56+'First Capital'!D56+Midcontinent!D56+Settlers!D56+Shenandoah!D56</f>
        <v>2474.7695040406297</v>
      </c>
      <c r="E56" s="3">
        <f>+'Confed Life &amp; Annty (CLIAC)'!E56+'Fidelity Mutual'!E56+'First Capital'!E56+Midcontinent!E56+Settlers!E56+Shenandoah!E56</f>
        <v>0</v>
      </c>
      <c r="F56" s="3">
        <f t="shared" si="1"/>
        <v>15288.328557738489</v>
      </c>
    </row>
    <row r="57" spans="1:6">
      <c r="A57" t="s">
        <v>51</v>
      </c>
      <c r="B57" s="3">
        <f>+'Confed Life &amp; Annty (CLIAC)'!B57+'Fidelity Mutual'!B57+'First Capital'!B57+Midcontinent!B57+Settlers!B57+Shenandoah!B57</f>
        <v>242.83650147907085</v>
      </c>
      <c r="C57" s="3">
        <f>+'Confed Life &amp; Annty (CLIAC)'!C57+'Fidelity Mutual'!C57+'First Capital'!C57+Midcontinent!C57+Settlers!C57+Shenandoah!C57</f>
        <v>21.061360956358811</v>
      </c>
      <c r="D57" s="3">
        <f>+'Confed Life &amp; Annty (CLIAC)'!D57+'Fidelity Mutual'!D57+'First Capital'!D57+Midcontinent!D57+Settlers!D57+Shenandoah!D57</f>
        <v>0</v>
      </c>
      <c r="E57" s="3">
        <f>+'Confed Life &amp; Annty (CLIAC)'!E57+'Fidelity Mutual'!E57+'First Capital'!E57+Midcontinent!E57+Settlers!E57+Shenandoah!E57</f>
        <v>0</v>
      </c>
      <c r="F57" s="3">
        <f t="shared" si="1"/>
        <v>263.89786243542966</v>
      </c>
    </row>
    <row r="58" spans="1:6">
      <c r="A58" t="s">
        <v>52</v>
      </c>
      <c r="B58" s="3">
        <f>+'Confed Life &amp; Annty (CLIAC)'!B58+'Fidelity Mutual'!B58+'First Capital'!B58+Midcontinent!B58+Settlers!B58+Shenandoah!B58</f>
        <v>0</v>
      </c>
      <c r="C58" s="3">
        <f>+'Confed Life &amp; Annty (CLIAC)'!C58+'Fidelity Mutual'!C58+'First Capital'!C58+Midcontinent!C58+Settlers!C58+Shenandoah!C58</f>
        <v>0</v>
      </c>
      <c r="D58" s="3">
        <f>+'Confed Life &amp; Annty (CLIAC)'!D58+'Fidelity Mutual'!D58+'First Capital'!D58+Midcontinent!D58+Settlers!D58+Shenandoah!D58</f>
        <v>0</v>
      </c>
      <c r="E58" s="3">
        <f>+'Confed Life &amp; Annty (CLIAC)'!E58+'Fidelity Mutual'!E58+'First Capital'!E58+Midcontinent!E58+Settlers!E58+Shenandoah!E58</f>
        <v>0</v>
      </c>
      <c r="F58" s="3">
        <f t="shared" si="1"/>
        <v>0</v>
      </c>
    </row>
    <row r="59" spans="1:6">
      <c r="B59" s="3"/>
      <c r="C59" s="3"/>
      <c r="D59" s="3"/>
      <c r="E59" s="3"/>
      <c r="F59" s="3"/>
    </row>
    <row r="60" spans="1:6">
      <c r="A60" t="s">
        <v>59</v>
      </c>
      <c r="B60" s="3">
        <f t="shared" ref="B60:F60" si="2">SUM(B6:B58)</f>
        <v>1875572.4720331971</v>
      </c>
      <c r="C60" s="3">
        <f t="shared" si="2"/>
        <v>306091.17907758156</v>
      </c>
      <c r="D60" s="3">
        <f t="shared" si="2"/>
        <v>178328.0499641205</v>
      </c>
      <c r="E60" s="3">
        <f t="shared" si="2"/>
        <v>27990.228925100892</v>
      </c>
      <c r="F60" s="3">
        <f t="shared" si="2"/>
        <v>2387981.9300000011</v>
      </c>
    </row>
    <row r="62" spans="1:6">
      <c r="A62" s="143" t="s">
        <v>169</v>
      </c>
      <c r="B62" s="143"/>
      <c r="C62" s="143"/>
      <c r="D62" s="143"/>
      <c r="E62" s="143"/>
      <c r="F62" s="143"/>
    </row>
    <row r="63" spans="1:6">
      <c r="A63" t="s">
        <v>390</v>
      </c>
      <c r="B63" s="143" t="s">
        <v>179</v>
      </c>
      <c r="C63" s="143"/>
      <c r="D63" s="143"/>
      <c r="E63" s="143"/>
      <c r="F63" s="143"/>
    </row>
    <row r="65" spans="1:6">
      <c r="A65" t="s">
        <v>59</v>
      </c>
      <c r="B65" s="3">
        <f>SUM(B60:B64)</f>
        <v>1875572.4720331971</v>
      </c>
      <c r="C65" s="3">
        <f>SUM(C60:C64)</f>
        <v>306091.17907758156</v>
      </c>
      <c r="D65" s="3">
        <f>SUM(D60:D64)</f>
        <v>178328.0499641205</v>
      </c>
      <c r="E65" s="3">
        <f>SUM(E60:E64)</f>
        <v>27990.228925100892</v>
      </c>
      <c r="F65" s="3">
        <f>SUM(F60:F64)</f>
        <v>2387981.9300000011</v>
      </c>
    </row>
    <row r="69" spans="1:6">
      <c r="A69" t="s">
        <v>189</v>
      </c>
      <c r="B69" s="3">
        <f>+Summary!H114</f>
        <v>1875572.4720331975</v>
      </c>
      <c r="C69" s="3">
        <f>+Summary!I114</f>
        <v>306091.17907758156</v>
      </c>
      <c r="D69" s="3">
        <f>+Summary!J114</f>
        <v>178328.0499641205</v>
      </c>
      <c r="E69" s="3">
        <f>+Summary!K114</f>
        <v>27990.228925100892</v>
      </c>
      <c r="F69" s="3">
        <f>+Summary!L114</f>
        <v>2387981.9300000006</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 bottom="0" header="0.5" footer="0.5"/>
  <pageSetup scale="59" orientation="portrait" r:id="rId1"/>
  <headerFooter>
    <oddHeader>&amp;L&amp;"Geneva,Bold"&amp;D 
&amp;F &amp;C&amp;"Geneva,Bold Italic"Released from Oversight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75" zoomScaleNormal="75" workbookViewId="0">
      <selection activeCell="A509" sqref="A1:XFD1048576"/>
    </sheetView>
  </sheetViews>
  <sheetFormatPr defaultRowHeight="15"/>
  <cols>
    <col min="1" max="1" width="20.42578125" customWidth="1"/>
    <col min="2" max="6" width="14.7109375" customWidth="1"/>
    <col min="7" max="7" width="1.7109375" customWidth="1"/>
    <col min="8" max="9" width="14.7109375" customWidth="1"/>
    <col min="10" max="10" width="1.7109375" customWidth="1"/>
    <col min="11" max="12" width="14.7109375" customWidth="1"/>
    <col min="13" max="13" width="1.7109375" customWidth="1"/>
    <col min="14" max="15" width="14.7109375" customWidth="1"/>
    <col min="16" max="16" width="1.7109375" customWidth="1"/>
    <col min="17" max="18" width="14.7109375" customWidth="1"/>
  </cols>
  <sheetData>
    <row r="1" spans="1:18">
      <c r="A1" s="142" t="s">
        <v>399</v>
      </c>
      <c r="B1" s="143"/>
      <c r="C1" s="143"/>
      <c r="D1" s="143"/>
      <c r="E1" s="143"/>
      <c r="F1" s="143"/>
    </row>
    <row r="2" spans="1:18" ht="15.75" thickBot="1"/>
    <row r="3" spans="1:18">
      <c r="B3" s="144" t="s">
        <v>54</v>
      </c>
      <c r="C3" s="145"/>
      <c r="D3" s="145"/>
      <c r="E3" s="145"/>
      <c r="F3" s="146"/>
      <c r="H3" s="144" t="s">
        <v>62</v>
      </c>
      <c r="I3" s="145"/>
      <c r="J3" s="145"/>
      <c r="K3" s="145"/>
      <c r="L3" s="145"/>
      <c r="M3" s="145"/>
      <c r="N3" s="145"/>
      <c r="O3" s="145"/>
      <c r="P3" s="145"/>
      <c r="Q3" s="145"/>
      <c r="R3" s="146"/>
    </row>
    <row r="4" spans="1:18">
      <c r="B4" s="8"/>
      <c r="C4" s="5"/>
      <c r="D4" s="5"/>
      <c r="E4" s="5"/>
      <c r="F4" s="15"/>
      <c r="H4" s="147" t="s">
        <v>55</v>
      </c>
      <c r="I4" s="148"/>
      <c r="J4" s="5"/>
      <c r="K4" s="149" t="s">
        <v>56</v>
      </c>
      <c r="L4" s="148"/>
      <c r="M4" s="5"/>
      <c r="N4" s="149" t="s">
        <v>57</v>
      </c>
      <c r="O4" s="148"/>
      <c r="P4" s="5"/>
      <c r="Q4" s="149" t="s">
        <v>58</v>
      </c>
      <c r="R4" s="150"/>
    </row>
    <row r="5" spans="1:18" ht="57" customHeight="1">
      <c r="B5" s="9" t="s">
        <v>55</v>
      </c>
      <c r="C5" s="6" t="s">
        <v>56</v>
      </c>
      <c r="D5" s="6" t="s">
        <v>57</v>
      </c>
      <c r="E5" s="6" t="s">
        <v>58</v>
      </c>
      <c r="F5" s="16" t="s">
        <v>59</v>
      </c>
      <c r="H5" s="20" t="s">
        <v>60</v>
      </c>
      <c r="I5" s="19" t="s">
        <v>61</v>
      </c>
      <c r="J5" s="19"/>
      <c r="K5" s="19" t="s">
        <v>60</v>
      </c>
      <c r="L5" s="19" t="s">
        <v>61</v>
      </c>
      <c r="M5" s="19"/>
      <c r="N5" s="19" t="s">
        <v>60</v>
      </c>
      <c r="O5" s="19" t="s">
        <v>61</v>
      </c>
      <c r="P5" s="19"/>
      <c r="Q5" s="19" t="s">
        <v>60</v>
      </c>
      <c r="R5" s="21" t="s">
        <v>61</v>
      </c>
    </row>
    <row r="6" spans="1:18">
      <c r="A6" t="s">
        <v>0</v>
      </c>
      <c r="B6" s="10">
        <f>+'Pre-Liquidation Summary'!B6+'Open Summary'!B6+'Closed Summary'!B6+'Estate Closed Summary'!B6+'Released from Oversight Summary'!B6</f>
        <v>41402712.450339854</v>
      </c>
      <c r="C6" s="7">
        <f>+'Pre-Liquidation Summary'!C6+'Open Summary'!C6+'Closed Summary'!C6+'Estate Closed Summary'!C6+'Released from Oversight Summary'!C6</f>
        <v>30987128.99379503</v>
      </c>
      <c r="D6" s="7">
        <f>+'Pre-Liquidation Summary'!D6+'Open Summary'!D6+'Closed Summary'!D6+'Estate Closed Summary'!D6+'Released from Oversight Summary'!D6</f>
        <v>7758682.4551125504</v>
      </c>
      <c r="E6" s="7">
        <f>+'Pre-Liquidation Summary'!E6+'Open Summary'!E6+'Closed Summary'!E6+'Estate Closed Summary'!E6+'Released from Oversight Summary'!E6</f>
        <v>0</v>
      </c>
      <c r="F6" s="17">
        <f t="shared" ref="F6:F37" si="0">SUM(B6:E6)</f>
        <v>80148523.899247438</v>
      </c>
      <c r="G6" s="3"/>
      <c r="H6" s="10">
        <f>SUM('Alabama Life:Villanova'!K6)</f>
        <v>22368855</v>
      </c>
      <c r="I6" s="7">
        <f>SUM('Alabama Life:Villanova'!L6)</f>
        <v>0</v>
      </c>
      <c r="J6" s="7"/>
      <c r="K6" s="7">
        <f>SUM('Alabama Life:Villanova'!N6)</f>
        <v>33937732</v>
      </c>
      <c r="L6" s="7">
        <f>SUM('Alabama Life:Villanova'!O6)</f>
        <v>0</v>
      </c>
      <c r="M6" s="7"/>
      <c r="N6" s="7">
        <f>SUM('Alabama Life:Villanova'!Q6)</f>
        <v>2060000</v>
      </c>
      <c r="O6" s="7">
        <f>SUM('Alabama Life:Villanova'!R6)</f>
        <v>0</v>
      </c>
      <c r="P6" s="7"/>
      <c r="Q6" s="7">
        <f>SUM('Alabama Life:Villanova'!T6)</f>
        <v>0</v>
      </c>
      <c r="R6" s="17">
        <f>SUM('Alabama Life:Villanova'!U6)</f>
        <v>0</v>
      </c>
    </row>
    <row r="7" spans="1:18">
      <c r="A7" t="s">
        <v>1</v>
      </c>
      <c r="B7" s="10">
        <f>+'Pre-Liquidation Summary'!B7+'Open Summary'!B7+'Closed Summary'!B7+'Estate Closed Summary'!B7+'Released from Oversight Summary'!B7</f>
        <v>685382.28231400158</v>
      </c>
      <c r="C7" s="7">
        <f>+'Pre-Liquidation Summary'!C7+'Open Summary'!C7+'Closed Summary'!C7+'Estate Closed Summary'!C7+'Released from Oversight Summary'!C7</f>
        <v>6020203.505309049</v>
      </c>
      <c r="D7" s="7">
        <f>+'Pre-Liquidation Summary'!D7+'Open Summary'!D7+'Closed Summary'!D7+'Estate Closed Summary'!D7+'Released from Oversight Summary'!D7</f>
        <v>963055.24712211674</v>
      </c>
      <c r="E7" s="7">
        <f>+'Pre-Liquidation Summary'!E7+'Open Summary'!E7+'Closed Summary'!E7+'Estate Closed Summary'!E7+'Released from Oversight Summary'!E7</f>
        <v>-511.7032997512697</v>
      </c>
      <c r="F7" s="17">
        <f t="shared" si="0"/>
        <v>7668129.3314454155</v>
      </c>
      <c r="G7" s="3"/>
      <c r="H7" s="10">
        <f>SUM('Alabama Life:Villanova'!K7)</f>
        <v>2063342</v>
      </c>
      <c r="I7" s="7">
        <f>SUM('Alabama Life:Villanova'!L7)</f>
        <v>454500</v>
      </c>
      <c r="J7" s="7"/>
      <c r="K7" s="7">
        <f>SUM('Alabama Life:Villanova'!N7)</f>
        <v>6747089</v>
      </c>
      <c r="L7" s="7">
        <f>SUM('Alabama Life:Villanova'!O7)</f>
        <v>333181</v>
      </c>
      <c r="M7" s="7"/>
      <c r="N7" s="7">
        <f>SUM('Alabama Life:Villanova'!Q7)</f>
        <v>253415</v>
      </c>
      <c r="O7" s="7">
        <f>SUM('Alabama Life:Villanova'!R7)</f>
        <v>56000</v>
      </c>
      <c r="P7" s="7"/>
      <c r="Q7" s="7">
        <f>SUM('Alabama Life:Villanova'!T7)</f>
        <v>2428923</v>
      </c>
      <c r="R7" s="17">
        <f>SUM('Alabama Life:Villanova'!U7)</f>
        <v>29</v>
      </c>
    </row>
    <row r="8" spans="1:18">
      <c r="A8" t="s">
        <v>2</v>
      </c>
      <c r="B8" s="10">
        <f>+'Pre-Liquidation Summary'!B8+'Open Summary'!B8+'Closed Summary'!B8+'Estate Closed Summary'!B8+'Released from Oversight Summary'!B8</f>
        <v>25776721.223364573</v>
      </c>
      <c r="C8" s="7">
        <f>+'Pre-Liquidation Summary'!C8+'Open Summary'!C8+'Closed Summary'!C8+'Estate Closed Summary'!C8+'Released from Oversight Summary'!C8</f>
        <v>40320587.994536519</v>
      </c>
      <c r="D8" s="7">
        <f>+'Pre-Liquidation Summary'!D8+'Open Summary'!D8+'Closed Summary'!D8+'Estate Closed Summary'!D8+'Released from Oversight Summary'!D8</f>
        <v>115365517.18092427</v>
      </c>
      <c r="E8" s="7">
        <f>+'Pre-Liquidation Summary'!E8+'Open Summary'!E8+'Closed Summary'!E8+'Estate Closed Summary'!E8+'Released from Oversight Summary'!E8</f>
        <v>0</v>
      </c>
      <c r="F8" s="17">
        <f t="shared" si="0"/>
        <v>181462826.39882535</v>
      </c>
      <c r="G8" s="3"/>
      <c r="H8" s="10">
        <f>SUM('Alabama Life:Villanova'!K8)</f>
        <v>38214894</v>
      </c>
      <c r="I8" s="7">
        <f>SUM('Alabama Life:Villanova'!L8)</f>
        <v>0</v>
      </c>
      <c r="J8" s="7"/>
      <c r="K8" s="7">
        <f>SUM('Alabama Life:Villanova'!N8)</f>
        <v>38206946</v>
      </c>
      <c r="L8" s="7">
        <f>SUM('Alabama Life:Villanova'!O8)</f>
        <v>0</v>
      </c>
      <c r="M8" s="7"/>
      <c r="N8" s="7">
        <f>SUM('Alabama Life:Villanova'!Q8)</f>
        <v>13235267</v>
      </c>
      <c r="O8" s="7">
        <f>SUM('Alabama Life:Villanova'!R8)</f>
        <v>0</v>
      </c>
      <c r="P8" s="7"/>
      <c r="Q8" s="7">
        <f>SUM('Alabama Life:Villanova'!T8)</f>
        <v>0</v>
      </c>
      <c r="R8" s="17">
        <f>SUM('Alabama Life:Villanova'!U8)</f>
        <v>0</v>
      </c>
    </row>
    <row r="9" spans="1:18">
      <c r="A9" t="s">
        <v>3</v>
      </c>
      <c r="B9" s="10">
        <f>+'Pre-Liquidation Summary'!B9+'Open Summary'!B9+'Closed Summary'!B9+'Estate Closed Summary'!B9+'Released from Oversight Summary'!B9</f>
        <v>15680900.227815438</v>
      </c>
      <c r="C9" s="7">
        <f>+'Pre-Liquidation Summary'!C9+'Open Summary'!C9+'Closed Summary'!C9+'Estate Closed Summary'!C9+'Released from Oversight Summary'!C9</f>
        <v>11477775.414031755</v>
      </c>
      <c r="D9" s="7">
        <f>+'Pre-Liquidation Summary'!D9+'Open Summary'!D9+'Closed Summary'!D9+'Estate Closed Summary'!D9+'Released from Oversight Summary'!D9</f>
        <v>7940231.6935189255</v>
      </c>
      <c r="E9" s="7">
        <f>+'Pre-Liquidation Summary'!E9+'Open Summary'!E9+'Closed Summary'!E9+'Estate Closed Summary'!E9+'Released from Oversight Summary'!E9</f>
        <v>51840.344125555508</v>
      </c>
      <c r="F9" s="17">
        <f t="shared" si="0"/>
        <v>35150747.679491669</v>
      </c>
      <c r="G9" s="3"/>
      <c r="H9" s="10">
        <f>SUM('Alabama Life:Villanova'!K9)</f>
        <v>25621978</v>
      </c>
      <c r="I9" s="7">
        <f>SUM('Alabama Life:Villanova'!L9)</f>
        <v>0</v>
      </c>
      <c r="J9" s="7"/>
      <c r="K9" s="7">
        <f>SUM('Alabama Life:Villanova'!N9)</f>
        <v>0</v>
      </c>
      <c r="L9" s="7">
        <f>SUM('Alabama Life:Villanova'!O9)</f>
        <v>0</v>
      </c>
      <c r="M9" s="7"/>
      <c r="N9" s="7">
        <f>SUM('Alabama Life:Villanova'!Q9)</f>
        <v>9736334</v>
      </c>
      <c r="O9" s="7">
        <f>SUM('Alabama Life:Villanova'!R9)</f>
        <v>0</v>
      </c>
      <c r="P9" s="7"/>
      <c r="Q9" s="7">
        <f>SUM('Alabama Life:Villanova'!T9)</f>
        <v>0</v>
      </c>
      <c r="R9" s="17">
        <f>SUM('Alabama Life:Villanova'!U9)</f>
        <v>0</v>
      </c>
    </row>
    <row r="10" spans="1:18">
      <c r="A10" t="s">
        <v>4</v>
      </c>
      <c r="B10" s="10">
        <f>+'Pre-Liquidation Summary'!B10+'Open Summary'!B10+'Closed Summary'!B10+'Estate Closed Summary'!B10+'Released from Oversight Summary'!B10</f>
        <v>299322424.40065104</v>
      </c>
      <c r="C10" s="7">
        <f>+'Pre-Liquidation Summary'!C10+'Open Summary'!C10+'Closed Summary'!C10+'Estate Closed Summary'!C10+'Released from Oversight Summary'!C10</f>
        <v>491839882.2515623</v>
      </c>
      <c r="D10" s="7">
        <f>+'Pre-Liquidation Summary'!D10+'Open Summary'!D10+'Closed Summary'!D10+'Estate Closed Summary'!D10+'Released from Oversight Summary'!D10</f>
        <v>388550118.88555497</v>
      </c>
      <c r="E10" s="7">
        <f>+'Pre-Liquidation Summary'!E10+'Open Summary'!E10+'Closed Summary'!E10+'Estate Closed Summary'!E10+'Released from Oversight Summary'!E10</f>
        <v>0</v>
      </c>
      <c r="F10" s="17">
        <f t="shared" si="0"/>
        <v>1179712425.5377684</v>
      </c>
      <c r="G10" s="3"/>
      <c r="H10" s="10">
        <f>SUM('Alabama Life:Villanova'!K10)</f>
        <v>313156930</v>
      </c>
      <c r="I10" s="7">
        <f>SUM('Alabama Life:Villanova'!L10)</f>
        <v>41665000</v>
      </c>
      <c r="J10" s="7"/>
      <c r="K10" s="7">
        <f>SUM('Alabama Life:Villanova'!N10)</f>
        <v>514978212</v>
      </c>
      <c r="L10" s="7">
        <f>SUM('Alabama Life:Villanova'!O10)</f>
        <v>23273000</v>
      </c>
      <c r="M10" s="7"/>
      <c r="N10" s="7">
        <f>SUM('Alabama Life:Villanova'!Q10)</f>
        <v>20293800</v>
      </c>
      <c r="O10" s="7">
        <f>SUM('Alabama Life:Villanova'!R10)</f>
        <v>11275000</v>
      </c>
      <c r="P10" s="7"/>
      <c r="Q10" s="7">
        <f>SUM('Alabama Life:Villanova'!T10)</f>
        <v>0</v>
      </c>
      <c r="R10" s="17">
        <f>SUM('Alabama Life:Villanova'!U10)</f>
        <v>0</v>
      </c>
    </row>
    <row r="11" spans="1:18">
      <c r="A11" t="s">
        <v>5</v>
      </c>
      <c r="B11" s="10">
        <f>+'Pre-Liquidation Summary'!B11+'Open Summary'!B11+'Closed Summary'!B11+'Estate Closed Summary'!B11+'Released from Oversight Summary'!B11</f>
        <v>1060642.4821741327</v>
      </c>
      <c r="C11" s="7">
        <f>+'Pre-Liquidation Summary'!C11+'Open Summary'!C11+'Closed Summary'!C11+'Estate Closed Summary'!C11+'Released from Oversight Summary'!C11</f>
        <v>9741618.2578473166</v>
      </c>
      <c r="D11" s="7">
        <f>+'Pre-Liquidation Summary'!D11+'Open Summary'!D11+'Closed Summary'!D11+'Estate Closed Summary'!D11+'Released from Oversight Summary'!D11</f>
        <v>59394571.062313795</v>
      </c>
      <c r="E11" s="7">
        <f>+'Pre-Liquidation Summary'!E11+'Open Summary'!E11+'Closed Summary'!E11+'Estate Closed Summary'!E11+'Released from Oversight Summary'!E11</f>
        <v>0</v>
      </c>
      <c r="F11" s="17">
        <f t="shared" si="0"/>
        <v>70196831.802335247</v>
      </c>
      <c r="G11" s="3"/>
      <c r="H11" s="10">
        <f>SUM('Alabama Life:Villanova'!K11)</f>
        <v>9804556</v>
      </c>
      <c r="I11" s="7">
        <f>SUM('Alabama Life:Villanova'!L11)</f>
        <v>18410470</v>
      </c>
      <c r="J11" s="7"/>
      <c r="K11" s="7">
        <f>SUM('Alabama Life:Villanova'!N11)</f>
        <v>20638248</v>
      </c>
      <c r="L11" s="7">
        <f>SUM('Alabama Life:Villanova'!O11)</f>
        <v>39239670</v>
      </c>
      <c r="M11" s="7"/>
      <c r="N11" s="7">
        <f>SUM('Alabama Life:Villanova'!Q11)</f>
        <v>12228366</v>
      </c>
      <c r="O11" s="7">
        <f>SUM('Alabama Life:Villanova'!R11)</f>
        <v>5532143</v>
      </c>
      <c r="P11" s="7"/>
      <c r="Q11" s="7">
        <f>SUM('Alabama Life:Villanova'!T11)</f>
        <v>0</v>
      </c>
      <c r="R11" s="17">
        <f>SUM('Alabama Life:Villanova'!U11)</f>
        <v>0</v>
      </c>
    </row>
    <row r="12" spans="1:18">
      <c r="A12" t="s">
        <v>6</v>
      </c>
      <c r="B12" s="10">
        <f>+'Pre-Liquidation Summary'!B12+'Open Summary'!B12+'Closed Summary'!B12+'Estate Closed Summary'!B12+'Released from Oversight Summary'!B12</f>
        <v>17494.5305105144</v>
      </c>
      <c r="C12" s="7">
        <f>+'Pre-Liquidation Summary'!C12+'Open Summary'!C12+'Closed Summary'!C12+'Estate Closed Summary'!C12+'Released from Oversight Summary'!C12</f>
        <v>24366584.999102205</v>
      </c>
      <c r="D12" s="7">
        <f>+'Pre-Liquidation Summary'!D12+'Open Summary'!D12+'Closed Summary'!D12+'Estate Closed Summary'!D12+'Released from Oversight Summary'!D12</f>
        <v>29225760.344437871</v>
      </c>
      <c r="E12" s="7">
        <f>+'Pre-Liquidation Summary'!E12+'Open Summary'!E12+'Closed Summary'!E12+'Estate Closed Summary'!E12+'Released from Oversight Summary'!E12</f>
        <v>-1107.165134210818</v>
      </c>
      <c r="F12" s="17">
        <f t="shared" si="0"/>
        <v>53608732.708916374</v>
      </c>
      <c r="G12" s="3"/>
      <c r="H12" s="10">
        <f>SUM('Alabama Life:Villanova'!K12)</f>
        <v>4732230</v>
      </c>
      <c r="I12" s="7">
        <f>SUM('Alabama Life:Villanova'!L12)</f>
        <v>4154158</v>
      </c>
      <c r="J12" s="7"/>
      <c r="K12" s="7">
        <f>SUM('Alabama Life:Villanova'!N12)</f>
        <v>20411169</v>
      </c>
      <c r="L12" s="7">
        <f>SUM('Alabama Life:Villanova'!O12)</f>
        <v>3421902</v>
      </c>
      <c r="M12" s="7"/>
      <c r="N12" s="7">
        <f>SUM('Alabama Life:Villanova'!Q12)</f>
        <v>296801</v>
      </c>
      <c r="O12" s="7">
        <f>SUM('Alabama Life:Villanova'!R12)</f>
        <v>0</v>
      </c>
      <c r="P12" s="7"/>
      <c r="Q12" s="7">
        <f>SUM('Alabama Life:Villanova'!T12)</f>
        <v>1445000</v>
      </c>
      <c r="R12" s="17">
        <f>SUM('Alabama Life:Villanova'!U12)</f>
        <v>1444994</v>
      </c>
    </row>
    <row r="13" spans="1:18">
      <c r="A13" t="s">
        <v>7</v>
      </c>
      <c r="B13" s="10">
        <f>+'Pre-Liquidation Summary'!B13+'Open Summary'!B13+'Closed Summary'!B13+'Estate Closed Summary'!B13+'Released from Oversight Summary'!B13</f>
        <v>4845042.5875558592</v>
      </c>
      <c r="C13" s="7">
        <f>+'Pre-Liquidation Summary'!C13+'Open Summary'!C13+'Closed Summary'!C13+'Estate Closed Summary'!C13+'Released from Oversight Summary'!C13</f>
        <v>18632891.781774636</v>
      </c>
      <c r="D13" s="7">
        <f>+'Pre-Liquidation Summary'!D13+'Open Summary'!D13+'Closed Summary'!D13+'Estate Closed Summary'!D13+'Released from Oversight Summary'!D13</f>
        <v>4591713.041782828</v>
      </c>
      <c r="E13" s="7">
        <f>+'Pre-Liquidation Summary'!E13+'Open Summary'!E13+'Closed Summary'!E13+'Estate Closed Summary'!E13+'Released from Oversight Summary'!E13</f>
        <v>333024.43942149321</v>
      </c>
      <c r="F13" s="17">
        <f t="shared" si="0"/>
        <v>28402671.850534815</v>
      </c>
      <c r="G13" s="3"/>
      <c r="H13" s="10">
        <f>SUM('Alabama Life:Villanova'!K13)</f>
        <v>8596303</v>
      </c>
      <c r="I13" s="7">
        <f>SUM('Alabama Life:Villanova'!L13)</f>
        <v>0</v>
      </c>
      <c r="J13" s="7"/>
      <c r="K13" s="7">
        <f>SUM('Alabama Life:Villanova'!N13)</f>
        <v>20305910</v>
      </c>
      <c r="L13" s="7">
        <f>SUM('Alabama Life:Villanova'!O13)</f>
        <v>0</v>
      </c>
      <c r="M13" s="7"/>
      <c r="N13" s="7">
        <f>SUM('Alabama Life:Villanova'!Q13)</f>
        <v>2435000</v>
      </c>
      <c r="O13" s="7">
        <f>SUM('Alabama Life:Villanova'!R13)</f>
        <v>0</v>
      </c>
      <c r="P13" s="7"/>
      <c r="Q13" s="7">
        <f>SUM('Alabama Life:Villanova'!T13)</f>
        <v>984787</v>
      </c>
      <c r="R13" s="17">
        <f>SUM('Alabama Life:Villanova'!U13)</f>
        <v>0</v>
      </c>
    </row>
    <row r="14" spans="1:18">
      <c r="A14" t="s">
        <v>8</v>
      </c>
      <c r="B14" s="10">
        <f>+'Pre-Liquidation Summary'!B14+'Open Summary'!B14+'Closed Summary'!B14+'Estate Closed Summary'!B14+'Released from Oversight Summary'!B14</f>
        <v>89912.242279416663</v>
      </c>
      <c r="C14" s="7">
        <f>+'Pre-Liquidation Summary'!C14+'Open Summary'!C14+'Closed Summary'!C14+'Estate Closed Summary'!C14+'Released from Oversight Summary'!C14</f>
        <v>159051.93095266374</v>
      </c>
      <c r="D14" s="7">
        <f>+'Pre-Liquidation Summary'!D14+'Open Summary'!D14+'Closed Summary'!D14+'Estate Closed Summary'!D14+'Released from Oversight Summary'!D14</f>
        <v>843071.80453566299</v>
      </c>
      <c r="E14" s="7">
        <f>+'Pre-Liquidation Summary'!E14+'Open Summary'!E14+'Closed Summary'!E14+'Estate Closed Summary'!E14+'Released from Oversight Summary'!E14</f>
        <v>0</v>
      </c>
      <c r="F14" s="17">
        <f t="shared" si="0"/>
        <v>1092035.9777677434</v>
      </c>
      <c r="G14" s="3"/>
      <c r="H14" s="10">
        <f>SUM('Alabama Life:Villanova'!K14)</f>
        <v>584826</v>
      </c>
      <c r="I14" s="7">
        <f>SUM('Alabama Life:Villanova'!L14)</f>
        <v>512527</v>
      </c>
      <c r="J14" s="7"/>
      <c r="K14" s="7">
        <f>SUM('Alabama Life:Villanova'!N14)</f>
        <v>1754248</v>
      </c>
      <c r="L14" s="7">
        <f>SUM('Alabama Life:Villanova'!O14)</f>
        <v>1539695</v>
      </c>
      <c r="M14" s="7"/>
      <c r="N14" s="7">
        <f>SUM('Alabama Life:Villanova'!Q14)</f>
        <v>630000</v>
      </c>
      <c r="O14" s="7">
        <f>SUM('Alabama Life:Villanova'!R14)</f>
        <v>259707</v>
      </c>
      <c r="P14" s="7"/>
      <c r="Q14" s="7">
        <f>SUM('Alabama Life:Villanova'!T14)</f>
        <v>0</v>
      </c>
      <c r="R14" s="17">
        <f>SUM('Alabama Life:Villanova'!U14)</f>
        <v>0</v>
      </c>
    </row>
    <row r="15" spans="1:18">
      <c r="A15" t="s">
        <v>9</v>
      </c>
      <c r="B15" s="10">
        <f>+'Pre-Liquidation Summary'!B15+'Open Summary'!B15+'Closed Summary'!B15+'Estate Closed Summary'!B15+'Released from Oversight Summary'!B15</f>
        <v>116399343.30979784</v>
      </c>
      <c r="C15" s="7">
        <f>+'Pre-Liquidation Summary'!C15+'Open Summary'!C15+'Closed Summary'!C15+'Estate Closed Summary'!C15+'Released from Oversight Summary'!C15</f>
        <v>203855014.13469788</v>
      </c>
      <c r="D15" s="7">
        <f>+'Pre-Liquidation Summary'!D15+'Open Summary'!D15+'Closed Summary'!D15+'Estate Closed Summary'!D15+'Released from Oversight Summary'!D15</f>
        <v>428275603.09589213</v>
      </c>
      <c r="E15" s="7">
        <f>+'Pre-Liquidation Summary'!E15+'Open Summary'!E15+'Closed Summary'!E15+'Estate Closed Summary'!E15+'Released from Oversight Summary'!E15</f>
        <v>5807.7733573414916</v>
      </c>
      <c r="F15" s="17">
        <f t="shared" si="0"/>
        <v>748535768.31374526</v>
      </c>
      <c r="G15" s="3"/>
      <c r="H15" s="10">
        <f>SUM('Alabama Life:Villanova'!K15)</f>
        <v>125602575</v>
      </c>
      <c r="I15" s="7">
        <f>SUM('Alabama Life:Villanova'!L15)</f>
        <v>0</v>
      </c>
      <c r="J15" s="7"/>
      <c r="K15" s="7">
        <f>SUM('Alabama Life:Villanova'!N15)</f>
        <v>224779838</v>
      </c>
      <c r="L15" s="7">
        <f>SUM('Alabama Life:Villanova'!O15)</f>
        <v>142450</v>
      </c>
      <c r="M15" s="7"/>
      <c r="N15" s="7">
        <f>SUM('Alabama Life:Villanova'!Q15)</f>
        <v>40400000</v>
      </c>
      <c r="O15" s="7">
        <f>SUM('Alabama Life:Villanova'!R15)</f>
        <v>0</v>
      </c>
      <c r="P15" s="7"/>
      <c r="Q15" s="7">
        <f>SUM('Alabama Life:Villanova'!T15)</f>
        <v>0</v>
      </c>
      <c r="R15" s="17">
        <f>SUM('Alabama Life:Villanova'!U15)</f>
        <v>0</v>
      </c>
    </row>
    <row r="16" spans="1:18">
      <c r="A16" t="s">
        <v>10</v>
      </c>
      <c r="B16" s="10">
        <f>+'Pre-Liquidation Summary'!B16+'Open Summary'!B16+'Closed Summary'!B16+'Estate Closed Summary'!B16+'Released from Oversight Summary'!B16</f>
        <v>30580922.845995717</v>
      </c>
      <c r="C16" s="7">
        <f>+'Pre-Liquidation Summary'!C16+'Open Summary'!C16+'Closed Summary'!C16+'Estate Closed Summary'!C16+'Released from Oversight Summary'!C16</f>
        <v>35186884.347331397</v>
      </c>
      <c r="D16" s="7">
        <f>+'Pre-Liquidation Summary'!D16+'Open Summary'!D16+'Closed Summary'!D16+'Estate Closed Summary'!D16+'Released from Oversight Summary'!D16</f>
        <v>86487097.238975108</v>
      </c>
      <c r="E16" s="7">
        <f>+'Pre-Liquidation Summary'!E16+'Open Summary'!E16+'Closed Summary'!E16+'Estate Closed Summary'!E16+'Released from Oversight Summary'!E16</f>
        <v>2373846.6503357403</v>
      </c>
      <c r="F16" s="17">
        <f t="shared" si="0"/>
        <v>154628751.08263797</v>
      </c>
      <c r="G16" s="3"/>
      <c r="H16" s="10">
        <f>SUM('Alabama Life:Villanova'!K16)</f>
        <v>43275908</v>
      </c>
      <c r="I16" s="7">
        <f>SUM('Alabama Life:Villanova'!L16)</f>
        <v>0</v>
      </c>
      <c r="J16" s="7"/>
      <c r="K16" s="7">
        <f>SUM('Alabama Life:Villanova'!N16)</f>
        <v>44189138</v>
      </c>
      <c r="L16" s="7">
        <f>SUM('Alabama Life:Villanova'!O16)</f>
        <v>584662.33000000007</v>
      </c>
      <c r="M16" s="7"/>
      <c r="N16" s="7">
        <f>SUM('Alabama Life:Villanova'!Q16)</f>
        <v>26415785</v>
      </c>
      <c r="O16" s="7">
        <f>SUM('Alabama Life:Villanova'!R16)</f>
        <v>64528</v>
      </c>
      <c r="P16" s="7"/>
      <c r="Q16" s="7">
        <f>SUM('Alabama Life:Villanova'!T16)</f>
        <v>5870582</v>
      </c>
      <c r="R16" s="17">
        <f>SUM('Alabama Life:Villanova'!U16)</f>
        <v>-32978.18</v>
      </c>
    </row>
    <row r="17" spans="1:18">
      <c r="A17" t="s">
        <v>11</v>
      </c>
      <c r="B17" s="10">
        <f>+'Pre-Liquidation Summary'!B17+'Open Summary'!B17+'Closed Summary'!B17+'Estate Closed Summary'!B17+'Released from Oversight Summary'!B17</f>
        <v>27832918.537683301</v>
      </c>
      <c r="C17" s="7">
        <f>+'Pre-Liquidation Summary'!C17+'Open Summary'!C17+'Closed Summary'!C17+'Estate Closed Summary'!C17+'Released from Oversight Summary'!C17</f>
        <v>37560096.253739618</v>
      </c>
      <c r="D17" s="7">
        <f>+'Pre-Liquidation Summary'!D17+'Open Summary'!D17+'Closed Summary'!D17+'Estate Closed Summary'!D17+'Released from Oversight Summary'!D17</f>
        <v>7643849.9410412489</v>
      </c>
      <c r="E17" s="7">
        <f>+'Pre-Liquidation Summary'!E17+'Open Summary'!E17+'Closed Summary'!E17+'Estate Closed Summary'!E17+'Released from Oversight Summary'!E17</f>
        <v>0</v>
      </c>
      <c r="F17" s="17">
        <f t="shared" si="0"/>
        <v>73036864.732464164</v>
      </c>
      <c r="G17" s="3"/>
      <c r="H17" s="10">
        <f>SUM('Alabama Life:Villanova'!K17)</f>
        <v>47538543</v>
      </c>
      <c r="I17" s="7">
        <f>SUM('Alabama Life:Villanova'!L17)</f>
        <v>21042109</v>
      </c>
      <c r="J17" s="7"/>
      <c r="K17" s="7">
        <f>SUM('Alabama Life:Villanova'!N17)</f>
        <v>41818128</v>
      </c>
      <c r="L17" s="7">
        <f>SUM('Alabama Life:Villanova'!O17)</f>
        <v>15586534</v>
      </c>
      <c r="M17" s="7"/>
      <c r="N17" s="7">
        <f>SUM('Alabama Life:Villanova'!Q17)</f>
        <v>11882875</v>
      </c>
      <c r="O17" s="7">
        <f>SUM('Alabama Life:Villanova'!R17)</f>
        <v>11503683</v>
      </c>
      <c r="P17" s="7"/>
      <c r="Q17" s="7">
        <f>SUM('Alabama Life:Villanova'!T17)</f>
        <v>0</v>
      </c>
      <c r="R17" s="17">
        <f>SUM('Alabama Life:Villanova'!U17)</f>
        <v>0</v>
      </c>
    </row>
    <row r="18" spans="1:18">
      <c r="A18" t="s">
        <v>12</v>
      </c>
      <c r="B18" s="10">
        <f>+'Pre-Liquidation Summary'!B18+'Open Summary'!B18+'Closed Summary'!B18+'Estate Closed Summary'!B18+'Released from Oversight Summary'!B18</f>
        <v>8547776.6970512699</v>
      </c>
      <c r="C18" s="7">
        <f>+'Pre-Liquidation Summary'!C18+'Open Summary'!C18+'Closed Summary'!C18+'Estate Closed Summary'!C18+'Released from Oversight Summary'!C18</f>
        <v>10877600.979050122</v>
      </c>
      <c r="D18" s="7">
        <f>+'Pre-Liquidation Summary'!D18+'Open Summary'!D18+'Closed Summary'!D18+'Estate Closed Summary'!D18+'Released from Oversight Summary'!D18</f>
        <v>7950355.8805430196</v>
      </c>
      <c r="E18" s="7">
        <f>+'Pre-Liquidation Summary'!E18+'Open Summary'!E18+'Closed Summary'!E18+'Estate Closed Summary'!E18+'Released from Oversight Summary'!E18</f>
        <v>0</v>
      </c>
      <c r="F18" s="17">
        <f t="shared" si="0"/>
        <v>27375733.556644414</v>
      </c>
      <c r="G18" s="3"/>
      <c r="H18" s="10">
        <f>SUM('Alabama Life:Villanova'!K18)</f>
        <v>11714705</v>
      </c>
      <c r="I18" s="7">
        <f>SUM('Alabama Life:Villanova'!L18)</f>
        <v>2699795</v>
      </c>
      <c r="J18" s="7"/>
      <c r="K18" s="7">
        <f>SUM('Alabama Life:Villanova'!N18)</f>
        <v>9940276</v>
      </c>
      <c r="L18" s="7">
        <f>SUM('Alabama Life:Villanova'!O18)</f>
        <v>0</v>
      </c>
      <c r="M18" s="7"/>
      <c r="N18" s="7">
        <f>SUM('Alabama Life:Villanova'!Q18)</f>
        <v>1164135</v>
      </c>
      <c r="O18" s="7">
        <f>SUM('Alabama Life:Villanova'!R18)</f>
        <v>0</v>
      </c>
      <c r="P18" s="7"/>
      <c r="Q18" s="7">
        <f>SUM('Alabama Life:Villanova'!T18)</f>
        <v>0</v>
      </c>
      <c r="R18" s="17">
        <f>SUM('Alabama Life:Villanova'!U18)</f>
        <v>0</v>
      </c>
    </row>
    <row r="19" spans="1:18">
      <c r="A19" t="s">
        <v>13</v>
      </c>
      <c r="B19" s="10">
        <f>+'Pre-Liquidation Summary'!B19+'Open Summary'!B19+'Closed Summary'!B19+'Estate Closed Summary'!B19+'Released from Oversight Summary'!B19</f>
        <v>146131452.25547534</v>
      </c>
      <c r="C19" s="7">
        <f>+'Pre-Liquidation Summary'!C19+'Open Summary'!C19+'Closed Summary'!C19+'Estate Closed Summary'!C19+'Released from Oversight Summary'!C19</f>
        <v>173772781.96320572</v>
      </c>
      <c r="D19" s="7">
        <f>+'Pre-Liquidation Summary'!D19+'Open Summary'!D19+'Closed Summary'!D19+'Estate Closed Summary'!D19+'Released from Oversight Summary'!D19</f>
        <v>97333211.478214055</v>
      </c>
      <c r="E19" s="7">
        <f>+'Pre-Liquidation Summary'!E19+'Open Summary'!E19+'Closed Summary'!E19+'Estate Closed Summary'!E19+'Released from Oversight Summary'!E19</f>
        <v>8774568.9040895365</v>
      </c>
      <c r="F19" s="17">
        <f t="shared" si="0"/>
        <v>426012014.60098463</v>
      </c>
      <c r="G19" s="3"/>
      <c r="H19" s="10">
        <f>SUM('Alabama Life:Villanova'!K19)</f>
        <v>197589738</v>
      </c>
      <c r="I19" s="7">
        <f>SUM('Alabama Life:Villanova'!L19)</f>
        <v>37995670</v>
      </c>
      <c r="J19" s="7"/>
      <c r="K19" s="7">
        <f>SUM('Alabama Life:Villanova'!N19)</f>
        <v>228222147</v>
      </c>
      <c r="L19" s="7">
        <f>SUM('Alabama Life:Villanova'!O19)</f>
        <v>103530755</v>
      </c>
      <c r="M19" s="7"/>
      <c r="N19" s="7">
        <f>SUM('Alabama Life:Villanova'!Q19)</f>
        <v>40530000</v>
      </c>
      <c r="O19" s="7">
        <f>SUM('Alabama Life:Villanova'!R19)</f>
        <v>18748240</v>
      </c>
      <c r="P19" s="7"/>
      <c r="Q19" s="7">
        <f>SUM('Alabama Life:Villanova'!T19)</f>
        <v>77450410</v>
      </c>
      <c r="R19" s="17">
        <f>SUM('Alabama Life:Villanova'!U19)</f>
        <v>59759367</v>
      </c>
    </row>
    <row r="20" spans="1:18">
      <c r="A20" t="s">
        <v>14</v>
      </c>
      <c r="B20" s="10">
        <f>+'Pre-Liquidation Summary'!B20+'Open Summary'!B20+'Closed Summary'!B20+'Estate Closed Summary'!B20+'Released from Oversight Summary'!B20</f>
        <v>32518409.708972171</v>
      </c>
      <c r="C20" s="7">
        <f>+'Pre-Liquidation Summary'!C20+'Open Summary'!C20+'Closed Summary'!C20+'Estate Closed Summary'!C20+'Released from Oversight Summary'!C20</f>
        <v>54758453.318639353</v>
      </c>
      <c r="D20" s="7">
        <f>+'Pre-Liquidation Summary'!D20+'Open Summary'!D20+'Closed Summary'!D20+'Estate Closed Summary'!D20+'Released from Oversight Summary'!D20</f>
        <v>38896201.350985035</v>
      </c>
      <c r="E20" s="7">
        <f>+'Pre-Liquidation Summary'!E20+'Open Summary'!E20+'Closed Summary'!E20+'Estate Closed Summary'!E20+'Released from Oversight Summary'!E20</f>
        <v>4701087.4621832371</v>
      </c>
      <c r="F20" s="17">
        <f t="shared" si="0"/>
        <v>130874151.8407798</v>
      </c>
      <c r="G20" s="3"/>
      <c r="H20" s="10">
        <f>SUM('Alabama Life:Villanova'!K20)</f>
        <v>32600051</v>
      </c>
      <c r="I20" s="7">
        <f>SUM('Alabama Life:Villanova'!L20)</f>
        <v>5000000</v>
      </c>
      <c r="J20" s="7"/>
      <c r="K20" s="7">
        <f>SUM('Alabama Life:Villanova'!N20)</f>
        <v>74412620</v>
      </c>
      <c r="L20" s="7">
        <f>SUM('Alabama Life:Villanova'!O20)</f>
        <v>4999960</v>
      </c>
      <c r="M20" s="7"/>
      <c r="N20" s="7">
        <f>SUM('Alabama Life:Villanova'!Q20)</f>
        <v>25209164</v>
      </c>
      <c r="O20" s="7">
        <f>SUM('Alabama Life:Villanova'!R20)</f>
        <v>0</v>
      </c>
      <c r="P20" s="7"/>
      <c r="Q20" s="7">
        <f>SUM('Alabama Life:Villanova'!T20)</f>
        <v>0</v>
      </c>
      <c r="R20" s="17">
        <f>SUM('Alabama Life:Villanova'!U20)</f>
        <v>0</v>
      </c>
    </row>
    <row r="21" spans="1:18">
      <c r="A21" t="s">
        <v>15</v>
      </c>
      <c r="B21" s="10">
        <f>+'Pre-Liquidation Summary'!B21+'Open Summary'!B21+'Closed Summary'!B21+'Estate Closed Summary'!B21+'Released from Oversight Summary'!B21</f>
        <v>36473594.852440685</v>
      </c>
      <c r="C21" s="7">
        <f>+'Pre-Liquidation Summary'!C21+'Open Summary'!C21+'Closed Summary'!C21+'Estate Closed Summary'!C21+'Released from Oversight Summary'!C21</f>
        <v>37774630.842089079</v>
      </c>
      <c r="D21" s="7">
        <f>+'Pre-Liquidation Summary'!D21+'Open Summary'!D21+'Closed Summary'!D21+'Estate Closed Summary'!D21+'Released from Oversight Summary'!D21</f>
        <v>113926715.09361827</v>
      </c>
      <c r="E21" s="7">
        <f>+'Pre-Liquidation Summary'!E21+'Open Summary'!E21+'Closed Summary'!E21+'Estate Closed Summary'!E21+'Released from Oversight Summary'!E21</f>
        <v>39670.602025786815</v>
      </c>
      <c r="F21" s="17">
        <f t="shared" si="0"/>
        <v>188214611.39017382</v>
      </c>
      <c r="G21" s="3"/>
      <c r="H21" s="10">
        <f>SUM('Alabama Life:Villanova'!K21)</f>
        <v>34559122</v>
      </c>
      <c r="I21" s="7">
        <f>SUM('Alabama Life:Villanova'!L21)</f>
        <v>0</v>
      </c>
      <c r="J21" s="7"/>
      <c r="K21" s="7">
        <f>SUM('Alabama Life:Villanova'!N21)</f>
        <v>42014908</v>
      </c>
      <c r="L21" s="7">
        <f>SUM('Alabama Life:Villanova'!O21)</f>
        <v>0</v>
      </c>
      <c r="M21" s="7"/>
      <c r="N21" s="7">
        <f>SUM('Alabama Life:Villanova'!Q21)</f>
        <v>1995360</v>
      </c>
      <c r="O21" s="7">
        <f>SUM('Alabama Life:Villanova'!R21)</f>
        <v>0</v>
      </c>
      <c r="P21" s="7"/>
      <c r="Q21" s="7">
        <f>SUM('Alabama Life:Villanova'!T21)</f>
        <v>1280000</v>
      </c>
      <c r="R21" s="17">
        <f>SUM('Alabama Life:Villanova'!U21)</f>
        <v>0</v>
      </c>
    </row>
    <row r="22" spans="1:18">
      <c r="A22" t="s">
        <v>16</v>
      </c>
      <c r="B22" s="10">
        <f>+'Pre-Liquidation Summary'!B22+'Open Summary'!B22+'Closed Summary'!B22+'Estate Closed Summary'!B22+'Released from Oversight Summary'!B22</f>
        <v>41088493.026729718</v>
      </c>
      <c r="C22" s="7">
        <f>+'Pre-Liquidation Summary'!C22+'Open Summary'!C22+'Closed Summary'!C22+'Estate Closed Summary'!C22+'Released from Oversight Summary'!C22</f>
        <v>16898153.238559764</v>
      </c>
      <c r="D22" s="7">
        <f>+'Pre-Liquidation Summary'!D22+'Open Summary'!D22+'Closed Summary'!D22+'Estate Closed Summary'!D22+'Released from Oversight Summary'!D22</f>
        <v>13176013.582162751</v>
      </c>
      <c r="E22" s="7">
        <f>+'Pre-Liquidation Summary'!E22+'Open Summary'!E22+'Closed Summary'!E22+'Estate Closed Summary'!E22+'Released from Oversight Summary'!E22</f>
        <v>0</v>
      </c>
      <c r="F22" s="17">
        <f t="shared" si="0"/>
        <v>71162659.847452238</v>
      </c>
      <c r="G22" s="3"/>
      <c r="H22" s="10">
        <f>SUM('Alabama Life:Villanova'!K22)</f>
        <v>34361000</v>
      </c>
      <c r="I22" s="7">
        <f>SUM('Alabama Life:Villanova'!L22)</f>
        <v>0</v>
      </c>
      <c r="J22" s="7"/>
      <c r="K22" s="7">
        <f>SUM('Alabama Life:Villanova'!N22)</f>
        <v>19115000</v>
      </c>
      <c r="L22" s="7">
        <f>SUM('Alabama Life:Villanova'!O22)</f>
        <v>0</v>
      </c>
      <c r="M22" s="7"/>
      <c r="N22" s="7">
        <f>SUM('Alabama Life:Villanova'!Q22)</f>
        <v>1650000</v>
      </c>
      <c r="O22" s="7">
        <f>SUM('Alabama Life:Villanova'!R22)</f>
        <v>0</v>
      </c>
      <c r="P22" s="7"/>
      <c r="Q22" s="7">
        <f>SUM('Alabama Life:Villanova'!T22)</f>
        <v>0</v>
      </c>
      <c r="R22" s="17">
        <f>SUM('Alabama Life:Villanova'!U22)</f>
        <v>0</v>
      </c>
    </row>
    <row r="23" spans="1:18">
      <c r="A23" t="s">
        <v>17</v>
      </c>
      <c r="B23" s="10">
        <f>+'Pre-Liquidation Summary'!B23+'Open Summary'!B23+'Closed Summary'!B23+'Estate Closed Summary'!B23+'Released from Oversight Summary'!B23</f>
        <v>22606317.219495159</v>
      </c>
      <c r="C23" s="7">
        <f>+'Pre-Liquidation Summary'!C23+'Open Summary'!C23+'Closed Summary'!C23+'Estate Closed Summary'!C23+'Released from Oversight Summary'!C23</f>
        <v>25727767.889832836</v>
      </c>
      <c r="D23" s="7">
        <f>+'Pre-Liquidation Summary'!D23+'Open Summary'!D23+'Closed Summary'!D23+'Estate Closed Summary'!D23+'Released from Oversight Summary'!D23</f>
        <v>41756092.668882586</v>
      </c>
      <c r="E23" s="7">
        <f>+'Pre-Liquidation Summary'!E23+'Open Summary'!E23+'Closed Summary'!E23+'Estate Closed Summary'!E23+'Released from Oversight Summary'!E23</f>
        <v>0</v>
      </c>
      <c r="F23" s="17">
        <f t="shared" si="0"/>
        <v>90090177.77821058</v>
      </c>
      <c r="G23" s="3"/>
      <c r="H23" s="10">
        <f>SUM('Alabama Life:Villanova'!K23)</f>
        <v>49916219</v>
      </c>
      <c r="I23" s="7">
        <f>SUM('Alabama Life:Villanova'!L23)</f>
        <v>16734637.4</v>
      </c>
      <c r="J23" s="7"/>
      <c r="K23" s="7">
        <f>SUM('Alabama Life:Villanova'!N23)</f>
        <v>30006630</v>
      </c>
      <c r="L23" s="7">
        <f>SUM('Alabama Life:Villanova'!O23)</f>
        <v>4349723.96</v>
      </c>
      <c r="M23" s="7"/>
      <c r="N23" s="7">
        <f>SUM('Alabama Life:Villanova'!Q23)</f>
        <v>21260909</v>
      </c>
      <c r="O23" s="7">
        <f>SUM('Alabama Life:Villanova'!R23)</f>
        <v>1053336.01</v>
      </c>
      <c r="P23" s="7"/>
      <c r="Q23" s="7">
        <f>SUM('Alabama Life:Villanova'!T23)</f>
        <v>0</v>
      </c>
      <c r="R23" s="17">
        <f>SUM('Alabama Life:Villanova'!U23)</f>
        <v>0</v>
      </c>
    </row>
    <row r="24" spans="1:18">
      <c r="A24" t="s">
        <v>18</v>
      </c>
      <c r="B24" s="10">
        <f>+'Pre-Liquidation Summary'!B24+'Open Summary'!B24+'Closed Summary'!B24+'Estate Closed Summary'!B24+'Released from Oversight Summary'!B24</f>
        <v>7252415.5884025758</v>
      </c>
      <c r="C24" s="7">
        <f>+'Pre-Liquidation Summary'!C24+'Open Summary'!C24+'Closed Summary'!C24+'Estate Closed Summary'!C24+'Released from Oversight Summary'!C24</f>
        <v>5887562.9891384551</v>
      </c>
      <c r="D24" s="7">
        <f>+'Pre-Liquidation Summary'!D24+'Open Summary'!D24+'Closed Summary'!D24+'Estate Closed Summary'!D24+'Released from Oversight Summary'!D24</f>
        <v>17462515.457212113</v>
      </c>
      <c r="E24" s="7">
        <f>+'Pre-Liquidation Summary'!E24+'Open Summary'!E24+'Closed Summary'!E24+'Estate Closed Summary'!E24+'Released from Oversight Summary'!E24</f>
        <v>0</v>
      </c>
      <c r="F24" s="17">
        <f t="shared" si="0"/>
        <v>30602494.034753144</v>
      </c>
      <c r="G24" s="3"/>
      <c r="H24" s="10">
        <f>SUM('Alabama Life:Villanova'!K24)</f>
        <v>8103508</v>
      </c>
      <c r="I24" s="7">
        <f>SUM('Alabama Life:Villanova'!L24)</f>
        <v>0</v>
      </c>
      <c r="J24" s="7"/>
      <c r="K24" s="7">
        <f>SUM('Alabama Life:Villanova'!N24)</f>
        <v>14413707</v>
      </c>
      <c r="L24" s="7">
        <f>SUM('Alabama Life:Villanova'!O24)</f>
        <v>0</v>
      </c>
      <c r="M24" s="7"/>
      <c r="N24" s="7">
        <f>SUM('Alabama Life:Villanova'!Q24)</f>
        <v>15638832</v>
      </c>
      <c r="O24" s="7">
        <f>SUM('Alabama Life:Villanova'!R24)</f>
        <v>0</v>
      </c>
      <c r="P24" s="7"/>
      <c r="Q24" s="7">
        <f>SUM('Alabama Life:Villanova'!T24)</f>
        <v>0</v>
      </c>
      <c r="R24" s="17">
        <f>SUM('Alabama Life:Villanova'!U24)</f>
        <v>0</v>
      </c>
    </row>
    <row r="25" spans="1:18">
      <c r="A25" t="s">
        <v>19</v>
      </c>
      <c r="B25" s="10">
        <f>+'Pre-Liquidation Summary'!B25+'Open Summary'!B25+'Closed Summary'!B25+'Estate Closed Summary'!B25+'Released from Oversight Summary'!B25</f>
        <v>595538.12239809183</v>
      </c>
      <c r="C25" s="7">
        <f>+'Pre-Liquidation Summary'!C25+'Open Summary'!C25+'Closed Summary'!C25+'Estate Closed Summary'!C25+'Released from Oversight Summary'!C25</f>
        <v>1903058.6179146701</v>
      </c>
      <c r="D25" s="7">
        <f>+'Pre-Liquidation Summary'!D25+'Open Summary'!D25+'Closed Summary'!D25+'Estate Closed Summary'!D25+'Released from Oversight Summary'!D25</f>
        <v>748072.58586431516</v>
      </c>
      <c r="E25" s="7">
        <f>+'Pre-Liquidation Summary'!E25+'Open Summary'!E25+'Closed Summary'!E25+'Estate Closed Summary'!E25+'Released from Oversight Summary'!E25</f>
        <v>63039.117625078172</v>
      </c>
      <c r="F25" s="17">
        <f t="shared" si="0"/>
        <v>3309708.4438021556</v>
      </c>
      <c r="G25" s="3"/>
      <c r="H25" s="10">
        <f>SUM('Alabama Life:Villanova'!K25)</f>
        <v>2172639</v>
      </c>
      <c r="I25" s="7">
        <f>SUM('Alabama Life:Villanova'!L25)</f>
        <v>0</v>
      </c>
      <c r="J25" s="7"/>
      <c r="K25" s="7">
        <f>SUM('Alabama Life:Villanova'!N25)</f>
        <v>2559361</v>
      </c>
      <c r="L25" s="7">
        <f>SUM('Alabama Life:Villanova'!O25)</f>
        <v>906</v>
      </c>
      <c r="M25" s="7"/>
      <c r="N25" s="7">
        <f>SUM('Alabama Life:Villanova'!Q25)</f>
        <v>175000</v>
      </c>
      <c r="O25" s="7">
        <f>SUM('Alabama Life:Villanova'!R25)</f>
        <v>0</v>
      </c>
      <c r="P25" s="7"/>
      <c r="Q25" s="7">
        <f>SUM('Alabama Life:Villanova'!T25)</f>
        <v>0</v>
      </c>
      <c r="R25" s="17">
        <f>SUM('Alabama Life:Villanova'!U25)</f>
        <v>0</v>
      </c>
    </row>
    <row r="26" spans="1:18">
      <c r="A26" t="s">
        <v>20</v>
      </c>
      <c r="B26" s="10">
        <f>+'Pre-Liquidation Summary'!B26+'Open Summary'!B26+'Closed Summary'!B26+'Estate Closed Summary'!B26+'Released from Oversight Summary'!B26</f>
        <v>20455932.229692433</v>
      </c>
      <c r="C26" s="7">
        <f>+'Pre-Liquidation Summary'!C26+'Open Summary'!C26+'Closed Summary'!C26+'Estate Closed Summary'!C26+'Released from Oversight Summary'!C26</f>
        <v>31809562.116713248</v>
      </c>
      <c r="D26" s="7">
        <f>+'Pre-Liquidation Summary'!D26+'Open Summary'!D26+'Closed Summary'!D26+'Estate Closed Summary'!D26+'Released from Oversight Summary'!D26</f>
        <v>30223023.246844176</v>
      </c>
      <c r="E26" s="7">
        <f>+'Pre-Liquidation Summary'!E26+'Open Summary'!E26+'Closed Summary'!E26+'Estate Closed Summary'!E26+'Released from Oversight Summary'!E26</f>
        <v>5587386.2123699505</v>
      </c>
      <c r="F26" s="17">
        <f t="shared" si="0"/>
        <v>88075903.805619806</v>
      </c>
      <c r="G26" s="3"/>
      <c r="H26" s="10">
        <f>SUM('Alabama Life:Villanova'!K26)</f>
        <v>40137287</v>
      </c>
      <c r="I26" s="7">
        <f>SUM('Alabama Life:Villanova'!L26)</f>
        <v>0</v>
      </c>
      <c r="J26" s="7"/>
      <c r="K26" s="7">
        <f>SUM('Alabama Life:Villanova'!N26)</f>
        <v>42062121</v>
      </c>
      <c r="L26" s="7">
        <f>SUM('Alabama Life:Villanova'!O26)</f>
        <v>0</v>
      </c>
      <c r="M26" s="7"/>
      <c r="N26" s="7">
        <f>SUM('Alabama Life:Villanova'!Q26)</f>
        <v>2700000</v>
      </c>
      <c r="O26" s="7">
        <f>SUM('Alabama Life:Villanova'!R26)</f>
        <v>0</v>
      </c>
      <c r="P26" s="7"/>
      <c r="Q26" s="7">
        <f>SUM('Alabama Life:Villanova'!T26)</f>
        <v>0</v>
      </c>
      <c r="R26" s="17">
        <f>SUM('Alabama Life:Villanova'!U26)</f>
        <v>0</v>
      </c>
    </row>
    <row r="27" spans="1:18">
      <c r="A27" t="s">
        <v>21</v>
      </c>
      <c r="B27" s="10">
        <f>+'Pre-Liquidation Summary'!B27+'Open Summary'!B27+'Closed Summary'!B27+'Estate Closed Summary'!B27+'Released from Oversight Summary'!B27</f>
        <v>45140036.448647931</v>
      </c>
      <c r="C27" s="7">
        <f>+'Pre-Liquidation Summary'!C27+'Open Summary'!C27+'Closed Summary'!C27+'Estate Closed Summary'!C27+'Released from Oversight Summary'!C27</f>
        <v>46010179.690303355</v>
      </c>
      <c r="D27" s="7">
        <f>+'Pre-Liquidation Summary'!D27+'Open Summary'!D27+'Closed Summary'!D27+'Estate Closed Summary'!D27+'Released from Oversight Summary'!D27</f>
        <v>3485121.5481169326</v>
      </c>
      <c r="E27" s="7">
        <f>+'Pre-Liquidation Summary'!E27+'Open Summary'!E27+'Closed Summary'!E27+'Estate Closed Summary'!E27+'Released from Oversight Summary'!E27</f>
        <v>0</v>
      </c>
      <c r="F27" s="17">
        <f t="shared" si="0"/>
        <v>94635337.687068224</v>
      </c>
      <c r="G27" s="3"/>
      <c r="H27" s="10">
        <f>SUM('Alabama Life:Villanova'!K27)</f>
        <v>47115000</v>
      </c>
      <c r="I27" s="7">
        <f>SUM('Alabama Life:Villanova'!L27)</f>
        <v>2125000</v>
      </c>
      <c r="J27" s="7"/>
      <c r="K27" s="7">
        <f>SUM('Alabama Life:Villanova'!N27)</f>
        <v>40191000</v>
      </c>
      <c r="L27" s="7">
        <f>SUM('Alabama Life:Villanova'!O27)</f>
        <v>700000</v>
      </c>
      <c r="M27" s="7"/>
      <c r="N27" s="7">
        <f>SUM('Alabama Life:Villanova'!Q27)</f>
        <v>5456000</v>
      </c>
      <c r="O27" s="7">
        <f>SUM('Alabama Life:Villanova'!R27)</f>
        <v>1475000</v>
      </c>
      <c r="P27" s="7"/>
      <c r="Q27" s="7">
        <f>SUM('Alabama Life:Villanova'!T27)</f>
        <v>0</v>
      </c>
      <c r="R27" s="17">
        <f>SUM('Alabama Life:Villanova'!U27)</f>
        <v>0</v>
      </c>
    </row>
    <row r="28" spans="1:18">
      <c r="A28" t="s">
        <v>22</v>
      </c>
      <c r="B28" s="10">
        <f>+'Pre-Liquidation Summary'!B28+'Open Summary'!B28+'Closed Summary'!B28+'Estate Closed Summary'!B28+'Released from Oversight Summary'!B28</f>
        <v>10510084.28386526</v>
      </c>
      <c r="C28" s="7">
        <f>+'Pre-Liquidation Summary'!C28+'Open Summary'!C28+'Closed Summary'!C28+'Estate Closed Summary'!C28+'Released from Oversight Summary'!C28</f>
        <v>54841349.415660955</v>
      </c>
      <c r="D28" s="7">
        <f>+'Pre-Liquidation Summary'!D28+'Open Summary'!D28+'Closed Summary'!D28+'Estate Closed Summary'!D28+'Released from Oversight Summary'!D28</f>
        <v>30881079.04996068</v>
      </c>
      <c r="E28" s="7">
        <f>+'Pre-Liquidation Summary'!E28+'Open Summary'!E28+'Closed Summary'!E28+'Estate Closed Summary'!E28+'Released from Oversight Summary'!E28</f>
        <v>3323573.5493129562</v>
      </c>
      <c r="F28" s="17">
        <f t="shared" si="0"/>
        <v>99556086.298799843</v>
      </c>
      <c r="G28" s="3"/>
      <c r="H28" s="10">
        <f>SUM('Alabama Life:Villanova'!K28)</f>
        <v>23920700</v>
      </c>
      <c r="I28" s="7">
        <f>SUM('Alabama Life:Villanova'!L28)</f>
        <v>13088981</v>
      </c>
      <c r="J28" s="7"/>
      <c r="K28" s="7">
        <f>SUM('Alabama Life:Villanova'!N28)</f>
        <v>79297501</v>
      </c>
      <c r="L28" s="7">
        <f>SUM('Alabama Life:Villanova'!O28)</f>
        <v>10100034</v>
      </c>
      <c r="M28" s="7"/>
      <c r="N28" s="7">
        <f>SUM('Alabama Life:Villanova'!Q28)</f>
        <v>0</v>
      </c>
      <c r="O28" s="7">
        <f>SUM('Alabama Life:Villanova'!R28)</f>
        <v>0</v>
      </c>
      <c r="P28" s="7"/>
      <c r="Q28" s="7">
        <f>SUM('Alabama Life:Villanova'!T28)</f>
        <v>34158333</v>
      </c>
      <c r="R28" s="17">
        <f>SUM('Alabama Life:Villanova'!U28)</f>
        <v>29297170</v>
      </c>
    </row>
    <row r="29" spans="1:18">
      <c r="A29" t="s">
        <v>23</v>
      </c>
      <c r="B29" s="10">
        <f>+'Pre-Liquidation Summary'!B29+'Open Summary'!B29+'Closed Summary'!B29+'Estate Closed Summary'!B29+'Released from Oversight Summary'!B29</f>
        <v>17195359.970800582</v>
      </c>
      <c r="C29" s="7">
        <f>+'Pre-Liquidation Summary'!C29+'Open Summary'!C29+'Closed Summary'!C29+'Estate Closed Summary'!C29+'Released from Oversight Summary'!C29</f>
        <v>62505413.204834409</v>
      </c>
      <c r="D29" s="7">
        <f>+'Pre-Liquidation Summary'!D29+'Open Summary'!D29+'Closed Summary'!D29+'Estate Closed Summary'!D29+'Released from Oversight Summary'!D29</f>
        <v>4157100.3680219641</v>
      </c>
      <c r="E29" s="7">
        <f>+'Pre-Liquidation Summary'!E29+'Open Summary'!E29+'Closed Summary'!E29+'Estate Closed Summary'!E29+'Released from Oversight Summary'!E29</f>
        <v>2407924.9595160349</v>
      </c>
      <c r="F29" s="17">
        <f t="shared" si="0"/>
        <v>86265798.503172994</v>
      </c>
      <c r="G29" s="3"/>
      <c r="H29" s="10">
        <f>SUM('Alabama Life:Villanova'!K29)</f>
        <v>24063000</v>
      </c>
      <c r="I29" s="7">
        <f>SUM('Alabama Life:Villanova'!L29)</f>
        <v>2144001</v>
      </c>
      <c r="J29" s="7"/>
      <c r="K29" s="7">
        <f>SUM('Alabama Life:Villanova'!N29)</f>
        <v>120079500</v>
      </c>
      <c r="L29" s="7">
        <f>SUM('Alabama Life:Villanova'!O29)</f>
        <v>24707255</v>
      </c>
      <c r="M29" s="7"/>
      <c r="N29" s="7">
        <f>SUM('Alabama Life:Villanova'!Q29)</f>
        <v>418500</v>
      </c>
      <c r="O29" s="7">
        <f>SUM('Alabama Life:Villanova'!R29)</f>
        <v>0</v>
      </c>
      <c r="P29" s="7"/>
      <c r="Q29" s="7">
        <f>SUM('Alabama Life:Villanova'!T29)</f>
        <v>5700000</v>
      </c>
      <c r="R29" s="17">
        <f>SUM('Alabama Life:Villanova'!U29)</f>
        <v>0</v>
      </c>
    </row>
    <row r="30" spans="1:18">
      <c r="A30" t="s">
        <v>24</v>
      </c>
      <c r="B30" s="10">
        <f>+'Pre-Liquidation Summary'!B30+'Open Summary'!B30+'Closed Summary'!B30+'Estate Closed Summary'!B30+'Released from Oversight Summary'!B30</f>
        <v>58282585.512236878</v>
      </c>
      <c r="C30" s="7">
        <f>+'Pre-Liquidation Summary'!C30+'Open Summary'!C30+'Closed Summary'!C30+'Estate Closed Summary'!C30+'Released from Oversight Summary'!C30</f>
        <v>15611870.041330017</v>
      </c>
      <c r="D30" s="7">
        <f>+'Pre-Liquidation Summary'!D30+'Open Summary'!D30+'Closed Summary'!D30+'Estate Closed Summary'!D30+'Released from Oversight Summary'!D30</f>
        <v>21153958.271770775</v>
      </c>
      <c r="E30" s="7">
        <f>+'Pre-Liquidation Summary'!E30+'Open Summary'!E30+'Closed Summary'!E30+'Estate Closed Summary'!E30+'Released from Oversight Summary'!E30</f>
        <v>93115.725917985023</v>
      </c>
      <c r="F30" s="17">
        <f t="shared" si="0"/>
        <v>95141529.551255658</v>
      </c>
      <c r="G30" s="3"/>
      <c r="H30" s="10">
        <f>SUM('Alabama Life:Villanova'!K30)</f>
        <v>50334095</v>
      </c>
      <c r="I30" s="7">
        <f>SUM('Alabama Life:Villanova'!L30)</f>
        <v>14626</v>
      </c>
      <c r="J30" s="7"/>
      <c r="K30" s="7">
        <f>SUM('Alabama Life:Villanova'!N30)</f>
        <v>20172670</v>
      </c>
      <c r="L30" s="7">
        <f>SUM('Alabama Life:Villanova'!O30)</f>
        <v>0</v>
      </c>
      <c r="M30" s="7"/>
      <c r="N30" s="7">
        <f>SUM('Alabama Life:Villanova'!Q30)</f>
        <v>15534678</v>
      </c>
      <c r="O30" s="7">
        <f>SUM('Alabama Life:Villanova'!R30)</f>
        <v>30041</v>
      </c>
      <c r="P30" s="7"/>
      <c r="Q30" s="7">
        <f>SUM('Alabama Life:Villanova'!T30)</f>
        <v>6850139</v>
      </c>
      <c r="R30" s="17">
        <f>SUM('Alabama Life:Villanova'!U30)</f>
        <v>0</v>
      </c>
    </row>
    <row r="31" spans="1:18">
      <c r="A31" t="s">
        <v>25</v>
      </c>
      <c r="B31" s="10">
        <f>+'Pre-Liquidation Summary'!B31+'Open Summary'!B31+'Closed Summary'!B31+'Estate Closed Summary'!B31+'Released from Oversight Summary'!B31</f>
        <v>168990513.70913166</v>
      </c>
      <c r="C31" s="7">
        <f>+'Pre-Liquidation Summary'!C31+'Open Summary'!C31+'Closed Summary'!C31+'Estate Closed Summary'!C31+'Released from Oversight Summary'!C31</f>
        <v>35130391.2249415</v>
      </c>
      <c r="D31" s="7">
        <f>+'Pre-Liquidation Summary'!D31+'Open Summary'!D31+'Closed Summary'!D31+'Estate Closed Summary'!D31+'Released from Oversight Summary'!D31</f>
        <v>28745063.929867178</v>
      </c>
      <c r="E31" s="7">
        <f>+'Pre-Liquidation Summary'!E31+'Open Summary'!E31+'Closed Summary'!E31+'Estate Closed Summary'!E31+'Released from Oversight Summary'!E31</f>
        <v>29057.635525538732</v>
      </c>
      <c r="F31" s="17">
        <f t="shared" si="0"/>
        <v>232895026.49946585</v>
      </c>
      <c r="G31" s="3"/>
      <c r="H31" s="10">
        <f>SUM('Alabama Life:Villanova'!K31)</f>
        <v>102027852</v>
      </c>
      <c r="I31" s="7">
        <f>SUM('Alabama Life:Villanova'!L31)</f>
        <v>0</v>
      </c>
      <c r="J31" s="7"/>
      <c r="K31" s="7">
        <f>SUM('Alabama Life:Villanova'!N31)</f>
        <v>37285110</v>
      </c>
      <c r="L31" s="7">
        <f>SUM('Alabama Life:Villanova'!O31)</f>
        <v>0</v>
      </c>
      <c r="M31" s="7"/>
      <c r="N31" s="7">
        <f>SUM('Alabama Life:Villanova'!Q31)</f>
        <v>8479499</v>
      </c>
      <c r="O31" s="7">
        <f>SUM('Alabama Life:Villanova'!R31)</f>
        <v>0</v>
      </c>
      <c r="P31" s="7"/>
      <c r="Q31" s="7">
        <f>SUM('Alabama Life:Villanova'!T31)</f>
        <v>0</v>
      </c>
      <c r="R31" s="17">
        <f>SUM('Alabama Life:Villanova'!U31)</f>
        <v>0</v>
      </c>
    </row>
    <row r="32" spans="1:18">
      <c r="A32" t="s">
        <v>26</v>
      </c>
      <c r="B32" s="10">
        <f>+'Pre-Liquidation Summary'!B32+'Open Summary'!B32+'Closed Summary'!B32+'Estate Closed Summary'!B32+'Released from Oversight Summary'!B32</f>
        <v>4505771.3181613665</v>
      </c>
      <c r="C32" s="7">
        <f>+'Pre-Liquidation Summary'!C32+'Open Summary'!C32+'Closed Summary'!C32+'Estate Closed Summary'!C32+'Released from Oversight Summary'!C32</f>
        <v>6819482.969710907</v>
      </c>
      <c r="D32" s="7">
        <f>+'Pre-Liquidation Summary'!D32+'Open Summary'!D32+'Closed Summary'!D32+'Estate Closed Summary'!D32+'Released from Oversight Summary'!D32</f>
        <v>4183140.9551946269</v>
      </c>
      <c r="E32" s="7">
        <f>+'Pre-Liquidation Summary'!E32+'Open Summary'!E32+'Closed Summary'!E32+'Estate Closed Summary'!E32+'Released from Oversight Summary'!E32</f>
        <v>0</v>
      </c>
      <c r="F32" s="17">
        <f t="shared" si="0"/>
        <v>15508395.243066899</v>
      </c>
      <c r="G32" s="3"/>
      <c r="H32" s="10">
        <f>SUM('Alabama Life:Villanova'!K32)</f>
        <v>8060287</v>
      </c>
      <c r="I32" s="7">
        <f>SUM('Alabama Life:Villanova'!L32)</f>
        <v>0</v>
      </c>
      <c r="J32" s="7"/>
      <c r="K32" s="7">
        <f>SUM('Alabama Life:Villanova'!N32)</f>
        <v>7723955</v>
      </c>
      <c r="L32" s="7">
        <f>SUM('Alabama Life:Villanova'!O32)</f>
        <v>0</v>
      </c>
      <c r="M32" s="7"/>
      <c r="N32" s="7">
        <f>SUM('Alabama Life:Villanova'!Q32)</f>
        <v>2024840</v>
      </c>
      <c r="O32" s="7">
        <f>SUM('Alabama Life:Villanova'!R32)</f>
        <v>0</v>
      </c>
      <c r="P32" s="7"/>
      <c r="Q32" s="7">
        <f>SUM('Alabama Life:Villanova'!T32)</f>
        <v>0</v>
      </c>
      <c r="R32" s="17">
        <f>SUM('Alabama Life:Villanova'!U32)</f>
        <v>0</v>
      </c>
    </row>
    <row r="33" spans="1:18">
      <c r="A33" t="s">
        <v>27</v>
      </c>
      <c r="B33" s="10">
        <f>+'Pre-Liquidation Summary'!B33+'Open Summary'!B33+'Closed Summary'!B33+'Estate Closed Summary'!B33+'Released from Oversight Summary'!B33</f>
        <v>15980183.09625778</v>
      </c>
      <c r="C33" s="7">
        <f>+'Pre-Liquidation Summary'!C33+'Open Summary'!C33+'Closed Summary'!C33+'Estate Closed Summary'!C33+'Released from Oversight Summary'!C33</f>
        <v>15774424.243976666</v>
      </c>
      <c r="D33" s="7">
        <f>+'Pre-Liquidation Summary'!D33+'Open Summary'!D33+'Closed Summary'!D33+'Estate Closed Summary'!D33+'Released from Oversight Summary'!D33</f>
        <v>106181073.44205837</v>
      </c>
      <c r="E33" s="7">
        <f>+'Pre-Liquidation Summary'!E33+'Open Summary'!E33+'Closed Summary'!E33+'Estate Closed Summary'!E33+'Released from Oversight Summary'!E33</f>
        <v>0</v>
      </c>
      <c r="F33" s="17">
        <f t="shared" si="0"/>
        <v>137935680.78229281</v>
      </c>
      <c r="G33" s="3"/>
      <c r="H33" s="10">
        <f>SUM('Alabama Life:Villanova'!K33)</f>
        <v>11938351</v>
      </c>
      <c r="I33" s="7">
        <f>SUM('Alabama Life:Villanova'!L33)</f>
        <v>532785</v>
      </c>
      <c r="J33" s="7"/>
      <c r="K33" s="7">
        <f>SUM('Alabama Life:Villanova'!N33)</f>
        <v>17050339</v>
      </c>
      <c r="L33" s="7">
        <f>SUM('Alabama Life:Villanova'!O33)</f>
        <v>293315</v>
      </c>
      <c r="M33" s="7"/>
      <c r="N33" s="7">
        <f>SUM('Alabama Life:Villanova'!Q33)</f>
        <v>7583700</v>
      </c>
      <c r="O33" s="7">
        <f>SUM('Alabama Life:Villanova'!R33)</f>
        <v>5700000</v>
      </c>
      <c r="P33" s="7"/>
      <c r="Q33" s="7">
        <f>SUM('Alabama Life:Villanova'!T33)</f>
        <v>0</v>
      </c>
      <c r="R33" s="17">
        <f>SUM('Alabama Life:Villanova'!U33)</f>
        <v>0</v>
      </c>
    </row>
    <row r="34" spans="1:18">
      <c r="A34" t="s">
        <v>28</v>
      </c>
      <c r="B34" s="10">
        <f>+'Pre-Liquidation Summary'!B34+'Open Summary'!B34+'Closed Summary'!B34+'Estate Closed Summary'!B34+'Released from Oversight Summary'!B34</f>
        <v>12862044.279048027</v>
      </c>
      <c r="C34" s="7">
        <f>+'Pre-Liquidation Summary'!C34+'Open Summary'!C34+'Closed Summary'!C34+'Estate Closed Summary'!C34+'Released from Oversight Summary'!C34</f>
        <v>9134661.5239608064</v>
      </c>
      <c r="D34" s="7">
        <f>+'Pre-Liquidation Summary'!D34+'Open Summary'!D34+'Closed Summary'!D34+'Estate Closed Summary'!D34+'Released from Oversight Summary'!D34</f>
        <v>19956726.515622504</v>
      </c>
      <c r="E34" s="7">
        <f>+'Pre-Liquidation Summary'!E34+'Open Summary'!E34+'Closed Summary'!E34+'Estate Closed Summary'!E34+'Released from Oversight Summary'!E34</f>
        <v>0</v>
      </c>
      <c r="F34" s="17">
        <f t="shared" si="0"/>
        <v>41953432.318631336</v>
      </c>
      <c r="G34" s="3"/>
      <c r="H34" s="10">
        <f>SUM('Alabama Life:Villanova'!K34)</f>
        <v>12262827</v>
      </c>
      <c r="I34" s="7">
        <f>SUM('Alabama Life:Villanova'!L34)</f>
        <v>337000</v>
      </c>
      <c r="J34" s="7"/>
      <c r="K34" s="7">
        <f>SUM('Alabama Life:Villanova'!N34)</f>
        <v>8197685</v>
      </c>
      <c r="L34" s="7">
        <f>SUM('Alabama Life:Villanova'!O34)</f>
        <v>69630</v>
      </c>
      <c r="M34" s="7"/>
      <c r="N34" s="7">
        <f>SUM('Alabama Life:Villanova'!Q34)</f>
        <v>11839600</v>
      </c>
      <c r="O34" s="7">
        <f>SUM('Alabama Life:Villanova'!R34)</f>
        <v>178000</v>
      </c>
      <c r="P34" s="7"/>
      <c r="Q34" s="7">
        <f>SUM('Alabama Life:Villanova'!T34)</f>
        <v>0</v>
      </c>
      <c r="R34" s="17">
        <f>SUM('Alabama Life:Villanova'!U34)</f>
        <v>0</v>
      </c>
    </row>
    <row r="35" spans="1:18">
      <c r="A35" t="s">
        <v>29</v>
      </c>
      <c r="B35" s="10">
        <f>+'Pre-Liquidation Summary'!B35+'Open Summary'!B35+'Closed Summary'!B35+'Estate Closed Summary'!B35+'Released from Oversight Summary'!B35</f>
        <v>563421.474866334</v>
      </c>
      <c r="C35" s="7">
        <f>+'Pre-Liquidation Summary'!C35+'Open Summary'!C35+'Closed Summary'!C35+'Estate Closed Summary'!C35+'Released from Oversight Summary'!C35</f>
        <v>2311852.2264062571</v>
      </c>
      <c r="D35" s="7">
        <f>+'Pre-Liquidation Summary'!D35+'Open Summary'!D35+'Closed Summary'!D35+'Estate Closed Summary'!D35+'Released from Oversight Summary'!D35</f>
        <v>6678344.4595945133</v>
      </c>
      <c r="E35" s="7">
        <f>+'Pre-Liquidation Summary'!E35+'Open Summary'!E35+'Closed Summary'!E35+'Estate Closed Summary'!E35+'Released from Oversight Summary'!E35</f>
        <v>607577.03899368073</v>
      </c>
      <c r="F35" s="17">
        <f t="shared" si="0"/>
        <v>10161195.199860785</v>
      </c>
      <c r="G35" s="3"/>
      <c r="H35" s="10">
        <f>SUM('Alabama Life:Villanova'!K35)</f>
        <v>2023542</v>
      </c>
      <c r="I35" s="7">
        <f>SUM('Alabama Life:Villanova'!L35)</f>
        <v>563123</v>
      </c>
      <c r="J35" s="7"/>
      <c r="K35" s="7">
        <f>SUM('Alabama Life:Villanova'!N35)</f>
        <v>3781993</v>
      </c>
      <c r="L35" s="7">
        <f>SUM('Alabama Life:Villanova'!O35)</f>
        <v>996376</v>
      </c>
      <c r="M35" s="7"/>
      <c r="N35" s="7">
        <f>SUM('Alabama Life:Villanova'!Q35)</f>
        <v>377065</v>
      </c>
      <c r="O35" s="7">
        <f>SUM('Alabama Life:Villanova'!R35)</f>
        <v>0</v>
      </c>
      <c r="P35" s="7"/>
      <c r="Q35" s="7">
        <f>SUM('Alabama Life:Villanova'!T35)</f>
        <v>0</v>
      </c>
      <c r="R35" s="17">
        <f>SUM('Alabama Life:Villanova'!U35)</f>
        <v>0</v>
      </c>
    </row>
    <row r="36" spans="1:18">
      <c r="A36" t="s">
        <v>30</v>
      </c>
      <c r="B36" s="10">
        <f>+'Pre-Liquidation Summary'!B36+'Open Summary'!B36+'Closed Summary'!B36+'Estate Closed Summary'!B36+'Released from Oversight Summary'!B36</f>
        <v>38795553.703801081</v>
      </c>
      <c r="C36" s="7">
        <f>+'Pre-Liquidation Summary'!C36+'Open Summary'!C36+'Closed Summary'!C36+'Estate Closed Summary'!C36+'Released from Oversight Summary'!C36</f>
        <v>108931897.85838902</v>
      </c>
      <c r="D36" s="7">
        <f>+'Pre-Liquidation Summary'!D36+'Open Summary'!D36+'Closed Summary'!D36+'Estate Closed Summary'!D36+'Released from Oversight Summary'!D36</f>
        <v>157683795.02731034</v>
      </c>
      <c r="E36" s="7">
        <f>+'Pre-Liquidation Summary'!E36+'Open Summary'!E36+'Closed Summary'!E36+'Estate Closed Summary'!E36+'Released from Oversight Summary'!E36</f>
        <v>4575315.4778219676</v>
      </c>
      <c r="F36" s="17">
        <f t="shared" si="0"/>
        <v>309986562.06732237</v>
      </c>
      <c r="G36" s="3"/>
      <c r="H36" s="10">
        <f>SUM('Alabama Life:Villanova'!K36)</f>
        <v>45070487</v>
      </c>
      <c r="I36" s="7">
        <f>SUM('Alabama Life:Villanova'!L36)</f>
        <v>6392387</v>
      </c>
      <c r="J36" s="7"/>
      <c r="K36" s="7">
        <f>SUM('Alabama Life:Villanova'!N36)</f>
        <v>120329985</v>
      </c>
      <c r="L36" s="7">
        <f>SUM('Alabama Life:Villanova'!O36)</f>
        <v>9136428</v>
      </c>
      <c r="M36" s="7"/>
      <c r="N36" s="7">
        <f>SUM('Alabama Life:Villanova'!Q36)</f>
        <v>1325000</v>
      </c>
      <c r="O36" s="7">
        <f>SUM('Alabama Life:Villanova'!R36)</f>
        <v>151039</v>
      </c>
      <c r="P36" s="7"/>
      <c r="Q36" s="7">
        <f>SUM('Alabama Life:Villanova'!T36)</f>
        <v>23104352</v>
      </c>
      <c r="R36" s="17">
        <f>SUM('Alabama Life:Villanova'!U36)</f>
        <v>11865605</v>
      </c>
    </row>
    <row r="37" spans="1:18">
      <c r="A37" t="s">
        <v>31</v>
      </c>
      <c r="B37" s="10">
        <f>+'Pre-Liquidation Summary'!B37+'Open Summary'!B37+'Closed Summary'!B37+'Estate Closed Summary'!B37+'Released from Oversight Summary'!B37</f>
        <v>5625410.5996647365</v>
      </c>
      <c r="C37" s="7">
        <f>+'Pre-Liquidation Summary'!C37+'Open Summary'!C37+'Closed Summary'!C37+'Estate Closed Summary'!C37+'Released from Oversight Summary'!C37</f>
        <v>10355878.784546144</v>
      </c>
      <c r="D37" s="7">
        <f>+'Pre-Liquidation Summary'!D37+'Open Summary'!D37+'Closed Summary'!D37+'Estate Closed Summary'!D37+'Released from Oversight Summary'!D37</f>
        <v>7831317.4729109462</v>
      </c>
      <c r="E37" s="7">
        <f>+'Pre-Liquidation Summary'!E37+'Open Summary'!E37+'Closed Summary'!E37+'Estate Closed Summary'!E37+'Released from Oversight Summary'!E37</f>
        <v>0</v>
      </c>
      <c r="F37" s="17">
        <f t="shared" si="0"/>
        <v>23812606.857121825</v>
      </c>
      <c r="G37" s="3"/>
      <c r="H37" s="10">
        <f>SUM('Alabama Life:Villanova'!K37)</f>
        <v>4924513</v>
      </c>
      <c r="I37" s="7">
        <f>SUM('Alabama Life:Villanova'!L37)</f>
        <v>120000</v>
      </c>
      <c r="J37" s="7"/>
      <c r="K37" s="7">
        <f>SUM('Alabama Life:Villanova'!N37)</f>
        <v>8030525</v>
      </c>
      <c r="L37" s="7">
        <f>SUM('Alabama Life:Villanova'!O37)</f>
        <v>0</v>
      </c>
      <c r="M37" s="7"/>
      <c r="N37" s="7">
        <f>SUM('Alabama Life:Villanova'!Q37)</f>
        <v>948588</v>
      </c>
      <c r="O37" s="7">
        <f>SUM('Alabama Life:Villanova'!R37)</f>
        <v>9982</v>
      </c>
      <c r="P37" s="7"/>
      <c r="Q37" s="7">
        <f>SUM('Alabama Life:Villanova'!T37)</f>
        <v>0</v>
      </c>
      <c r="R37" s="17">
        <f>SUM('Alabama Life:Villanova'!U37)</f>
        <v>0</v>
      </c>
    </row>
    <row r="38" spans="1:18">
      <c r="A38" t="s">
        <v>32</v>
      </c>
      <c r="B38" s="10">
        <f>+'Pre-Liquidation Summary'!B38+'Open Summary'!B38+'Closed Summary'!B38+'Estate Closed Summary'!B38+'Released from Oversight Summary'!B38</f>
        <v>60736.436425052525</v>
      </c>
      <c r="C38" s="7">
        <f>+'Pre-Liquidation Summary'!C38+'Open Summary'!C38+'Closed Summary'!C38+'Estate Closed Summary'!C38+'Released from Oversight Summary'!C38</f>
        <v>537741854.38270307</v>
      </c>
      <c r="D38" s="7">
        <f>+'Pre-Liquidation Summary'!D38+'Open Summary'!D38+'Closed Summary'!D38+'Estate Closed Summary'!D38+'Released from Oversight Summary'!D38</f>
        <v>-98066.473946531667</v>
      </c>
      <c r="E38" s="7">
        <f>+'Pre-Liquidation Summary'!E38+'Open Summary'!E38+'Closed Summary'!E38+'Estate Closed Summary'!E38+'Released from Oversight Summary'!E38</f>
        <v>-6578.2586157565329</v>
      </c>
      <c r="F38" s="17">
        <f t="shared" ref="F38:F58" si="1">SUM(B38:E38)</f>
        <v>537697946.08656585</v>
      </c>
      <c r="G38" s="3"/>
      <c r="H38" s="10">
        <f>SUM('Alabama Life:Villanova'!K38)</f>
        <v>647978179</v>
      </c>
      <c r="I38" s="7">
        <f>SUM('Alabama Life:Villanova'!L38)</f>
        <v>54000000</v>
      </c>
      <c r="J38" s="7"/>
      <c r="K38" s="7">
        <f>SUM('Alabama Life:Villanova'!N38)</f>
        <v>0</v>
      </c>
      <c r="L38" s="7">
        <f>SUM('Alabama Life:Villanova'!O38)</f>
        <v>0</v>
      </c>
      <c r="M38" s="7"/>
      <c r="N38" s="7">
        <f>SUM('Alabama Life:Villanova'!Q38)</f>
        <v>0</v>
      </c>
      <c r="O38" s="7">
        <f>SUM('Alabama Life:Villanova'!R38)</f>
        <v>0</v>
      </c>
      <c r="P38" s="7"/>
      <c r="Q38" s="7">
        <f>SUM('Alabama Life:Villanova'!T38)</f>
        <v>0</v>
      </c>
      <c r="R38" s="17">
        <f>SUM('Alabama Life:Villanova'!U38)</f>
        <v>0</v>
      </c>
    </row>
    <row r="39" spans="1:18">
      <c r="A39" t="s">
        <v>33</v>
      </c>
      <c r="B39" s="10">
        <f>+'Pre-Liquidation Summary'!B39+'Open Summary'!B39+'Closed Summary'!B39+'Estate Closed Summary'!B39+'Released from Oversight Summary'!B39</f>
        <v>44149144.325845607</v>
      </c>
      <c r="C39" s="7">
        <f>+'Pre-Liquidation Summary'!C39+'Open Summary'!C39+'Closed Summary'!C39+'Estate Closed Summary'!C39+'Released from Oversight Summary'!C39</f>
        <v>103017803.52940756</v>
      </c>
      <c r="D39" s="7">
        <f>+'Pre-Liquidation Summary'!D39+'Open Summary'!D39+'Closed Summary'!D39+'Estate Closed Summary'!D39+'Released from Oversight Summary'!D39</f>
        <v>101560036.68685572</v>
      </c>
      <c r="E39" s="7">
        <f>+'Pre-Liquidation Summary'!E39+'Open Summary'!E39+'Closed Summary'!E39+'Estate Closed Summary'!E39+'Released from Oversight Summary'!E39</f>
        <v>224442.24089277769</v>
      </c>
      <c r="F39" s="17">
        <f t="shared" si="1"/>
        <v>248951426.78300166</v>
      </c>
      <c r="G39" s="3"/>
      <c r="H39" s="10">
        <f>SUM('Alabama Life:Villanova'!K39)</f>
        <v>53519217</v>
      </c>
      <c r="I39" s="7">
        <f>SUM('Alabama Life:Villanova'!L39)</f>
        <v>8308500</v>
      </c>
      <c r="J39" s="7"/>
      <c r="K39" s="7">
        <f>SUM('Alabama Life:Villanova'!N39)</f>
        <v>199709283</v>
      </c>
      <c r="L39" s="7">
        <f>SUM('Alabama Life:Villanova'!O39)</f>
        <v>21068750</v>
      </c>
      <c r="M39" s="7"/>
      <c r="N39" s="7">
        <f>SUM('Alabama Life:Villanova'!Q39)</f>
        <v>2356500</v>
      </c>
      <c r="O39" s="7">
        <f>SUM('Alabama Life:Villanova'!R39)</f>
        <v>0</v>
      </c>
      <c r="P39" s="7"/>
      <c r="Q39" s="7">
        <f>SUM('Alabama Life:Villanova'!T39)</f>
        <v>0</v>
      </c>
      <c r="R39" s="17">
        <f>SUM('Alabama Life:Villanova'!U39)</f>
        <v>0</v>
      </c>
    </row>
    <row r="40" spans="1:18">
      <c r="A40" t="s">
        <v>34</v>
      </c>
      <c r="B40" s="10">
        <f>+'Pre-Liquidation Summary'!B40+'Open Summary'!B40+'Closed Summary'!B40+'Estate Closed Summary'!B40+'Released from Oversight Summary'!B40</f>
        <v>4113487.6680723685</v>
      </c>
      <c r="C40" s="7">
        <f>+'Pre-Liquidation Summary'!C40+'Open Summary'!C40+'Closed Summary'!C40+'Estate Closed Summary'!C40+'Released from Oversight Summary'!C40</f>
        <v>7239108.4968286399</v>
      </c>
      <c r="D40" s="7">
        <f>+'Pre-Liquidation Summary'!D40+'Open Summary'!D40+'Closed Summary'!D40+'Estate Closed Summary'!D40+'Released from Oversight Summary'!D40</f>
        <v>5450536.6316860244</v>
      </c>
      <c r="E40" s="7">
        <f>+'Pre-Liquidation Summary'!E40+'Open Summary'!E40+'Closed Summary'!E40+'Estate Closed Summary'!E40+'Released from Oversight Summary'!E40</f>
        <v>28652.005910507778</v>
      </c>
      <c r="F40" s="17">
        <f t="shared" si="1"/>
        <v>16831784.802497543</v>
      </c>
      <c r="G40" s="3"/>
      <c r="H40" s="10">
        <f>SUM('Alabama Life:Villanova'!K40)</f>
        <v>4999898</v>
      </c>
      <c r="I40" s="7">
        <f>SUM('Alabama Life:Villanova'!L40)</f>
        <v>423000</v>
      </c>
      <c r="J40" s="7"/>
      <c r="K40" s="7">
        <f>SUM('Alabama Life:Villanova'!N40)</f>
        <v>7798336</v>
      </c>
      <c r="L40" s="7">
        <f>SUM('Alabama Life:Villanova'!O40)</f>
        <v>277400</v>
      </c>
      <c r="M40" s="7"/>
      <c r="N40" s="7">
        <f>SUM('Alabama Life:Villanova'!Q40)</f>
        <v>3253092</v>
      </c>
      <c r="O40" s="7">
        <f>SUM('Alabama Life:Villanova'!R40)</f>
        <v>924599</v>
      </c>
      <c r="P40" s="7"/>
      <c r="Q40" s="7">
        <f>SUM('Alabama Life:Villanova'!T40)</f>
        <v>104738</v>
      </c>
      <c r="R40" s="17">
        <f>SUM('Alabama Life:Villanova'!U40)</f>
        <v>0</v>
      </c>
    </row>
    <row r="41" spans="1:18">
      <c r="A41" t="s">
        <v>35</v>
      </c>
      <c r="B41" s="10">
        <f>+'Pre-Liquidation Summary'!B41+'Open Summary'!B41+'Closed Summary'!B41+'Estate Closed Summary'!B41+'Released from Oversight Summary'!B41</f>
        <v>51992596.724811271</v>
      </c>
      <c r="C41" s="7">
        <f>+'Pre-Liquidation Summary'!C41+'Open Summary'!C41+'Closed Summary'!C41+'Estate Closed Summary'!C41+'Released from Oversight Summary'!C41</f>
        <v>62438941.806037284</v>
      </c>
      <c r="D41" s="7">
        <f>+'Pre-Liquidation Summary'!D41+'Open Summary'!D41+'Closed Summary'!D41+'Estate Closed Summary'!D41+'Released from Oversight Summary'!D41</f>
        <v>47669819.186353721</v>
      </c>
      <c r="E41" s="7">
        <f>+'Pre-Liquidation Summary'!E41+'Open Summary'!E41+'Closed Summary'!E41+'Estate Closed Summary'!E41+'Released from Oversight Summary'!E41</f>
        <v>2306863.1075447286</v>
      </c>
      <c r="F41" s="17">
        <f t="shared" si="1"/>
        <v>164408220.824747</v>
      </c>
      <c r="G41" s="3"/>
      <c r="H41" s="10">
        <f>SUM('Alabama Life:Villanova'!K41)</f>
        <v>46900000</v>
      </c>
      <c r="I41" s="7">
        <f>SUM('Alabama Life:Villanova'!L41)</f>
        <v>0</v>
      </c>
      <c r="J41" s="7"/>
      <c r="K41" s="7">
        <f>SUM('Alabama Life:Villanova'!N41)</f>
        <v>60245000</v>
      </c>
      <c r="L41" s="7">
        <f>SUM('Alabama Life:Villanova'!O41)</f>
        <v>0</v>
      </c>
      <c r="M41" s="7"/>
      <c r="N41" s="7">
        <f>SUM('Alabama Life:Villanova'!Q41)</f>
        <v>15215000</v>
      </c>
      <c r="O41" s="7">
        <f>SUM('Alabama Life:Villanova'!R41)</f>
        <v>0</v>
      </c>
      <c r="P41" s="7"/>
      <c r="Q41" s="7">
        <f>SUM('Alabama Life:Villanova'!T41)</f>
        <v>7875000</v>
      </c>
      <c r="R41" s="17">
        <f>SUM('Alabama Life:Villanova'!U41)</f>
        <v>7300000</v>
      </c>
    </row>
    <row r="42" spans="1:18">
      <c r="A42" t="s">
        <v>36</v>
      </c>
      <c r="B42" s="10">
        <f>+'Pre-Liquidation Summary'!B42+'Open Summary'!B42+'Closed Summary'!B42+'Estate Closed Summary'!B42+'Released from Oversight Summary'!B42</f>
        <v>33164691.204920098</v>
      </c>
      <c r="C42" s="7">
        <f>+'Pre-Liquidation Summary'!C42+'Open Summary'!C42+'Closed Summary'!C42+'Estate Closed Summary'!C42+'Released from Oversight Summary'!C42</f>
        <v>34335187.893688112</v>
      </c>
      <c r="D42" s="7">
        <f>+'Pre-Liquidation Summary'!D42+'Open Summary'!D42+'Closed Summary'!D42+'Estate Closed Summary'!D42+'Released from Oversight Summary'!D42</f>
        <v>14950523.75240523</v>
      </c>
      <c r="E42" s="7">
        <f>+'Pre-Liquidation Summary'!E42+'Open Summary'!E42+'Closed Summary'!E42+'Estate Closed Summary'!E42+'Released from Oversight Summary'!E42</f>
        <v>0</v>
      </c>
      <c r="F42" s="17">
        <f t="shared" si="1"/>
        <v>82450402.851013437</v>
      </c>
      <c r="G42" s="3"/>
      <c r="H42" s="10">
        <f>SUM('Alabama Life:Villanova'!K42)</f>
        <v>43849843</v>
      </c>
      <c r="I42" s="7">
        <f>SUM('Alabama Life:Villanova'!L42)</f>
        <v>14456850</v>
      </c>
      <c r="J42" s="7"/>
      <c r="K42" s="7">
        <f>SUM('Alabama Life:Villanova'!N42)</f>
        <v>36318738</v>
      </c>
      <c r="L42" s="7">
        <f>SUM('Alabama Life:Villanova'!O42)</f>
        <v>5517650</v>
      </c>
      <c r="M42" s="7"/>
      <c r="N42" s="7">
        <f>SUM('Alabama Life:Villanova'!Q42)</f>
        <v>13655550</v>
      </c>
      <c r="O42" s="7">
        <f>SUM('Alabama Life:Villanova'!R42)</f>
        <v>7752000</v>
      </c>
      <c r="P42" s="7"/>
      <c r="Q42" s="7">
        <f>SUM('Alabama Life:Villanova'!T42)</f>
        <v>0</v>
      </c>
      <c r="R42" s="17">
        <f>SUM('Alabama Life:Villanova'!U42)</f>
        <v>0</v>
      </c>
    </row>
    <row r="43" spans="1:18">
      <c r="A43" t="s">
        <v>37</v>
      </c>
      <c r="B43" s="10">
        <f>+'Pre-Liquidation Summary'!B43+'Open Summary'!B43+'Closed Summary'!B43+'Estate Closed Summary'!B43+'Released from Oversight Summary'!B43</f>
        <v>17546399.056708317</v>
      </c>
      <c r="C43" s="7">
        <f>+'Pre-Liquidation Summary'!C43+'Open Summary'!C43+'Closed Summary'!C43+'Estate Closed Summary'!C43+'Released from Oversight Summary'!C43</f>
        <v>19922308.763512045</v>
      </c>
      <c r="D43" s="7">
        <f>+'Pre-Liquidation Summary'!D43+'Open Summary'!D43+'Closed Summary'!D43+'Estate Closed Summary'!D43+'Released from Oversight Summary'!D43</f>
        <v>11087429.02571084</v>
      </c>
      <c r="E43" s="7">
        <f>+'Pre-Liquidation Summary'!E43+'Open Summary'!E43+'Closed Summary'!E43+'Estate Closed Summary'!E43+'Released from Oversight Summary'!E43</f>
        <v>0</v>
      </c>
      <c r="F43" s="17">
        <f t="shared" si="1"/>
        <v>48556136.845931202</v>
      </c>
      <c r="G43" s="3"/>
      <c r="H43" s="10">
        <f>SUM('Alabama Life:Villanova'!K43)</f>
        <v>19068901</v>
      </c>
      <c r="I43" s="7">
        <f>SUM('Alabama Life:Villanova'!L43)</f>
        <v>0</v>
      </c>
      <c r="J43" s="7"/>
      <c r="K43" s="7">
        <f>SUM('Alabama Life:Villanova'!N43)</f>
        <v>20140366</v>
      </c>
      <c r="L43" s="7">
        <f>SUM('Alabama Life:Villanova'!O43)</f>
        <v>0</v>
      </c>
      <c r="M43" s="7"/>
      <c r="N43" s="7">
        <f>SUM('Alabama Life:Villanova'!Q43)</f>
        <v>1688644</v>
      </c>
      <c r="O43" s="7">
        <f>SUM('Alabama Life:Villanova'!R43)</f>
        <v>0</v>
      </c>
      <c r="P43" s="7"/>
      <c r="Q43" s="7">
        <f>SUM('Alabama Life:Villanova'!T43)</f>
        <v>0</v>
      </c>
      <c r="R43" s="17">
        <f>SUM('Alabama Life:Villanova'!U43)</f>
        <v>0</v>
      </c>
    </row>
    <row r="44" spans="1:18">
      <c r="A44" t="s">
        <v>38</v>
      </c>
      <c r="B44" s="10">
        <f>+'Pre-Liquidation Summary'!B44+'Open Summary'!B44+'Closed Summary'!B44+'Estate Closed Summary'!B44+'Released from Oversight Summary'!B44</f>
        <v>71360727.441734493</v>
      </c>
      <c r="C44" s="7">
        <f>+'Pre-Liquidation Summary'!C44+'Open Summary'!C44+'Closed Summary'!C44+'Estate Closed Summary'!C44+'Released from Oversight Summary'!C44</f>
        <v>394902117.46900654</v>
      </c>
      <c r="D44" s="7">
        <f>+'Pre-Liquidation Summary'!D44+'Open Summary'!D44+'Closed Summary'!D44+'Estate Closed Summary'!D44+'Released from Oversight Summary'!D44</f>
        <v>270542269.29328167</v>
      </c>
      <c r="E44" s="7">
        <f>+'Pre-Liquidation Summary'!E44+'Open Summary'!E44+'Closed Summary'!E44+'Estate Closed Summary'!E44+'Released from Oversight Summary'!E44</f>
        <v>1547185.0451782262</v>
      </c>
      <c r="F44" s="17">
        <f t="shared" si="1"/>
        <v>738352299.24920082</v>
      </c>
      <c r="G44" s="3"/>
      <c r="H44" s="10">
        <f>SUM('Alabama Life:Villanova'!K44)</f>
        <v>157512407</v>
      </c>
      <c r="I44" s="7">
        <f>SUM('Alabama Life:Villanova'!L44)</f>
        <v>0</v>
      </c>
      <c r="J44" s="7"/>
      <c r="K44" s="7">
        <f>SUM('Alabama Life:Villanova'!N44)</f>
        <v>234061862</v>
      </c>
      <c r="L44" s="7">
        <f>SUM('Alabama Life:Villanova'!O44)</f>
        <v>0</v>
      </c>
      <c r="M44" s="7"/>
      <c r="N44" s="7">
        <f>SUM('Alabama Life:Villanova'!Q44)</f>
        <v>5501470</v>
      </c>
      <c r="O44" s="7">
        <f>SUM('Alabama Life:Villanova'!R44)</f>
        <v>0</v>
      </c>
      <c r="P44" s="7"/>
      <c r="Q44" s="7">
        <f>SUM('Alabama Life:Villanova'!T44)</f>
        <v>100058938</v>
      </c>
      <c r="R44" s="17">
        <f>SUM('Alabama Life:Villanova'!U44)</f>
        <v>0</v>
      </c>
    </row>
    <row r="45" spans="1:18">
      <c r="A45" t="s">
        <v>39</v>
      </c>
      <c r="B45" s="10">
        <f>+'Pre-Liquidation Summary'!B45+'Open Summary'!B45+'Closed Summary'!B45+'Estate Closed Summary'!B45+'Released from Oversight Summary'!B45</f>
        <v>619448.67819374986</v>
      </c>
      <c r="C45" s="7">
        <f>+'Pre-Liquidation Summary'!C45+'Open Summary'!C45+'Closed Summary'!C45+'Estate Closed Summary'!C45+'Released from Oversight Summary'!C45</f>
        <v>496801.6422645314</v>
      </c>
      <c r="D45" s="7">
        <f>+'Pre-Liquidation Summary'!D45+'Open Summary'!D45+'Closed Summary'!D45+'Estate Closed Summary'!D45+'Released from Oversight Summary'!D45</f>
        <v>-7496.924545560978</v>
      </c>
      <c r="E45" s="7">
        <f>+'Pre-Liquidation Summary'!E45+'Open Summary'!E45+'Closed Summary'!E45+'Estate Closed Summary'!E45+'Released from Oversight Summary'!E45</f>
        <v>0</v>
      </c>
      <c r="F45" s="17">
        <f t="shared" si="1"/>
        <v>1108753.3959127204</v>
      </c>
      <c r="G45" s="3"/>
      <c r="H45" s="10">
        <f>SUM('Alabama Life:Villanova'!K45)</f>
        <v>622778</v>
      </c>
      <c r="I45" s="7">
        <f>SUM('Alabama Life:Villanova'!L45)</f>
        <v>0</v>
      </c>
      <c r="J45" s="7"/>
      <c r="K45" s="7">
        <f>SUM('Alabama Life:Villanova'!N45)</f>
        <v>387497</v>
      </c>
      <c r="L45" s="7">
        <f>SUM('Alabama Life:Villanova'!O45)</f>
        <v>0</v>
      </c>
      <c r="M45" s="7"/>
      <c r="N45" s="7">
        <f>SUM('Alabama Life:Villanova'!Q45)</f>
        <v>108788</v>
      </c>
      <c r="O45" s="7">
        <f>SUM('Alabama Life:Villanova'!R45)</f>
        <v>0</v>
      </c>
      <c r="P45" s="7"/>
      <c r="Q45" s="7">
        <f>SUM('Alabama Life:Villanova'!T45)</f>
        <v>0</v>
      </c>
      <c r="R45" s="17">
        <f>SUM('Alabama Life:Villanova'!U45)</f>
        <v>0</v>
      </c>
    </row>
    <row r="46" spans="1:18">
      <c r="A46" t="s">
        <v>40</v>
      </c>
      <c r="B46" s="10">
        <f>+'Pre-Liquidation Summary'!B46+'Open Summary'!B46+'Closed Summary'!B46+'Estate Closed Summary'!B46+'Released from Oversight Summary'!B46</f>
        <v>3541906.0385856256</v>
      </c>
      <c r="C46" s="7">
        <f>+'Pre-Liquidation Summary'!C46+'Open Summary'!C46+'Closed Summary'!C46+'Estate Closed Summary'!C46+'Released from Oversight Summary'!C46</f>
        <v>26748133.584693175</v>
      </c>
      <c r="D46" s="7">
        <f>+'Pre-Liquidation Summary'!D46+'Open Summary'!D46+'Closed Summary'!D46+'Estate Closed Summary'!D46+'Released from Oversight Summary'!D46</f>
        <v>2257531.2533410736</v>
      </c>
      <c r="E46" s="7">
        <f>+'Pre-Liquidation Summary'!E46+'Open Summary'!E46+'Closed Summary'!E46+'Estate Closed Summary'!E46+'Released from Oversight Summary'!E46</f>
        <v>0</v>
      </c>
      <c r="F46" s="17">
        <f t="shared" si="1"/>
        <v>32547570.876619875</v>
      </c>
      <c r="G46" s="3"/>
      <c r="H46" s="10">
        <f>SUM('Alabama Life:Villanova'!K46)</f>
        <v>3145036</v>
      </c>
      <c r="I46" s="7">
        <f>SUM('Alabama Life:Villanova'!L46)</f>
        <v>0</v>
      </c>
      <c r="J46" s="7"/>
      <c r="K46" s="7">
        <f>SUM('Alabama Life:Villanova'!N46)</f>
        <v>22503256</v>
      </c>
      <c r="L46" s="7">
        <f>SUM('Alabama Life:Villanova'!O46)</f>
        <v>0</v>
      </c>
      <c r="M46" s="7"/>
      <c r="N46" s="7">
        <f>SUM('Alabama Life:Villanova'!Q46)</f>
        <v>428700</v>
      </c>
      <c r="O46" s="7">
        <f>SUM('Alabama Life:Villanova'!R46)</f>
        <v>0</v>
      </c>
      <c r="P46" s="7"/>
      <c r="Q46" s="7">
        <f>SUM('Alabama Life:Villanova'!T46)</f>
        <v>0</v>
      </c>
      <c r="R46" s="17">
        <f>SUM('Alabama Life:Villanova'!U46)</f>
        <v>0</v>
      </c>
    </row>
    <row r="47" spans="1:18">
      <c r="A47" t="s">
        <v>41</v>
      </c>
      <c r="B47" s="10">
        <f>+'Pre-Liquidation Summary'!B47+'Open Summary'!B47+'Closed Summary'!B47+'Estate Closed Summary'!B47+'Released from Oversight Summary'!B47</f>
        <v>21772560.138311494</v>
      </c>
      <c r="C47" s="7">
        <f>+'Pre-Liquidation Summary'!C47+'Open Summary'!C47+'Closed Summary'!C47+'Estate Closed Summary'!C47+'Released from Oversight Summary'!C47</f>
        <v>30148690.123529542</v>
      </c>
      <c r="D47" s="7">
        <f>+'Pre-Liquidation Summary'!D47+'Open Summary'!D47+'Closed Summary'!D47+'Estate Closed Summary'!D47+'Released from Oversight Summary'!D47</f>
        <v>21909849.426902197</v>
      </c>
      <c r="E47" s="7">
        <f>+'Pre-Liquidation Summary'!E47+'Open Summary'!E47+'Closed Summary'!E47+'Estate Closed Summary'!E47+'Released from Oversight Summary'!E47</f>
        <v>0</v>
      </c>
      <c r="F47" s="17">
        <f t="shared" si="1"/>
        <v>73831099.688743234</v>
      </c>
      <c r="G47" s="3"/>
      <c r="H47" s="10">
        <f>SUM('Alabama Life:Villanova'!K47)</f>
        <v>22736843</v>
      </c>
      <c r="I47" s="7">
        <f>SUM('Alabama Life:Villanova'!L47)</f>
        <v>0</v>
      </c>
      <c r="J47" s="7"/>
      <c r="K47" s="7">
        <f>SUM('Alabama Life:Villanova'!N47)</f>
        <v>29314306</v>
      </c>
      <c r="L47" s="7">
        <f>SUM('Alabama Life:Villanova'!O47)</f>
        <v>0</v>
      </c>
      <c r="M47" s="7"/>
      <c r="N47" s="7">
        <f>SUM('Alabama Life:Villanova'!Q47)</f>
        <v>6400000</v>
      </c>
      <c r="O47" s="7">
        <f>SUM('Alabama Life:Villanova'!R47)</f>
        <v>0</v>
      </c>
      <c r="P47" s="7"/>
      <c r="Q47" s="7">
        <f>SUM('Alabama Life:Villanova'!T47)</f>
        <v>0</v>
      </c>
      <c r="R47" s="17">
        <f>SUM('Alabama Life:Villanova'!U47)</f>
        <v>0</v>
      </c>
    </row>
    <row r="48" spans="1:18">
      <c r="A48" t="s">
        <v>42</v>
      </c>
      <c r="B48" s="10">
        <f>+'Pre-Liquidation Summary'!B48+'Open Summary'!B48+'Closed Summary'!B48+'Estate Closed Summary'!B48+'Released from Oversight Summary'!B48</f>
        <v>7531132.8220149204</v>
      </c>
      <c r="C48" s="7">
        <f>+'Pre-Liquidation Summary'!C48+'Open Summary'!C48+'Closed Summary'!C48+'Estate Closed Summary'!C48+'Released from Oversight Summary'!C48</f>
        <v>5677431.0308557209</v>
      </c>
      <c r="D48" s="7">
        <f>+'Pre-Liquidation Summary'!D48+'Open Summary'!D48+'Closed Summary'!D48+'Estate Closed Summary'!D48+'Released from Oversight Summary'!D48</f>
        <v>38582850.655486196</v>
      </c>
      <c r="E48" s="7">
        <f>+'Pre-Liquidation Summary'!E48+'Open Summary'!E48+'Closed Summary'!E48+'Estate Closed Summary'!E48+'Released from Oversight Summary'!E48</f>
        <v>0</v>
      </c>
      <c r="F48" s="17">
        <f t="shared" si="1"/>
        <v>51791414.508356839</v>
      </c>
      <c r="G48" s="3"/>
      <c r="H48" s="10">
        <f>SUM('Alabama Life:Villanova'!K48)</f>
        <v>11820802</v>
      </c>
      <c r="I48" s="7">
        <f>SUM('Alabama Life:Villanova'!L48)</f>
        <v>3424576</v>
      </c>
      <c r="J48" s="7"/>
      <c r="K48" s="7">
        <f>SUM('Alabama Life:Villanova'!N48)</f>
        <v>8920701</v>
      </c>
      <c r="L48" s="7">
        <f>SUM('Alabama Life:Villanova'!O48)</f>
        <v>2698921</v>
      </c>
      <c r="M48" s="7"/>
      <c r="N48" s="7">
        <f>SUM('Alabama Life:Villanova'!Q48)</f>
        <v>5701897</v>
      </c>
      <c r="O48" s="7">
        <f>SUM('Alabama Life:Villanova'!R48)</f>
        <v>1475000</v>
      </c>
      <c r="P48" s="7"/>
      <c r="Q48" s="7">
        <f>SUM('Alabama Life:Villanova'!T48)</f>
        <v>0</v>
      </c>
      <c r="R48" s="17">
        <f>SUM('Alabama Life:Villanova'!U48)</f>
        <v>0</v>
      </c>
    </row>
    <row r="49" spans="1:18">
      <c r="A49" t="s">
        <v>43</v>
      </c>
      <c r="B49" s="10">
        <f>+'Pre-Liquidation Summary'!B49+'Open Summary'!B49+'Closed Summary'!B49+'Estate Closed Summary'!B49+'Released from Oversight Summary'!B49</f>
        <v>36330893.252652325</v>
      </c>
      <c r="C49" s="7">
        <f>+'Pre-Liquidation Summary'!C49+'Open Summary'!C49+'Closed Summary'!C49+'Estate Closed Summary'!C49+'Released from Oversight Summary'!C49</f>
        <v>30183891.524838366</v>
      </c>
      <c r="D49" s="7">
        <f>+'Pre-Liquidation Summary'!D49+'Open Summary'!D49+'Closed Summary'!D49+'Estate Closed Summary'!D49+'Released from Oversight Summary'!D49</f>
        <v>47522200.433957063</v>
      </c>
      <c r="E49" s="7">
        <f>+'Pre-Liquidation Summary'!E49+'Open Summary'!E49+'Closed Summary'!E49+'Estate Closed Summary'!E49+'Released from Oversight Summary'!E49</f>
        <v>0</v>
      </c>
      <c r="F49" s="17">
        <f t="shared" si="1"/>
        <v>114036985.21144775</v>
      </c>
      <c r="G49" s="3"/>
      <c r="H49" s="10">
        <f>SUM('Alabama Life:Villanova'!K49)</f>
        <v>32793000</v>
      </c>
      <c r="I49" s="7">
        <f>SUM('Alabama Life:Villanova'!L49)</f>
        <v>0</v>
      </c>
      <c r="J49" s="7"/>
      <c r="K49" s="7">
        <f>SUM('Alabama Life:Villanova'!N49)</f>
        <v>41502000</v>
      </c>
      <c r="L49" s="7">
        <f>SUM('Alabama Life:Villanova'!O49)</f>
        <v>0</v>
      </c>
      <c r="M49" s="7"/>
      <c r="N49" s="7">
        <f>SUM('Alabama Life:Villanova'!Q49)</f>
        <v>7866000</v>
      </c>
      <c r="O49" s="7">
        <f>SUM('Alabama Life:Villanova'!R49)</f>
        <v>0</v>
      </c>
      <c r="P49" s="7"/>
      <c r="Q49" s="7">
        <f>SUM('Alabama Life:Villanova'!T49)</f>
        <v>0</v>
      </c>
      <c r="R49" s="17">
        <f>SUM('Alabama Life:Villanova'!U49)</f>
        <v>0</v>
      </c>
    </row>
    <row r="50" spans="1:18">
      <c r="A50" t="s">
        <v>44</v>
      </c>
      <c r="B50" s="10">
        <f>+'Pre-Liquidation Summary'!B50+'Open Summary'!B50+'Closed Summary'!B50+'Estate Closed Summary'!B50+'Released from Oversight Summary'!B50</f>
        <v>209543518.91669509</v>
      </c>
      <c r="C50" s="7">
        <f>+'Pre-Liquidation Summary'!C50+'Open Summary'!C50+'Closed Summary'!C50+'Estate Closed Summary'!C50+'Released from Oversight Summary'!C50</f>
        <v>188834833.72803909</v>
      </c>
      <c r="D50" s="7">
        <f>+'Pre-Liquidation Summary'!D50+'Open Summary'!D50+'Closed Summary'!D50+'Estate Closed Summary'!D50+'Released from Oversight Summary'!D50</f>
        <v>139371589.18781692</v>
      </c>
      <c r="E50" s="7">
        <f>+'Pre-Liquidation Summary'!E50+'Open Summary'!E50+'Closed Summary'!E50+'Estate Closed Summary'!E50+'Released from Oversight Summary'!E50</f>
        <v>14354921.111880518</v>
      </c>
      <c r="F50" s="17">
        <f t="shared" si="1"/>
        <v>552104862.94443154</v>
      </c>
      <c r="G50" s="3"/>
      <c r="H50" s="10">
        <f>SUM('Alabama Life:Villanova'!K50)</f>
        <v>302411792</v>
      </c>
      <c r="I50" s="7">
        <f>SUM('Alabama Life:Villanova'!L50)</f>
        <v>42767050.775959566</v>
      </c>
      <c r="J50" s="7"/>
      <c r="K50" s="7">
        <f>SUM('Alabama Life:Villanova'!N50)</f>
        <v>142668069</v>
      </c>
      <c r="L50" s="7">
        <f>SUM('Alabama Life:Villanova'!O50)</f>
        <v>22332155.894278437</v>
      </c>
      <c r="M50" s="7"/>
      <c r="N50" s="7">
        <f>SUM('Alabama Life:Villanova'!Q50)</f>
        <v>64868662.5</v>
      </c>
      <c r="O50" s="7">
        <f>SUM('Alabama Life:Villanova'!R50)</f>
        <v>24688923.929761998</v>
      </c>
      <c r="P50" s="7"/>
      <c r="Q50" s="7">
        <f>SUM('Alabama Life:Villanova'!T50)</f>
        <v>0</v>
      </c>
      <c r="R50" s="17">
        <f>SUM('Alabama Life:Villanova'!U50)</f>
        <v>2500000</v>
      </c>
    </row>
    <row r="51" spans="1:18">
      <c r="A51" t="s">
        <v>45</v>
      </c>
      <c r="B51" s="10">
        <f>+'Pre-Liquidation Summary'!B51+'Open Summary'!B51+'Closed Summary'!B51+'Estate Closed Summary'!B51+'Released from Oversight Summary'!B51</f>
        <v>9426734.2663991209</v>
      </c>
      <c r="C51" s="7">
        <f>+'Pre-Liquidation Summary'!C51+'Open Summary'!C51+'Closed Summary'!C51+'Estate Closed Summary'!C51+'Released from Oversight Summary'!C51</f>
        <v>8937901.7744253166</v>
      </c>
      <c r="D51" s="7">
        <f>+'Pre-Liquidation Summary'!D51+'Open Summary'!D51+'Closed Summary'!D51+'Estate Closed Summary'!D51+'Released from Oversight Summary'!D51</f>
        <v>11083821.288482895</v>
      </c>
      <c r="E51" s="7">
        <f>+'Pre-Liquidation Summary'!E51+'Open Summary'!E51+'Closed Summary'!E51+'Estate Closed Summary'!E51+'Released from Oversight Summary'!E51</f>
        <v>243307.30881570411</v>
      </c>
      <c r="F51" s="17">
        <f t="shared" si="1"/>
        <v>29691764.638123035</v>
      </c>
      <c r="G51" s="3"/>
      <c r="H51" s="10">
        <f>SUM('Alabama Life:Villanova'!K51)</f>
        <v>18361495</v>
      </c>
      <c r="I51" s="7">
        <f>SUM('Alabama Life:Villanova'!L51)</f>
        <v>7669846</v>
      </c>
      <c r="J51" s="7"/>
      <c r="K51" s="7">
        <f>SUM('Alabama Life:Villanova'!N51)</f>
        <v>14510801</v>
      </c>
      <c r="L51" s="7">
        <f>SUM('Alabama Life:Villanova'!O51)</f>
        <v>4124184</v>
      </c>
      <c r="M51" s="7"/>
      <c r="N51" s="7">
        <f>SUM('Alabama Life:Villanova'!Q51)</f>
        <v>1733380</v>
      </c>
      <c r="O51" s="7">
        <f>SUM('Alabama Life:Villanova'!R51)</f>
        <v>0</v>
      </c>
      <c r="P51" s="7"/>
      <c r="Q51" s="7">
        <f>SUM('Alabama Life:Villanova'!T51)</f>
        <v>3050000</v>
      </c>
      <c r="R51" s="17">
        <f>SUM('Alabama Life:Villanova'!U51)</f>
        <v>4549252</v>
      </c>
    </row>
    <row r="52" spans="1:18">
      <c r="A52" t="s">
        <v>46</v>
      </c>
      <c r="B52" s="10">
        <f>+'Pre-Liquidation Summary'!B52+'Open Summary'!B52+'Closed Summary'!B52+'Estate Closed Summary'!B52+'Released from Oversight Summary'!B52</f>
        <v>181225.69942098952</v>
      </c>
      <c r="C52" s="7">
        <f>+'Pre-Liquidation Summary'!C52+'Open Summary'!C52+'Closed Summary'!C52+'Estate Closed Summary'!C52+'Released from Oversight Summary'!C52</f>
        <v>1141747.9238654969</v>
      </c>
      <c r="D52" s="7">
        <f>+'Pre-Liquidation Summary'!D52+'Open Summary'!D52+'Closed Summary'!D52+'Estate Closed Summary'!D52+'Released from Oversight Summary'!D52</f>
        <v>9765665.2346703205</v>
      </c>
      <c r="E52" s="7">
        <f>+'Pre-Liquidation Summary'!E52+'Open Summary'!E52+'Closed Summary'!E52+'Estate Closed Summary'!E52+'Released from Oversight Summary'!E52</f>
        <v>-3802.1046272362873</v>
      </c>
      <c r="F52" s="17">
        <f t="shared" si="1"/>
        <v>11084836.753329569</v>
      </c>
      <c r="G52" s="3"/>
      <c r="H52" s="10">
        <f>SUM('Alabama Life:Villanova'!K52)</f>
        <v>428664</v>
      </c>
      <c r="I52" s="7">
        <f>SUM('Alabama Life:Villanova'!L52)</f>
        <v>0</v>
      </c>
      <c r="J52" s="7"/>
      <c r="K52" s="7">
        <f>SUM('Alabama Life:Villanova'!N52)</f>
        <v>1319856</v>
      </c>
      <c r="L52" s="7">
        <f>SUM('Alabama Life:Villanova'!O52)</f>
        <v>0</v>
      </c>
      <c r="M52" s="7"/>
      <c r="N52" s="7">
        <f>SUM('Alabama Life:Villanova'!Q52)</f>
        <v>177500</v>
      </c>
      <c r="O52" s="7">
        <f>SUM('Alabama Life:Villanova'!R52)</f>
        <v>0</v>
      </c>
      <c r="P52" s="7"/>
      <c r="Q52" s="7">
        <f>SUM('Alabama Life:Villanova'!T52)</f>
        <v>0</v>
      </c>
      <c r="R52" s="17">
        <f>SUM('Alabama Life:Villanova'!U52)</f>
        <v>0</v>
      </c>
    </row>
    <row r="53" spans="1:18">
      <c r="A53" t="s">
        <v>47</v>
      </c>
      <c r="B53" s="10">
        <f>+'Pre-Liquidation Summary'!B53+'Open Summary'!B53+'Closed Summary'!B53+'Estate Closed Summary'!B53+'Released from Oversight Summary'!B53</f>
        <v>13610693.035676803</v>
      </c>
      <c r="C53" s="7">
        <f>+'Pre-Liquidation Summary'!C53+'Open Summary'!C53+'Closed Summary'!C53+'Estate Closed Summary'!C53+'Released from Oversight Summary'!C53</f>
        <v>33006714.255374283</v>
      </c>
      <c r="D53" s="7">
        <f>+'Pre-Liquidation Summary'!D53+'Open Summary'!D53+'Closed Summary'!D53+'Estate Closed Summary'!D53+'Released from Oversight Summary'!D53</f>
        <v>185540447.54783762</v>
      </c>
      <c r="E53" s="7">
        <f>+'Pre-Liquidation Summary'!E53+'Open Summary'!E53+'Closed Summary'!E53+'Estate Closed Summary'!E53+'Released from Oversight Summary'!E53</f>
        <v>0</v>
      </c>
      <c r="F53" s="17">
        <f t="shared" si="1"/>
        <v>232157854.8388887</v>
      </c>
      <c r="G53" s="3"/>
      <c r="H53" s="10">
        <f>SUM('Alabama Life:Villanova'!K53)</f>
        <v>26188697</v>
      </c>
      <c r="I53" s="7">
        <f>SUM('Alabama Life:Villanova'!L53)</f>
        <v>9858881</v>
      </c>
      <c r="J53" s="7"/>
      <c r="K53" s="7">
        <f>SUM('Alabama Life:Villanova'!N53)</f>
        <v>40317690</v>
      </c>
      <c r="L53" s="7">
        <f>SUM('Alabama Life:Villanova'!O53)</f>
        <v>15978803</v>
      </c>
      <c r="M53" s="7"/>
      <c r="N53" s="7">
        <f>SUM('Alabama Life:Villanova'!Q53)</f>
        <v>3958086</v>
      </c>
      <c r="O53" s="7">
        <f>SUM('Alabama Life:Villanova'!R53)</f>
        <v>1787431</v>
      </c>
      <c r="P53" s="7"/>
      <c r="Q53" s="7">
        <f>SUM('Alabama Life:Villanova'!T53)</f>
        <v>0</v>
      </c>
      <c r="R53" s="17">
        <f>SUM('Alabama Life:Villanova'!U53)</f>
        <v>0</v>
      </c>
    </row>
    <row r="54" spans="1:18">
      <c r="A54" t="s">
        <v>48</v>
      </c>
      <c r="B54" s="10">
        <f>+'Pre-Liquidation Summary'!B54+'Open Summary'!B54+'Closed Summary'!B54+'Estate Closed Summary'!B54+'Released from Oversight Summary'!B54</f>
        <v>38895252.700056523</v>
      </c>
      <c r="C54" s="7">
        <f>+'Pre-Liquidation Summary'!C54+'Open Summary'!C54+'Closed Summary'!C54+'Estate Closed Summary'!C54+'Released from Oversight Summary'!C54</f>
        <v>79022451.120522335</v>
      </c>
      <c r="D54" s="7">
        <f>+'Pre-Liquidation Summary'!D54+'Open Summary'!D54+'Closed Summary'!D54+'Estate Closed Summary'!D54+'Released from Oversight Summary'!D54</f>
        <v>123294126.9414078</v>
      </c>
      <c r="E54" s="7">
        <f>+'Pre-Liquidation Summary'!E54+'Open Summary'!E54+'Closed Summary'!E54+'Estate Closed Summary'!E54+'Released from Oversight Summary'!E54</f>
        <v>2165700.4956236263</v>
      </c>
      <c r="F54" s="17">
        <f t="shared" si="1"/>
        <v>243377531.25761029</v>
      </c>
      <c r="G54" s="3"/>
      <c r="H54" s="10">
        <f>SUM('Alabama Life:Villanova'!K54)</f>
        <v>59933397</v>
      </c>
      <c r="I54" s="7">
        <f>SUM('Alabama Life:Villanova'!L54)</f>
        <v>10230633</v>
      </c>
      <c r="J54" s="7"/>
      <c r="K54" s="7">
        <f>SUM('Alabama Life:Villanova'!N54)</f>
        <v>68105810</v>
      </c>
      <c r="L54" s="7">
        <f>SUM('Alabama Life:Villanova'!O54)</f>
        <v>2094396</v>
      </c>
      <c r="M54" s="7"/>
      <c r="N54" s="7">
        <f>SUM('Alabama Life:Villanova'!Q54)</f>
        <v>10836516</v>
      </c>
      <c r="O54" s="7">
        <f>SUM('Alabama Life:Villanova'!R54)</f>
        <v>2646855</v>
      </c>
      <c r="P54" s="7"/>
      <c r="Q54" s="7">
        <f>SUM('Alabama Life:Villanova'!T54)</f>
        <v>7600000</v>
      </c>
      <c r="R54" s="17">
        <f>SUM('Alabama Life:Villanova'!U54)</f>
        <v>5000000</v>
      </c>
    </row>
    <row r="55" spans="1:18">
      <c r="A55" t="s">
        <v>49</v>
      </c>
      <c r="B55" s="10">
        <f>+'Pre-Liquidation Summary'!B55+'Open Summary'!B55+'Closed Summary'!B55+'Estate Closed Summary'!B55+'Released from Oversight Summary'!B55</f>
        <v>3022708.0913286246</v>
      </c>
      <c r="C55" s="7">
        <f>+'Pre-Liquidation Summary'!C55+'Open Summary'!C55+'Closed Summary'!C55+'Estate Closed Summary'!C55+'Released from Oversight Summary'!C55</f>
        <v>9062394.4615040198</v>
      </c>
      <c r="D55" s="7">
        <f>+'Pre-Liquidation Summary'!D55+'Open Summary'!D55+'Closed Summary'!D55+'Estate Closed Summary'!D55+'Released from Oversight Summary'!D55</f>
        <v>4012417.949124821</v>
      </c>
      <c r="E55" s="7">
        <f>+'Pre-Liquidation Summary'!E55+'Open Summary'!E55+'Closed Summary'!E55+'Estate Closed Summary'!E55+'Released from Oversight Summary'!E55</f>
        <v>0</v>
      </c>
      <c r="F55" s="17">
        <f t="shared" si="1"/>
        <v>16097520.501957465</v>
      </c>
      <c r="G55" s="3"/>
      <c r="H55" s="10">
        <f>SUM('Alabama Life:Villanova'!K55)</f>
        <v>6818408</v>
      </c>
      <c r="I55" s="7">
        <f>SUM('Alabama Life:Villanova'!L55)</f>
        <v>4048871</v>
      </c>
      <c r="J55" s="7"/>
      <c r="K55" s="7">
        <f>SUM('Alabama Life:Villanova'!N55)</f>
        <v>13179699</v>
      </c>
      <c r="L55" s="7">
        <f>SUM('Alabama Life:Villanova'!O55)</f>
        <v>5230641</v>
      </c>
      <c r="M55" s="7"/>
      <c r="N55" s="7">
        <f>SUM('Alabama Life:Villanova'!Q55)</f>
        <v>4642781</v>
      </c>
      <c r="O55" s="7">
        <f>SUM('Alabama Life:Villanova'!R55)</f>
        <v>5464841</v>
      </c>
      <c r="P55" s="7"/>
      <c r="Q55" s="7">
        <f>SUM('Alabama Life:Villanova'!T55)</f>
        <v>51813</v>
      </c>
      <c r="R55" s="17">
        <f>SUM('Alabama Life:Villanova'!U55)</f>
        <v>0</v>
      </c>
    </row>
    <row r="56" spans="1:18">
      <c r="A56" t="s">
        <v>50</v>
      </c>
      <c r="B56" s="10">
        <f>+'Pre-Liquidation Summary'!B56+'Open Summary'!B56+'Closed Summary'!B56+'Estate Closed Summary'!B56+'Released from Oversight Summary'!B56</f>
        <v>30140291.185245778</v>
      </c>
      <c r="C56" s="7">
        <f>+'Pre-Liquidation Summary'!C56+'Open Summary'!C56+'Closed Summary'!C56+'Estate Closed Summary'!C56+'Released from Oversight Summary'!C56</f>
        <v>57161368.998664103</v>
      </c>
      <c r="D56" s="7">
        <f>+'Pre-Liquidation Summary'!D56+'Open Summary'!D56+'Closed Summary'!D56+'Estate Closed Summary'!D56+'Released from Oversight Summary'!D56</f>
        <v>18646770.48931082</v>
      </c>
      <c r="E56" s="7">
        <f>+'Pre-Liquidation Summary'!E56+'Open Summary'!E56+'Closed Summary'!E56+'Estate Closed Summary'!E56+'Released from Oversight Summary'!E56</f>
        <v>79030.148535289511</v>
      </c>
      <c r="F56" s="17">
        <f t="shared" si="1"/>
        <v>106027460.82175599</v>
      </c>
      <c r="G56" s="3"/>
      <c r="H56" s="10">
        <f>SUM('Alabama Life:Villanova'!K56)</f>
        <v>32700000</v>
      </c>
      <c r="I56" s="7">
        <f>SUM('Alabama Life:Villanova'!L56)</f>
        <v>0</v>
      </c>
      <c r="J56" s="7"/>
      <c r="K56" s="7">
        <f>SUM('Alabama Life:Villanova'!N56)</f>
        <v>51547843</v>
      </c>
      <c r="L56" s="7">
        <f>SUM('Alabama Life:Villanova'!O56)</f>
        <v>0</v>
      </c>
      <c r="M56" s="7"/>
      <c r="N56" s="7">
        <f>SUM('Alabama Life:Villanova'!Q56)</f>
        <v>0</v>
      </c>
      <c r="O56" s="7">
        <f>SUM('Alabama Life:Villanova'!R56)</f>
        <v>0</v>
      </c>
      <c r="P56" s="7"/>
      <c r="Q56" s="7">
        <f>SUM('Alabama Life:Villanova'!T56)</f>
        <v>0</v>
      </c>
      <c r="R56" s="17">
        <f>SUM('Alabama Life:Villanova'!U56)</f>
        <v>0</v>
      </c>
    </row>
    <row r="57" spans="1:18">
      <c r="A57" t="s">
        <v>51</v>
      </c>
      <c r="B57" s="10">
        <f>+'Pre-Liquidation Summary'!B57+'Open Summary'!B57+'Closed Summary'!B57+'Estate Closed Summary'!B57+'Released from Oversight Summary'!B57</f>
        <v>4018931.6537590027</v>
      </c>
      <c r="C57" s="7">
        <f>+'Pre-Liquidation Summary'!C57+'Open Summary'!C57+'Closed Summary'!C57+'Estate Closed Summary'!C57+'Released from Oversight Summary'!C57</f>
        <v>6372162.3414042955</v>
      </c>
      <c r="D57" s="7">
        <f>+'Pre-Liquidation Summary'!D57+'Open Summary'!D57+'Closed Summary'!D57+'Estate Closed Summary'!D57+'Released from Oversight Summary'!D57</f>
        <v>3314169.4490979202</v>
      </c>
      <c r="E57" s="7">
        <f>+'Pre-Liquidation Summary'!E57+'Open Summary'!E57+'Closed Summary'!E57+'Estate Closed Summary'!E57+'Released from Oversight Summary'!E57</f>
        <v>0</v>
      </c>
      <c r="F57" s="17">
        <f t="shared" si="1"/>
        <v>13705263.444261219</v>
      </c>
      <c r="G57" s="3"/>
      <c r="H57" s="10">
        <f>SUM('Alabama Life:Villanova'!K57)</f>
        <v>5147984</v>
      </c>
      <c r="I57" s="7">
        <f>SUM('Alabama Life:Villanova'!L57)</f>
        <v>1423081</v>
      </c>
      <c r="J57" s="7"/>
      <c r="K57" s="7">
        <f>SUM('Alabama Life:Villanova'!N57)</f>
        <v>8578921</v>
      </c>
      <c r="L57" s="7">
        <f>SUM('Alabama Life:Villanova'!O57)</f>
        <v>2995415</v>
      </c>
      <c r="M57" s="7"/>
      <c r="N57" s="7">
        <f>SUM('Alabama Life:Villanova'!Q57)</f>
        <v>1010787</v>
      </c>
      <c r="O57" s="7">
        <f>SUM('Alabama Life:Villanova'!R57)</f>
        <v>781612</v>
      </c>
      <c r="P57" s="7"/>
      <c r="Q57" s="7">
        <f>SUM('Alabama Life:Villanova'!T57)</f>
        <v>0</v>
      </c>
      <c r="R57" s="17">
        <f>SUM('Alabama Life:Villanova'!U57)</f>
        <v>0</v>
      </c>
    </row>
    <row r="58" spans="1:18">
      <c r="A58" t="s">
        <v>52</v>
      </c>
      <c r="B58" s="10">
        <f>+'Pre-Liquidation Summary'!B58+'Open Summary'!B58+'Closed Summary'!B58+'Estate Closed Summary'!B58+'Released from Oversight Summary'!B58</f>
        <v>1</v>
      </c>
      <c r="C58" s="7">
        <f>+'Pre-Liquidation Summary'!C58+'Open Summary'!C58+'Closed Summary'!C58+'Estate Closed Summary'!C58+'Released from Oversight Summary'!C58</f>
        <v>0</v>
      </c>
      <c r="D58" s="7">
        <f>+'Pre-Liquidation Summary'!D58+'Open Summary'!D58+'Closed Summary'!D58+'Estate Closed Summary'!D58+'Released from Oversight Summary'!D58</f>
        <v>15860.90046595375</v>
      </c>
      <c r="E58" s="7">
        <f>+'Pre-Liquidation Summary'!E58+'Open Summary'!E58+'Closed Summary'!E58+'Estate Closed Summary'!E58+'Released from Oversight Summary'!E58</f>
        <v>0</v>
      </c>
      <c r="F58" s="17">
        <f t="shared" si="1"/>
        <v>15861.90046595375</v>
      </c>
      <c r="G58" s="3"/>
      <c r="H58" s="10">
        <f>SUM('Alabama Life:Villanova'!K58)</f>
        <v>0</v>
      </c>
      <c r="I58" s="7">
        <f>SUM('Alabama Life:Villanova'!L58)</f>
        <v>0</v>
      </c>
      <c r="J58" s="7"/>
      <c r="K58" s="7">
        <f>SUM('Alabama Life:Villanova'!N58)</f>
        <v>0</v>
      </c>
      <c r="L58" s="7">
        <f>SUM('Alabama Life:Villanova'!O58)</f>
        <v>0</v>
      </c>
      <c r="M58" s="7"/>
      <c r="N58" s="7">
        <f>SUM('Alabama Life:Villanova'!Q58)</f>
        <v>0</v>
      </c>
      <c r="O58" s="7">
        <f>SUM('Alabama Life:Villanova'!R58)</f>
        <v>0</v>
      </c>
      <c r="P58" s="7"/>
      <c r="Q58" s="7">
        <f>SUM('Alabama Life:Villanova'!T58)</f>
        <v>0</v>
      </c>
      <c r="R58" s="17">
        <f>SUM('Alabama Life:Villanova'!U58)</f>
        <v>0</v>
      </c>
    </row>
    <row r="59" spans="1:18">
      <c r="B59" s="10"/>
      <c r="C59" s="7"/>
      <c r="D59" s="7"/>
      <c r="E59" s="7"/>
      <c r="F59" s="17"/>
      <c r="G59" s="3"/>
      <c r="H59" s="10"/>
      <c r="I59" s="7"/>
      <c r="J59" s="7"/>
      <c r="K59" s="7"/>
      <c r="L59" s="7"/>
      <c r="M59" s="7"/>
      <c r="N59" s="7"/>
      <c r="O59" s="7"/>
      <c r="P59" s="7"/>
      <c r="Q59" s="7"/>
      <c r="R59" s="17"/>
    </row>
    <row r="60" spans="1:18">
      <c r="A60" t="s">
        <v>59</v>
      </c>
      <c r="B60" s="10">
        <f>SUM(B6:B58)</f>
        <v>1858838391.5544782</v>
      </c>
      <c r="C60" s="7">
        <f>SUM(C6:C58)</f>
        <v>3273376537.8550472</v>
      </c>
      <c r="D60" s="7">
        <f>SUM(D6:D58)</f>
        <v>2945920546.3116693</v>
      </c>
      <c r="E60" s="7">
        <f>SUM(E6:E58)</f>
        <v>53904938.125326306</v>
      </c>
      <c r="F60" s="17">
        <f>SUM(F6:F58)</f>
        <v>8132040413.8465233</v>
      </c>
      <c r="G60" s="3"/>
      <c r="H60" s="10">
        <f>SUM(H6:H58)</f>
        <v>2881393204</v>
      </c>
      <c r="I60" s="7">
        <f>SUM(I6:I58)</f>
        <v>330598058.17595959</v>
      </c>
      <c r="J60" s="7"/>
      <c r="K60" s="7">
        <f>SUM(K6:K58)</f>
        <v>2893783725</v>
      </c>
      <c r="L60" s="7">
        <f>SUM(L6:L58)</f>
        <v>325323793.18427837</v>
      </c>
      <c r="M60" s="7"/>
      <c r="N60" s="7">
        <f>SUM(N6:N58)</f>
        <v>453581866.5</v>
      </c>
      <c r="O60" s="7">
        <f>SUM(O6:O58)</f>
        <v>101557960.939762</v>
      </c>
      <c r="P60" s="7"/>
      <c r="Q60" s="7">
        <f>SUM(Q6:Q58)</f>
        <v>278013015</v>
      </c>
      <c r="R60" s="17">
        <f>SUM(R6:R58)</f>
        <v>121683438.81999999</v>
      </c>
    </row>
    <row r="61" spans="1:18">
      <c r="B61" s="8"/>
      <c r="C61" s="5"/>
      <c r="D61" s="5"/>
      <c r="E61" s="5"/>
      <c r="F61" s="15"/>
      <c r="H61" s="8"/>
      <c r="I61" s="5"/>
      <c r="J61" s="5"/>
      <c r="K61" s="5"/>
      <c r="L61" s="5"/>
      <c r="M61" s="5"/>
      <c r="N61" s="5"/>
      <c r="O61" s="5"/>
      <c r="P61" s="5"/>
      <c r="Q61" s="5"/>
      <c r="R61" s="15"/>
    </row>
    <row r="62" spans="1:18">
      <c r="B62" s="8"/>
      <c r="C62" s="5"/>
      <c r="D62" s="5"/>
      <c r="E62" s="5"/>
      <c r="F62" s="15"/>
      <c r="H62" s="8"/>
      <c r="I62" s="5"/>
      <c r="J62" s="5"/>
      <c r="K62" s="5"/>
      <c r="L62" s="5"/>
      <c r="M62" s="5"/>
      <c r="N62" s="5"/>
      <c r="O62" s="5"/>
      <c r="P62" s="5"/>
      <c r="Q62" s="5"/>
      <c r="R62" s="15"/>
    </row>
    <row r="63" spans="1:18">
      <c r="B63" s="8"/>
      <c r="C63" s="5"/>
      <c r="D63" s="5"/>
      <c r="E63" s="5"/>
      <c r="F63" s="15"/>
      <c r="H63" s="8"/>
      <c r="I63" s="5"/>
      <c r="J63" s="5"/>
      <c r="K63" s="5"/>
      <c r="L63" s="5"/>
      <c r="M63" s="5"/>
      <c r="N63" s="5"/>
      <c r="O63" s="5"/>
      <c r="P63" s="5"/>
      <c r="Q63" s="5"/>
      <c r="R63" s="15"/>
    </row>
    <row r="64" spans="1:18" ht="15.75" thickBot="1">
      <c r="B64" s="11"/>
      <c r="C64" s="12"/>
      <c r="D64" s="12"/>
      <c r="E64" s="12"/>
      <c r="F64" s="18"/>
      <c r="H64" s="11"/>
      <c r="I64" s="12"/>
      <c r="J64" s="12"/>
      <c r="K64" s="12"/>
      <c r="L64" s="12"/>
      <c r="M64" s="12"/>
      <c r="N64" s="12"/>
      <c r="O64" s="12"/>
      <c r="P64" s="12"/>
      <c r="Q64" s="12"/>
      <c r="R64" s="18"/>
    </row>
  </sheetData>
  <mergeCells count="7">
    <mergeCell ref="Q4:R4"/>
    <mergeCell ref="H3:R3"/>
    <mergeCell ref="A1:F1"/>
    <mergeCell ref="B3:F3"/>
    <mergeCell ref="H4:I4"/>
    <mergeCell ref="K4:L4"/>
    <mergeCell ref="N4:O4"/>
  </mergeCells>
  <printOptions horizontalCentered="1" verticalCentered="1"/>
  <pageMargins left="0.25" right="0.25" top="0.75" bottom="0.75" header="0.4" footer="0.4"/>
  <pageSetup scale="51" orientation="landscape" r:id="rId1"/>
  <headerFooter>
    <oddHeader>&amp;L&amp;"Geneva,Bold"&amp;D 
&amp;F &amp;C&amp;"Geneva,Bold Italic"Total All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B19" zoomScale="75" zoomScaleNormal="75" workbookViewId="0">
      <selection activeCell="A509" sqref="A1:XFD1048576"/>
    </sheetView>
  </sheetViews>
  <sheetFormatPr defaultRowHeight="15"/>
  <cols>
    <col min="1" max="1" width="21.28515625" customWidth="1"/>
    <col min="2" max="2" width="16.140625" customWidth="1"/>
    <col min="3" max="4" width="17.42578125" customWidth="1"/>
    <col min="5" max="5" width="14.7109375" customWidth="1"/>
    <col min="6" max="6" width="15.140625" bestFit="1" customWidth="1"/>
    <col min="7" max="7" width="2.7109375" customWidth="1"/>
    <col min="8" max="8" width="14.42578125" customWidth="1"/>
    <col min="9" max="11" width="13.42578125" customWidth="1"/>
    <col min="12" max="12" width="15" bestFit="1" customWidth="1"/>
    <col min="13" max="13" width="2.7109375" customWidth="1"/>
    <col min="14" max="14" width="14.28515625" customWidth="1"/>
    <col min="15" max="16" width="13.28515625" customWidth="1"/>
    <col min="17" max="17" width="15.28515625" customWidth="1"/>
    <col min="18" max="18" width="15" bestFit="1" customWidth="1"/>
    <col min="19" max="19" width="2.7109375" customWidth="1"/>
    <col min="20" max="20" width="11.7109375" bestFit="1" customWidth="1"/>
    <col min="21" max="23" width="11.5703125" customWidth="1"/>
    <col min="24" max="24" width="12.140625" bestFit="1" customWidth="1"/>
  </cols>
  <sheetData>
    <row r="1" spans="1:25">
      <c r="A1" s="129" t="s">
        <v>402</v>
      </c>
    </row>
    <row r="2" spans="1:25">
      <c r="B2" s="99" t="s">
        <v>435</v>
      </c>
      <c r="C2" s="99"/>
      <c r="D2" s="99"/>
      <c r="E2" s="99"/>
      <c r="F2" s="99"/>
      <c r="H2" s="99" t="s">
        <v>436</v>
      </c>
      <c r="I2" s="99"/>
      <c r="J2" s="99"/>
      <c r="K2" s="99"/>
      <c r="L2" s="99"/>
      <c r="N2" s="99" t="s">
        <v>437</v>
      </c>
      <c r="O2" s="99"/>
      <c r="P2" s="99"/>
      <c r="Q2" s="99"/>
      <c r="R2" s="99"/>
      <c r="T2" s="162" t="s">
        <v>438</v>
      </c>
      <c r="U2" s="162"/>
      <c r="V2" s="162"/>
      <c r="W2" s="162"/>
      <c r="X2" s="162"/>
    </row>
    <row r="3" spans="1:25" ht="15.75" thickBot="1"/>
    <row r="4" spans="1:25">
      <c r="A4" s="98" t="s">
        <v>402</v>
      </c>
      <c r="B4" s="100" t="s">
        <v>402</v>
      </c>
      <c r="C4" s="26"/>
      <c r="D4" s="26"/>
      <c r="E4" s="26"/>
      <c r="F4" s="101"/>
      <c r="G4" s="98"/>
      <c r="H4" s="102"/>
      <c r="I4" s="26"/>
      <c r="J4" s="26"/>
      <c r="K4" s="26"/>
      <c r="L4" s="101"/>
      <c r="M4" s="98"/>
      <c r="N4" s="100" t="s">
        <v>402</v>
      </c>
      <c r="O4" s="26"/>
      <c r="P4" s="26"/>
      <c r="Q4" s="26"/>
      <c r="R4" s="101"/>
      <c r="S4" s="5"/>
      <c r="T4" s="100" t="s">
        <v>402</v>
      </c>
      <c r="U4" s="26"/>
      <c r="V4" s="26"/>
      <c r="W4" s="26"/>
      <c r="X4" s="101"/>
    </row>
    <row r="5" spans="1:25" s="103" customFormat="1" ht="24" customHeight="1">
      <c r="B5" s="163" t="s">
        <v>439</v>
      </c>
      <c r="C5" s="104" t="s">
        <v>440</v>
      </c>
      <c r="D5" s="104" t="s">
        <v>441</v>
      </c>
      <c r="E5" s="164" t="s">
        <v>442</v>
      </c>
      <c r="F5" s="105"/>
      <c r="H5" s="163" t="s">
        <v>439</v>
      </c>
      <c r="I5" s="104" t="s">
        <v>441</v>
      </c>
      <c r="J5" s="104" t="s">
        <v>441</v>
      </c>
      <c r="K5" s="164" t="s">
        <v>442</v>
      </c>
      <c r="L5" s="105"/>
      <c r="N5" s="163" t="s">
        <v>439</v>
      </c>
      <c r="O5" s="104" t="s">
        <v>441</v>
      </c>
      <c r="P5" s="104" t="s">
        <v>441</v>
      </c>
      <c r="Q5" s="165" t="s">
        <v>442</v>
      </c>
      <c r="R5" s="107"/>
      <c r="S5" s="108"/>
      <c r="T5" s="163" t="s">
        <v>439</v>
      </c>
      <c r="U5" s="104" t="s">
        <v>441</v>
      </c>
      <c r="V5" s="104" t="s">
        <v>441</v>
      </c>
      <c r="W5" s="164" t="s">
        <v>442</v>
      </c>
      <c r="X5" s="105"/>
    </row>
    <row r="6" spans="1:25">
      <c r="A6" s="109" t="s">
        <v>404</v>
      </c>
      <c r="B6" s="163"/>
      <c r="C6" s="110">
        <v>40268</v>
      </c>
      <c r="D6" s="111" t="s">
        <v>443</v>
      </c>
      <c r="E6" s="164"/>
      <c r="F6" s="105" t="s">
        <v>59</v>
      </c>
      <c r="G6" s="106"/>
      <c r="H6" s="163"/>
      <c r="I6" s="111" t="s">
        <v>444</v>
      </c>
      <c r="J6" s="111" t="s">
        <v>443</v>
      </c>
      <c r="K6" s="164"/>
      <c r="L6" s="105" t="s">
        <v>59</v>
      </c>
      <c r="M6" s="106"/>
      <c r="N6" s="163"/>
      <c r="O6" s="111" t="s">
        <v>444</v>
      </c>
      <c r="P6" s="111" t="s">
        <v>443</v>
      </c>
      <c r="Q6" s="165"/>
      <c r="R6" s="107" t="s">
        <v>59</v>
      </c>
      <c r="S6" s="47"/>
      <c r="T6" s="163"/>
      <c r="U6" s="111" t="s">
        <v>444</v>
      </c>
      <c r="V6" s="111" t="s">
        <v>443</v>
      </c>
      <c r="W6" s="164"/>
      <c r="X6" s="105" t="s">
        <v>59</v>
      </c>
    </row>
    <row r="7" spans="1:25">
      <c r="B7" s="8"/>
      <c r="C7" s="5"/>
      <c r="D7" s="5"/>
      <c r="E7" s="5"/>
      <c r="F7" s="15"/>
      <c r="H7" s="8"/>
      <c r="I7" s="4"/>
      <c r="J7" s="4"/>
      <c r="K7" s="4"/>
      <c r="L7" s="112"/>
      <c r="N7" s="8"/>
      <c r="O7" s="4"/>
      <c r="P7" s="4"/>
      <c r="Q7" s="4"/>
      <c r="R7" s="112"/>
      <c r="S7" s="5"/>
      <c r="T7" s="8"/>
      <c r="U7" s="4"/>
      <c r="V7" s="4"/>
      <c r="W7" s="4"/>
      <c r="X7" s="112"/>
    </row>
    <row r="8" spans="1:25" s="3" customFormat="1">
      <c r="A8" s="3" t="s">
        <v>0</v>
      </c>
      <c r="B8" s="113">
        <f t="shared" ref="B8:B39" si="0">+H8+N8+T8</f>
        <v>34240677.330195829</v>
      </c>
      <c r="C8" s="113">
        <f t="shared" ref="C8:C39" si="1">+I8+O8+U8</f>
        <v>21006.720795988909</v>
      </c>
      <c r="D8" s="113">
        <f t="shared" ref="D8:D39" si="2">+J8+P8+V8</f>
        <v>19583.869868752852</v>
      </c>
      <c r="E8" s="113">
        <f t="shared" ref="E8:E39" si="3">+K8+Q8+W8</f>
        <v>128569.75817385189</v>
      </c>
      <c r="F8" s="114">
        <f t="shared" ref="F8:F60" si="4">SUM(B8:E8)</f>
        <v>34409837.679034427</v>
      </c>
      <c r="G8" s="115"/>
      <c r="H8" s="113">
        <v>11888658.572942365</v>
      </c>
      <c r="I8" s="116">
        <v>20444.439561067604</v>
      </c>
      <c r="J8" s="116">
        <v>19514.700734177382</v>
      </c>
      <c r="K8" s="116">
        <v>128569.75817385189</v>
      </c>
      <c r="L8" s="117">
        <f t="shared" ref="L8:L39" si="5">SUM(H8:K8)</f>
        <v>12057187.471411461</v>
      </c>
      <c r="M8" s="115"/>
      <c r="N8" s="113">
        <v>22352018.757253461</v>
      </c>
      <c r="O8" s="116">
        <v>562.28123492130715</v>
      </c>
      <c r="P8" s="116">
        <v>69.169134575469755</v>
      </c>
      <c r="Q8" s="116">
        <v>0</v>
      </c>
      <c r="R8" s="117">
        <f t="shared" ref="R8:R39" si="6">SUM(N8:Q8)</f>
        <v>22352650.207622956</v>
      </c>
      <c r="S8" s="115"/>
      <c r="T8" s="118">
        <v>0</v>
      </c>
      <c r="U8" s="116">
        <v>0</v>
      </c>
      <c r="V8" s="116">
        <v>0</v>
      </c>
      <c r="W8" s="116">
        <v>0</v>
      </c>
      <c r="X8" s="117">
        <f t="shared" ref="X8:X39" si="7">SUM(T8:W8)</f>
        <v>0</v>
      </c>
      <c r="Y8"/>
    </row>
    <row r="9" spans="1:25" s="3" customFormat="1">
      <c r="A9" s="3" t="s">
        <v>1</v>
      </c>
      <c r="B9" s="113">
        <f t="shared" si="0"/>
        <v>6469326.6191232223</v>
      </c>
      <c r="C9" s="113">
        <f t="shared" si="1"/>
        <v>566.44378752886826</v>
      </c>
      <c r="D9" s="113">
        <f t="shared" si="2"/>
        <v>0</v>
      </c>
      <c r="E9" s="113">
        <f t="shared" si="3"/>
        <v>0</v>
      </c>
      <c r="F9" s="114">
        <f t="shared" si="4"/>
        <v>6469893.0629107514</v>
      </c>
      <c r="G9" s="115"/>
      <c r="H9" s="113">
        <v>564103.62376291258</v>
      </c>
      <c r="I9" s="116">
        <v>50.322200020770943</v>
      </c>
      <c r="J9" s="116">
        <v>0</v>
      </c>
      <c r="K9" s="116">
        <v>0</v>
      </c>
      <c r="L9" s="117">
        <f t="shared" si="5"/>
        <v>564153.94596293336</v>
      </c>
      <c r="M9" s="115"/>
      <c r="N9" s="113">
        <v>5905222.9953603093</v>
      </c>
      <c r="O9" s="116">
        <v>516.12158750809726</v>
      </c>
      <c r="P9" s="116">
        <v>0</v>
      </c>
      <c r="Q9" s="116">
        <v>0</v>
      </c>
      <c r="R9" s="117">
        <f t="shared" si="6"/>
        <v>5905739.1169478176</v>
      </c>
      <c r="S9" s="115"/>
      <c r="T9" s="118">
        <v>0</v>
      </c>
      <c r="U9" s="116">
        <v>0</v>
      </c>
      <c r="V9" s="116">
        <v>0</v>
      </c>
      <c r="W9" s="116">
        <v>0</v>
      </c>
      <c r="X9" s="117">
        <f t="shared" si="7"/>
        <v>0</v>
      </c>
      <c r="Y9"/>
    </row>
    <row r="10" spans="1:25" s="3" customFormat="1">
      <c r="A10" s="3" t="s">
        <v>2</v>
      </c>
      <c r="B10" s="113">
        <f t="shared" si="0"/>
        <v>43861999.758676305</v>
      </c>
      <c r="C10" s="113">
        <f t="shared" si="1"/>
        <v>16028.970790947</v>
      </c>
      <c r="D10" s="113">
        <f t="shared" si="2"/>
        <v>17993.357084717267</v>
      </c>
      <c r="E10" s="113">
        <f t="shared" si="3"/>
        <v>137556.43848033546</v>
      </c>
      <c r="F10" s="114">
        <f t="shared" si="4"/>
        <v>44033578.525032297</v>
      </c>
      <c r="G10" s="115"/>
      <c r="H10" s="113">
        <v>19105853.982885767</v>
      </c>
      <c r="I10" s="116">
        <v>15655.95553131479</v>
      </c>
      <c r="J10" s="116">
        <v>17947.470540600574</v>
      </c>
      <c r="K10" s="116">
        <v>137556.43848033546</v>
      </c>
      <c r="L10" s="117">
        <f t="shared" si="5"/>
        <v>19277013.847438019</v>
      </c>
      <c r="M10" s="115"/>
      <c r="N10" s="113">
        <v>24756145.775790535</v>
      </c>
      <c r="O10" s="116">
        <v>373.01525963220968</v>
      </c>
      <c r="P10" s="116">
        <v>45.886544116691084</v>
      </c>
      <c r="Q10" s="116">
        <v>0</v>
      </c>
      <c r="R10" s="117">
        <f t="shared" si="6"/>
        <v>24756564.677594282</v>
      </c>
      <c r="S10" s="115"/>
      <c r="T10" s="118">
        <v>0</v>
      </c>
      <c r="U10" s="116">
        <v>0</v>
      </c>
      <c r="V10" s="116">
        <v>0</v>
      </c>
      <c r="W10" s="116">
        <v>0</v>
      </c>
      <c r="X10" s="117">
        <f t="shared" si="7"/>
        <v>0</v>
      </c>
      <c r="Y10"/>
    </row>
    <row r="11" spans="1:25" s="3" customFormat="1">
      <c r="A11" s="3" t="s">
        <v>3</v>
      </c>
      <c r="B11" s="113">
        <f t="shared" si="0"/>
        <v>17129433.965304095</v>
      </c>
      <c r="C11" s="113">
        <f t="shared" si="1"/>
        <v>10982.185078347515</v>
      </c>
      <c r="D11" s="113">
        <f t="shared" si="2"/>
        <v>10647.562120810133</v>
      </c>
      <c r="E11" s="113">
        <f t="shared" si="3"/>
        <v>55694.00341196033</v>
      </c>
      <c r="F11" s="114">
        <f t="shared" si="4"/>
        <v>17206757.715915214</v>
      </c>
      <c r="G11" s="115"/>
      <c r="H11" s="113">
        <v>10758788.85807145</v>
      </c>
      <c r="I11" s="116">
        <v>10796.779955574359</v>
      </c>
      <c r="J11" s="116">
        <v>10624.754473868345</v>
      </c>
      <c r="K11" s="116">
        <v>55694.00341196033</v>
      </c>
      <c r="L11" s="117">
        <f t="shared" si="5"/>
        <v>10835904.395912854</v>
      </c>
      <c r="M11" s="115"/>
      <c r="N11" s="113">
        <v>6317356.1072326442</v>
      </c>
      <c r="O11" s="116">
        <v>185.40512277315699</v>
      </c>
      <c r="P11" s="116">
        <v>22.807646941788455</v>
      </c>
      <c r="Q11" s="116">
        <v>0</v>
      </c>
      <c r="R11" s="117">
        <f t="shared" si="6"/>
        <v>6317564.3200023584</v>
      </c>
      <c r="S11" s="115"/>
      <c r="T11" s="118">
        <v>53289</v>
      </c>
      <c r="U11" s="116">
        <v>0</v>
      </c>
      <c r="V11" s="116">
        <v>0</v>
      </c>
      <c r="W11" s="116">
        <v>0</v>
      </c>
      <c r="X11" s="117">
        <f t="shared" si="7"/>
        <v>53289</v>
      </c>
      <c r="Y11"/>
    </row>
    <row r="12" spans="1:25" s="3" customFormat="1">
      <c r="A12" s="3" t="s">
        <v>4</v>
      </c>
      <c r="B12" s="113">
        <f t="shared" si="0"/>
        <v>741347248.91912413</v>
      </c>
      <c r="C12" s="113">
        <f t="shared" si="1"/>
        <v>242825.92953950798</v>
      </c>
      <c r="D12" s="113">
        <f t="shared" si="2"/>
        <v>138644.92881883206</v>
      </c>
      <c r="E12" s="113">
        <f t="shared" si="3"/>
        <v>1100155.9037324458</v>
      </c>
      <c r="F12" s="114">
        <f t="shared" si="4"/>
        <v>742828875.68121493</v>
      </c>
      <c r="G12" s="115"/>
      <c r="H12" s="113">
        <v>279184878.41311467</v>
      </c>
      <c r="I12" s="116">
        <v>199814.47123439112</v>
      </c>
      <c r="J12" s="116">
        <v>138001.71236201393</v>
      </c>
      <c r="K12" s="116">
        <v>1100155.9037324458</v>
      </c>
      <c r="L12" s="117">
        <f t="shared" si="5"/>
        <v>280622850.50044346</v>
      </c>
      <c r="M12" s="115"/>
      <c r="N12" s="113">
        <v>462162370.5060094</v>
      </c>
      <c r="O12" s="116">
        <v>43011.458305116867</v>
      </c>
      <c r="P12" s="116">
        <v>643.21645681813322</v>
      </c>
      <c r="Q12" s="116">
        <v>0</v>
      </c>
      <c r="R12" s="117">
        <f t="shared" si="6"/>
        <v>462206025.18077135</v>
      </c>
      <c r="S12" s="115"/>
      <c r="T12" s="118">
        <v>0</v>
      </c>
      <c r="U12" s="116">
        <v>0</v>
      </c>
      <c r="V12" s="116">
        <v>0</v>
      </c>
      <c r="W12" s="116">
        <v>0</v>
      </c>
      <c r="X12" s="117">
        <f t="shared" si="7"/>
        <v>0</v>
      </c>
      <c r="Y12"/>
    </row>
    <row r="13" spans="1:25" s="3" customFormat="1">
      <c r="A13" s="3" t="s">
        <v>5</v>
      </c>
      <c r="B13" s="113">
        <f t="shared" si="0"/>
        <v>0</v>
      </c>
      <c r="C13" s="113">
        <f t="shared" si="1"/>
        <v>0</v>
      </c>
      <c r="D13" s="113">
        <f t="shared" si="2"/>
        <v>0</v>
      </c>
      <c r="E13" s="113">
        <f t="shared" si="3"/>
        <v>0</v>
      </c>
      <c r="F13" s="114">
        <f t="shared" si="4"/>
        <v>0</v>
      </c>
      <c r="G13" s="115"/>
      <c r="H13" s="113">
        <v>0</v>
      </c>
      <c r="I13" s="116">
        <v>0</v>
      </c>
      <c r="J13" s="116">
        <v>0</v>
      </c>
      <c r="K13" s="116">
        <v>0</v>
      </c>
      <c r="L13" s="117">
        <f t="shared" si="5"/>
        <v>0</v>
      </c>
      <c r="M13" s="115"/>
      <c r="N13" s="113">
        <v>0</v>
      </c>
      <c r="O13" s="116">
        <v>0</v>
      </c>
      <c r="P13" s="116">
        <v>0</v>
      </c>
      <c r="Q13" s="116">
        <v>0</v>
      </c>
      <c r="R13" s="117">
        <f t="shared" si="6"/>
        <v>0</v>
      </c>
      <c r="S13" s="115"/>
      <c r="T13" s="118">
        <v>0</v>
      </c>
      <c r="U13" s="116">
        <v>0</v>
      </c>
      <c r="V13" s="116">
        <v>0</v>
      </c>
      <c r="W13" s="116">
        <v>0</v>
      </c>
      <c r="X13" s="117">
        <f t="shared" si="7"/>
        <v>0</v>
      </c>
      <c r="Y13"/>
    </row>
    <row r="14" spans="1:25" s="3" customFormat="1">
      <c r="A14" s="3" t="s">
        <v>6</v>
      </c>
      <c r="B14" s="113">
        <f t="shared" si="0"/>
        <v>0</v>
      </c>
      <c r="C14" s="113">
        <f t="shared" si="1"/>
        <v>0</v>
      </c>
      <c r="D14" s="113">
        <f t="shared" si="2"/>
        <v>0</v>
      </c>
      <c r="E14" s="113">
        <f t="shared" si="3"/>
        <v>0</v>
      </c>
      <c r="F14" s="114">
        <f t="shared" si="4"/>
        <v>0</v>
      </c>
      <c r="G14" s="115"/>
      <c r="H14" s="113">
        <v>0</v>
      </c>
      <c r="I14" s="116">
        <v>0</v>
      </c>
      <c r="J14" s="116">
        <v>0</v>
      </c>
      <c r="K14" s="116">
        <v>0</v>
      </c>
      <c r="L14" s="117">
        <f t="shared" si="5"/>
        <v>0</v>
      </c>
      <c r="M14" s="115"/>
      <c r="N14" s="113">
        <v>0</v>
      </c>
      <c r="O14" s="116">
        <v>0</v>
      </c>
      <c r="P14" s="116">
        <v>0</v>
      </c>
      <c r="Q14" s="116">
        <v>0</v>
      </c>
      <c r="R14" s="117">
        <f t="shared" si="6"/>
        <v>0</v>
      </c>
      <c r="S14" s="115"/>
      <c r="T14" s="118">
        <v>0</v>
      </c>
      <c r="U14" s="116">
        <v>0</v>
      </c>
      <c r="V14" s="116">
        <v>0</v>
      </c>
      <c r="W14" s="116">
        <v>0</v>
      </c>
      <c r="X14" s="117">
        <f t="shared" si="7"/>
        <v>0</v>
      </c>
      <c r="Y14"/>
    </row>
    <row r="15" spans="1:25" s="3" customFormat="1">
      <c r="A15" s="3" t="s">
        <v>7</v>
      </c>
      <c r="B15" s="113">
        <f t="shared" si="0"/>
        <v>8470041.8969619088</v>
      </c>
      <c r="C15" s="113">
        <f t="shared" si="1"/>
        <v>6515.2850654205504</v>
      </c>
      <c r="D15" s="113">
        <f t="shared" si="2"/>
        <v>5857.2268683589045</v>
      </c>
      <c r="E15" s="113">
        <f t="shared" si="3"/>
        <v>40669.529344686925</v>
      </c>
      <c r="F15" s="114">
        <f t="shared" si="4"/>
        <v>8523083.9382403754</v>
      </c>
      <c r="G15" s="115"/>
      <c r="H15" s="113">
        <v>4101504.5706342733</v>
      </c>
      <c r="I15" s="116">
        <v>6034.2877200849634</v>
      </c>
      <c r="J15" s="116">
        <v>5842.4505261712811</v>
      </c>
      <c r="K15" s="116">
        <v>40669.529344686925</v>
      </c>
      <c r="L15" s="117">
        <f t="shared" si="5"/>
        <v>4154050.8382252166</v>
      </c>
      <c r="M15" s="115"/>
      <c r="N15" s="113">
        <v>4264389.326327635</v>
      </c>
      <c r="O15" s="116">
        <v>480.99734533558666</v>
      </c>
      <c r="P15" s="116">
        <v>14.776342187623708</v>
      </c>
      <c r="Q15" s="116">
        <v>0</v>
      </c>
      <c r="R15" s="117">
        <f t="shared" si="6"/>
        <v>4264885.1000151588</v>
      </c>
      <c r="S15" s="115"/>
      <c r="T15" s="118">
        <v>104148</v>
      </c>
      <c r="U15" s="116">
        <v>0</v>
      </c>
      <c r="V15" s="116">
        <v>0</v>
      </c>
      <c r="W15" s="116">
        <v>0</v>
      </c>
      <c r="X15" s="117">
        <f t="shared" si="7"/>
        <v>104148</v>
      </c>
      <c r="Y15"/>
    </row>
    <row r="16" spans="1:25" s="3" customFormat="1">
      <c r="A16" s="3" t="s">
        <v>445</v>
      </c>
      <c r="B16" s="113">
        <f t="shared" si="0"/>
        <v>0</v>
      </c>
      <c r="C16" s="113">
        <f t="shared" si="1"/>
        <v>0</v>
      </c>
      <c r="D16" s="113">
        <f t="shared" si="2"/>
        <v>0</v>
      </c>
      <c r="E16" s="113">
        <f t="shared" si="3"/>
        <v>0</v>
      </c>
      <c r="F16" s="114">
        <f t="shared" si="4"/>
        <v>0</v>
      </c>
      <c r="G16" s="115"/>
      <c r="H16" s="113">
        <v>0</v>
      </c>
      <c r="I16" s="116">
        <v>0</v>
      </c>
      <c r="J16" s="116">
        <v>0</v>
      </c>
      <c r="K16" s="116">
        <v>0</v>
      </c>
      <c r="L16" s="117">
        <f t="shared" si="5"/>
        <v>0</v>
      </c>
      <c r="M16" s="115"/>
      <c r="N16" s="113">
        <v>0</v>
      </c>
      <c r="O16" s="116">
        <v>0</v>
      </c>
      <c r="P16" s="116">
        <v>0</v>
      </c>
      <c r="Q16" s="116">
        <v>0</v>
      </c>
      <c r="R16" s="117">
        <f t="shared" si="6"/>
        <v>0</v>
      </c>
      <c r="S16" s="115"/>
      <c r="T16" s="118">
        <v>0</v>
      </c>
      <c r="U16" s="116">
        <v>0</v>
      </c>
      <c r="V16" s="116">
        <v>0</v>
      </c>
      <c r="W16" s="116">
        <v>0</v>
      </c>
      <c r="X16" s="117">
        <f t="shared" si="7"/>
        <v>0</v>
      </c>
      <c r="Y16"/>
    </row>
    <row r="17" spans="1:25" s="3" customFormat="1">
      <c r="A17" s="3" t="s">
        <v>9</v>
      </c>
      <c r="B17" s="113">
        <f t="shared" si="0"/>
        <v>209987903.23876059</v>
      </c>
      <c r="C17" s="113">
        <f t="shared" si="1"/>
        <v>99306.281995572819</v>
      </c>
      <c r="D17" s="113">
        <f t="shared" si="2"/>
        <v>38069.689778555032</v>
      </c>
      <c r="E17" s="113">
        <f t="shared" si="3"/>
        <v>500739.75448499317</v>
      </c>
      <c r="F17" s="114">
        <f t="shared" si="4"/>
        <v>210626018.9650197</v>
      </c>
      <c r="G17" s="115"/>
      <c r="H17" s="113">
        <v>100839795.01613906</v>
      </c>
      <c r="I17" s="116">
        <v>87955.795118348877</v>
      </c>
      <c r="J17" s="116">
        <v>37858.278932103429</v>
      </c>
      <c r="K17" s="116">
        <v>500739.75448499317</v>
      </c>
      <c r="L17" s="117">
        <f t="shared" si="5"/>
        <v>101466348.84467451</v>
      </c>
      <c r="M17" s="115"/>
      <c r="N17" s="113">
        <v>109148108.22262152</v>
      </c>
      <c r="O17" s="116">
        <v>11350.486877223948</v>
      </c>
      <c r="P17" s="116">
        <v>211.41084645160032</v>
      </c>
      <c r="Q17" s="116">
        <v>0</v>
      </c>
      <c r="R17" s="117">
        <f t="shared" si="6"/>
        <v>109159670.12034519</v>
      </c>
      <c r="S17" s="115"/>
      <c r="T17" s="118">
        <v>0</v>
      </c>
      <c r="U17" s="116">
        <v>0</v>
      </c>
      <c r="V17" s="116">
        <v>0</v>
      </c>
      <c r="W17" s="116">
        <v>0</v>
      </c>
      <c r="X17" s="117">
        <f t="shared" si="7"/>
        <v>0</v>
      </c>
      <c r="Y17"/>
    </row>
    <row r="18" spans="1:25" s="3" customFormat="1">
      <c r="A18" s="3" t="s">
        <v>10</v>
      </c>
      <c r="B18" s="113">
        <f t="shared" si="0"/>
        <v>54261832.186056405</v>
      </c>
      <c r="C18" s="113">
        <f t="shared" si="1"/>
        <v>42226.705959516876</v>
      </c>
      <c r="D18" s="113">
        <f t="shared" si="2"/>
        <v>37164.195459116891</v>
      </c>
      <c r="E18" s="113">
        <f t="shared" si="3"/>
        <v>264065.50517211761</v>
      </c>
      <c r="F18" s="114">
        <f t="shared" si="4"/>
        <v>54605288.592647158</v>
      </c>
      <c r="G18" s="115"/>
      <c r="H18" s="113">
        <v>26888841.443717182</v>
      </c>
      <c r="I18" s="116">
        <v>39268.547444881988</v>
      </c>
      <c r="J18" s="116">
        <v>37072.648275267878</v>
      </c>
      <c r="K18" s="116">
        <v>264065.50517211761</v>
      </c>
      <c r="L18" s="117">
        <f t="shared" si="5"/>
        <v>27229248.144609451</v>
      </c>
      <c r="M18" s="115"/>
      <c r="N18" s="113">
        <v>25038349.742339227</v>
      </c>
      <c r="O18" s="116">
        <v>2958.1585146348871</v>
      </c>
      <c r="P18" s="116">
        <v>91.54718384901274</v>
      </c>
      <c r="Q18" s="116">
        <v>0</v>
      </c>
      <c r="R18" s="117">
        <f t="shared" si="6"/>
        <v>25041399.44803771</v>
      </c>
      <c r="S18" s="115"/>
      <c r="T18" s="118">
        <v>2334641</v>
      </c>
      <c r="U18" s="116">
        <v>0</v>
      </c>
      <c r="V18" s="116">
        <v>0</v>
      </c>
      <c r="W18" s="116">
        <v>0</v>
      </c>
      <c r="X18" s="117">
        <f t="shared" si="7"/>
        <v>2334641</v>
      </c>
      <c r="Y18"/>
    </row>
    <row r="19" spans="1:25" s="3" customFormat="1">
      <c r="A19" s="3" t="s">
        <v>11</v>
      </c>
      <c r="B19" s="113">
        <f t="shared" si="0"/>
        <v>44571278.832996354</v>
      </c>
      <c r="C19" s="113">
        <f t="shared" si="1"/>
        <v>21058.942239161726</v>
      </c>
      <c r="D19" s="113">
        <f t="shared" si="2"/>
        <v>20216.881231170639</v>
      </c>
      <c r="E19" s="113">
        <f t="shared" si="3"/>
        <v>144855.17924796499</v>
      </c>
      <c r="F19" s="114">
        <f t="shared" si="4"/>
        <v>44757409.835714661</v>
      </c>
      <c r="G19" s="115"/>
      <c r="H19" s="113">
        <v>27057818.041033529</v>
      </c>
      <c r="I19" s="116">
        <v>20727.357592773424</v>
      </c>
      <c r="J19" s="116">
        <v>20176.091281933932</v>
      </c>
      <c r="K19" s="116">
        <v>144855.17924796499</v>
      </c>
      <c r="L19" s="117">
        <f t="shared" si="5"/>
        <v>27243576.669156201</v>
      </c>
      <c r="M19" s="115"/>
      <c r="N19" s="113">
        <v>17513460.791962828</v>
      </c>
      <c r="O19" s="116">
        <v>331.5846463883035</v>
      </c>
      <c r="P19" s="116">
        <v>40.789949236705354</v>
      </c>
      <c r="Q19" s="116">
        <v>0</v>
      </c>
      <c r="R19" s="117">
        <f t="shared" si="6"/>
        <v>17513833.166558456</v>
      </c>
      <c r="S19" s="115"/>
      <c r="T19" s="118">
        <v>0</v>
      </c>
      <c r="U19" s="116">
        <v>0</v>
      </c>
      <c r="V19" s="116">
        <v>0</v>
      </c>
      <c r="W19" s="116">
        <v>0</v>
      </c>
      <c r="X19" s="117">
        <f t="shared" si="7"/>
        <v>0</v>
      </c>
      <c r="Y19"/>
    </row>
    <row r="20" spans="1:25" s="3" customFormat="1">
      <c r="A20" s="3" t="s">
        <v>12</v>
      </c>
      <c r="B20" s="113">
        <f t="shared" si="0"/>
        <v>16434731.142787673</v>
      </c>
      <c r="C20" s="113">
        <f t="shared" si="1"/>
        <v>607.11414801773162</v>
      </c>
      <c r="D20" s="113">
        <f t="shared" si="2"/>
        <v>2255.4954932106475</v>
      </c>
      <c r="E20" s="113">
        <f t="shared" si="3"/>
        <v>16498.168035247123</v>
      </c>
      <c r="F20" s="114">
        <f t="shared" si="4"/>
        <v>16454091.920464147</v>
      </c>
      <c r="G20" s="115"/>
      <c r="H20" s="113">
        <v>7945514.1150552072</v>
      </c>
      <c r="I20" s="116">
        <v>-191.99689537632753</v>
      </c>
      <c r="J20" s="116">
        <v>2249.8632422904207</v>
      </c>
      <c r="K20" s="116">
        <v>16498.168035247123</v>
      </c>
      <c r="L20" s="117">
        <f t="shared" si="5"/>
        <v>7964070.1494373679</v>
      </c>
      <c r="M20" s="115"/>
      <c r="N20" s="113">
        <v>8489217.0277324654</v>
      </c>
      <c r="O20" s="116">
        <v>799.11104339405915</v>
      </c>
      <c r="P20" s="116">
        <v>5.6322509202270021</v>
      </c>
      <c r="Q20" s="116">
        <v>0</v>
      </c>
      <c r="R20" s="117">
        <f t="shared" si="6"/>
        <v>8490021.771026779</v>
      </c>
      <c r="S20" s="115"/>
      <c r="T20" s="118">
        <v>0</v>
      </c>
      <c r="U20" s="116">
        <v>0</v>
      </c>
      <c r="V20" s="116">
        <v>0</v>
      </c>
      <c r="W20" s="116">
        <v>0</v>
      </c>
      <c r="X20" s="117">
        <f t="shared" si="7"/>
        <v>0</v>
      </c>
      <c r="Y20"/>
    </row>
    <row r="21" spans="1:25" s="3" customFormat="1">
      <c r="A21" s="3" t="s">
        <v>13</v>
      </c>
      <c r="B21" s="113">
        <f t="shared" si="0"/>
        <v>192477660.1082024</v>
      </c>
      <c r="C21" s="113">
        <f t="shared" si="1"/>
        <v>76259.877501742245</v>
      </c>
      <c r="D21" s="113">
        <f t="shared" si="2"/>
        <v>70147.601791205729</v>
      </c>
      <c r="E21" s="113">
        <f t="shared" si="3"/>
        <v>482940.11485843605</v>
      </c>
      <c r="F21" s="114">
        <f t="shared" si="4"/>
        <v>193107007.70235381</v>
      </c>
      <c r="G21" s="115"/>
      <c r="H21" s="113">
        <v>76706856.631576598</v>
      </c>
      <c r="I21" s="116">
        <v>74278.061583075803</v>
      </c>
      <c r="J21" s="116">
        <v>69903.808323687233</v>
      </c>
      <c r="K21" s="116">
        <v>482940.11485843605</v>
      </c>
      <c r="L21" s="117">
        <f t="shared" si="5"/>
        <v>77333978.616341785</v>
      </c>
      <c r="M21" s="115"/>
      <c r="N21" s="113">
        <v>109225337.4766258</v>
      </c>
      <c r="O21" s="116">
        <v>1981.8159186664407</v>
      </c>
      <c r="P21" s="116">
        <v>243.79346751849556</v>
      </c>
      <c r="Q21" s="116">
        <v>0</v>
      </c>
      <c r="R21" s="117">
        <f t="shared" si="6"/>
        <v>109227563.08601199</v>
      </c>
      <c r="S21" s="115"/>
      <c r="T21" s="118">
        <v>6545466</v>
      </c>
      <c r="U21" s="116">
        <v>0</v>
      </c>
      <c r="V21" s="116">
        <v>0</v>
      </c>
      <c r="W21" s="116">
        <v>0</v>
      </c>
      <c r="X21" s="117">
        <f t="shared" si="7"/>
        <v>6545466</v>
      </c>
      <c r="Y21"/>
    </row>
    <row r="22" spans="1:25" s="3" customFormat="1">
      <c r="A22" s="3" t="s">
        <v>14</v>
      </c>
      <c r="B22" s="113">
        <f t="shared" si="0"/>
        <v>42814293.06517534</v>
      </c>
      <c r="C22" s="113">
        <f t="shared" si="1"/>
        <v>10577.646113329867</v>
      </c>
      <c r="D22" s="113">
        <f t="shared" si="2"/>
        <v>10144.912500873714</v>
      </c>
      <c r="E22" s="113">
        <f t="shared" si="3"/>
        <v>78223.986544952597</v>
      </c>
      <c r="F22" s="114">
        <f t="shared" si="4"/>
        <v>42913239.610334493</v>
      </c>
      <c r="G22" s="115"/>
      <c r="H22" s="113">
        <v>14903738.178883675</v>
      </c>
      <c r="I22" s="116">
        <v>10266.10600005336</v>
      </c>
      <c r="J22" s="116">
        <v>10106.588333744259</v>
      </c>
      <c r="K22" s="116">
        <v>78223.986544952597</v>
      </c>
      <c r="L22" s="117">
        <f t="shared" si="5"/>
        <v>15002334.859762425</v>
      </c>
      <c r="M22" s="115"/>
      <c r="N22" s="113">
        <v>27897243.886291668</v>
      </c>
      <c r="O22" s="116">
        <v>311.54011327650755</v>
      </c>
      <c r="P22" s="116">
        <v>38.324167129453784</v>
      </c>
      <c r="Q22" s="116">
        <v>0</v>
      </c>
      <c r="R22" s="117">
        <f t="shared" si="6"/>
        <v>27897593.750572074</v>
      </c>
      <c r="S22" s="115"/>
      <c r="T22" s="118">
        <v>13311</v>
      </c>
      <c r="U22" s="116">
        <v>0</v>
      </c>
      <c r="V22" s="116">
        <v>0</v>
      </c>
      <c r="W22" s="116">
        <v>0</v>
      </c>
      <c r="X22" s="117">
        <f t="shared" si="7"/>
        <v>13311</v>
      </c>
      <c r="Y22"/>
    </row>
    <row r="23" spans="1:25" s="3" customFormat="1">
      <c r="A23" s="3" t="s">
        <v>15</v>
      </c>
      <c r="B23" s="113">
        <f t="shared" si="0"/>
        <v>34959769.316723295</v>
      </c>
      <c r="C23" s="113">
        <f t="shared" si="1"/>
        <v>29342.54630304666</v>
      </c>
      <c r="D23" s="113">
        <f t="shared" si="2"/>
        <v>30967.252704253176</v>
      </c>
      <c r="E23" s="113">
        <f t="shared" si="3"/>
        <v>243505.6335852808</v>
      </c>
      <c r="F23" s="114">
        <f t="shared" si="4"/>
        <v>35263584.74931588</v>
      </c>
      <c r="G23" s="115"/>
      <c r="H23" s="113">
        <v>12815240.483540323</v>
      </c>
      <c r="I23" s="116">
        <v>28330.141377427073</v>
      </c>
      <c r="J23" s="116">
        <v>30842.711517039541</v>
      </c>
      <c r="K23" s="116">
        <v>243505.6335852808</v>
      </c>
      <c r="L23" s="117">
        <f t="shared" si="5"/>
        <v>13117918.970020071</v>
      </c>
      <c r="M23" s="115"/>
      <c r="N23" s="113">
        <v>22103706.833182972</v>
      </c>
      <c r="O23" s="116">
        <v>1012.4049256195868</v>
      </c>
      <c r="P23" s="116">
        <v>124.54118721363723</v>
      </c>
      <c r="Q23" s="116">
        <v>0</v>
      </c>
      <c r="R23" s="117">
        <f t="shared" si="6"/>
        <v>22104843.779295802</v>
      </c>
      <c r="S23" s="115"/>
      <c r="T23" s="118">
        <v>40822</v>
      </c>
      <c r="U23" s="116">
        <v>0</v>
      </c>
      <c r="V23" s="116">
        <v>0</v>
      </c>
      <c r="W23" s="116">
        <v>0</v>
      </c>
      <c r="X23" s="117">
        <f t="shared" si="7"/>
        <v>40822</v>
      </c>
      <c r="Y23"/>
    </row>
    <row r="24" spans="1:25" s="3" customFormat="1">
      <c r="A24" s="3" t="s">
        <v>16</v>
      </c>
      <c r="B24" s="113">
        <f t="shared" si="0"/>
        <v>35907937.701360762</v>
      </c>
      <c r="C24" s="113">
        <f t="shared" si="1"/>
        <v>11144.898379574568</v>
      </c>
      <c r="D24" s="113">
        <f t="shared" si="2"/>
        <v>10960.181538916697</v>
      </c>
      <c r="E24" s="113">
        <f t="shared" si="3"/>
        <v>78918.023159354212</v>
      </c>
      <c r="F24" s="114">
        <f t="shared" si="4"/>
        <v>36008960.804438606</v>
      </c>
      <c r="G24" s="115"/>
      <c r="H24" s="113">
        <v>24885392.023761224</v>
      </c>
      <c r="I24" s="116">
        <v>10952.380302211415</v>
      </c>
      <c r="J24" s="116">
        <v>10936.498890493962</v>
      </c>
      <c r="K24" s="116">
        <v>78918.023159354212</v>
      </c>
      <c r="L24" s="117">
        <f t="shared" si="5"/>
        <v>24986198.926113285</v>
      </c>
      <c r="M24" s="115"/>
      <c r="N24" s="113">
        <v>11022545.67759954</v>
      </c>
      <c r="O24" s="116">
        <v>192.51807736315274</v>
      </c>
      <c r="P24" s="116">
        <v>23.682648422735046</v>
      </c>
      <c r="Q24" s="116">
        <v>0</v>
      </c>
      <c r="R24" s="117">
        <f t="shared" si="6"/>
        <v>11022761.878325325</v>
      </c>
      <c r="S24" s="115"/>
      <c r="T24" s="118">
        <v>0</v>
      </c>
      <c r="U24" s="116">
        <v>0</v>
      </c>
      <c r="V24" s="116">
        <v>0</v>
      </c>
      <c r="W24" s="116">
        <v>0</v>
      </c>
      <c r="X24" s="117">
        <f t="shared" si="7"/>
        <v>0</v>
      </c>
      <c r="Y24"/>
    </row>
    <row r="25" spans="1:25" s="3" customFormat="1">
      <c r="A25" s="3" t="s">
        <v>17</v>
      </c>
      <c r="B25" s="113">
        <f t="shared" si="0"/>
        <v>36573995.60584642</v>
      </c>
      <c r="C25" s="113">
        <f t="shared" si="1"/>
        <v>4840.544449904577</v>
      </c>
      <c r="D25" s="113">
        <f t="shared" si="2"/>
        <v>4483.3763484328756</v>
      </c>
      <c r="E25" s="113">
        <f t="shared" si="3"/>
        <v>37266.260771132133</v>
      </c>
      <c r="F25" s="114">
        <f t="shared" si="4"/>
        <v>36620585.787415892</v>
      </c>
      <c r="G25" s="115"/>
      <c r="H25" s="113">
        <v>13240836.497414678</v>
      </c>
      <c r="I25" s="116">
        <v>4693.043621039852</v>
      </c>
      <c r="J25" s="116">
        <v>4465.2315055178078</v>
      </c>
      <c r="K25" s="116">
        <v>37266.260771132133</v>
      </c>
      <c r="L25" s="117">
        <f t="shared" si="5"/>
        <v>13287261.033312367</v>
      </c>
      <c r="M25" s="115"/>
      <c r="N25" s="113">
        <v>23333159.108431738</v>
      </c>
      <c r="O25" s="116">
        <v>147.50082886472475</v>
      </c>
      <c r="P25" s="116">
        <v>18.144842915067851</v>
      </c>
      <c r="Q25" s="116">
        <v>0</v>
      </c>
      <c r="R25" s="117">
        <f t="shared" si="6"/>
        <v>23333324.754103519</v>
      </c>
      <c r="S25" s="115"/>
      <c r="T25" s="118">
        <v>0</v>
      </c>
      <c r="U25" s="116">
        <v>0</v>
      </c>
      <c r="V25" s="116">
        <v>0</v>
      </c>
      <c r="W25" s="116">
        <v>0</v>
      </c>
      <c r="X25" s="117">
        <f t="shared" si="7"/>
        <v>0</v>
      </c>
      <c r="Y25"/>
    </row>
    <row r="26" spans="1:25" s="3" customFormat="1">
      <c r="A26" s="3" t="s">
        <v>18</v>
      </c>
      <c r="B26" s="113">
        <f t="shared" si="0"/>
        <v>0</v>
      </c>
      <c r="C26" s="113">
        <f t="shared" si="1"/>
        <v>0</v>
      </c>
      <c r="D26" s="113">
        <f t="shared" si="2"/>
        <v>0</v>
      </c>
      <c r="E26" s="113">
        <f t="shared" si="3"/>
        <v>0</v>
      </c>
      <c r="F26" s="114">
        <f t="shared" si="4"/>
        <v>0</v>
      </c>
      <c r="G26" s="115"/>
      <c r="H26" s="113">
        <v>0</v>
      </c>
      <c r="I26" s="116">
        <v>0</v>
      </c>
      <c r="J26" s="116">
        <v>0</v>
      </c>
      <c r="K26" s="116">
        <v>0</v>
      </c>
      <c r="L26" s="117">
        <f t="shared" si="5"/>
        <v>0</v>
      </c>
      <c r="M26" s="115"/>
      <c r="N26" s="113">
        <v>0</v>
      </c>
      <c r="O26" s="116">
        <v>0</v>
      </c>
      <c r="P26" s="116">
        <v>0</v>
      </c>
      <c r="Q26" s="116">
        <v>0</v>
      </c>
      <c r="R26" s="117">
        <f t="shared" si="6"/>
        <v>0</v>
      </c>
      <c r="S26" s="115"/>
      <c r="T26" s="118">
        <v>0</v>
      </c>
      <c r="U26" s="116">
        <v>0</v>
      </c>
      <c r="V26" s="116">
        <v>0</v>
      </c>
      <c r="W26" s="116">
        <v>0</v>
      </c>
      <c r="X26" s="117">
        <f t="shared" si="7"/>
        <v>0</v>
      </c>
      <c r="Y26"/>
    </row>
    <row r="27" spans="1:25" s="3" customFormat="1">
      <c r="A27" s="3" t="s">
        <v>19</v>
      </c>
      <c r="B27" s="113">
        <f t="shared" si="0"/>
        <v>0</v>
      </c>
      <c r="C27" s="113">
        <f t="shared" si="1"/>
        <v>0</v>
      </c>
      <c r="D27" s="113">
        <f t="shared" si="2"/>
        <v>0</v>
      </c>
      <c r="E27" s="113">
        <f t="shared" si="3"/>
        <v>0</v>
      </c>
      <c r="F27" s="114">
        <f t="shared" si="4"/>
        <v>0</v>
      </c>
      <c r="G27" s="115"/>
      <c r="H27" s="113">
        <v>0</v>
      </c>
      <c r="I27" s="116">
        <v>0</v>
      </c>
      <c r="J27" s="116">
        <v>0</v>
      </c>
      <c r="K27" s="116">
        <v>0</v>
      </c>
      <c r="L27" s="117">
        <f t="shared" si="5"/>
        <v>0</v>
      </c>
      <c r="M27" s="115"/>
      <c r="N27" s="113">
        <v>0</v>
      </c>
      <c r="O27" s="116">
        <v>0</v>
      </c>
      <c r="P27" s="116">
        <v>0</v>
      </c>
      <c r="Q27" s="116">
        <v>0</v>
      </c>
      <c r="R27" s="117">
        <f t="shared" si="6"/>
        <v>0</v>
      </c>
      <c r="S27" s="115"/>
      <c r="T27" s="118">
        <v>0</v>
      </c>
      <c r="U27" s="116">
        <v>0</v>
      </c>
      <c r="V27" s="116">
        <v>0</v>
      </c>
      <c r="W27" s="116">
        <v>0</v>
      </c>
      <c r="X27" s="117">
        <f t="shared" si="7"/>
        <v>0</v>
      </c>
      <c r="Y27"/>
    </row>
    <row r="28" spans="1:25" s="3" customFormat="1">
      <c r="A28" s="3" t="s">
        <v>20</v>
      </c>
      <c r="B28" s="113">
        <f t="shared" si="0"/>
        <v>39762526.947994106</v>
      </c>
      <c r="C28" s="113">
        <f t="shared" si="1"/>
        <v>5811231.2838887498</v>
      </c>
      <c r="D28" s="113">
        <f t="shared" si="2"/>
        <v>25689.506606020219</v>
      </c>
      <c r="E28" s="113">
        <f t="shared" si="3"/>
        <v>154937.01672016853</v>
      </c>
      <c r="F28" s="114">
        <f t="shared" si="4"/>
        <v>45754384.755209044</v>
      </c>
      <c r="G28" s="115"/>
      <c r="H28" s="113">
        <v>15953193.800902065</v>
      </c>
      <c r="I28" s="116">
        <v>2724604.7633928526</v>
      </c>
      <c r="J28" s="116">
        <v>21954.573472113021</v>
      </c>
      <c r="K28" s="116">
        <v>154937.01672016853</v>
      </c>
      <c r="L28" s="117">
        <f t="shared" si="5"/>
        <v>18854690.1544872</v>
      </c>
      <c r="M28" s="115"/>
      <c r="N28" s="113">
        <v>18078463.147092041</v>
      </c>
      <c r="O28" s="116">
        <v>3086626.5204958972</v>
      </c>
      <c r="P28" s="116">
        <v>3734.9331339071964</v>
      </c>
      <c r="Q28" s="116">
        <v>0</v>
      </c>
      <c r="R28" s="117">
        <f t="shared" si="6"/>
        <v>21168824.600721844</v>
      </c>
      <c r="S28" s="115"/>
      <c r="T28" s="118">
        <v>5730870</v>
      </c>
      <c r="U28" s="116">
        <v>0</v>
      </c>
      <c r="V28" s="116">
        <v>0</v>
      </c>
      <c r="W28" s="116">
        <v>0</v>
      </c>
      <c r="X28" s="117">
        <f t="shared" si="7"/>
        <v>5730870</v>
      </c>
      <c r="Y28"/>
    </row>
    <row r="29" spans="1:25" s="3" customFormat="1">
      <c r="A29" s="3" t="s">
        <v>21</v>
      </c>
      <c r="B29" s="113">
        <f t="shared" si="0"/>
        <v>86560138.658119261</v>
      </c>
      <c r="C29" s="113">
        <f t="shared" si="1"/>
        <v>52106.911433044312</v>
      </c>
      <c r="D29" s="113">
        <f t="shared" si="2"/>
        <v>34343.57891867507</v>
      </c>
      <c r="E29" s="113">
        <f t="shared" si="3"/>
        <v>200955.77371983443</v>
      </c>
      <c r="F29" s="114">
        <f t="shared" si="4"/>
        <v>86847544.922190815</v>
      </c>
      <c r="G29" s="115"/>
      <c r="H29" s="113">
        <v>42516159.212992013</v>
      </c>
      <c r="I29" s="116">
        <v>47298.680110202178</v>
      </c>
      <c r="J29" s="116">
        <v>34219.944077678316</v>
      </c>
      <c r="K29" s="116">
        <v>200955.77371983443</v>
      </c>
      <c r="L29" s="117">
        <f t="shared" si="5"/>
        <v>42798633.610899724</v>
      </c>
      <c r="M29" s="115"/>
      <c r="N29" s="113">
        <v>44043979.445127256</v>
      </c>
      <c r="O29" s="116">
        <v>4808.2313228421308</v>
      </c>
      <c r="P29" s="116">
        <v>123.63484099675746</v>
      </c>
      <c r="Q29" s="116">
        <v>0</v>
      </c>
      <c r="R29" s="117">
        <f t="shared" si="6"/>
        <v>44048911.311291091</v>
      </c>
      <c r="S29" s="115"/>
      <c r="T29" s="118">
        <v>0</v>
      </c>
      <c r="U29" s="116">
        <v>0</v>
      </c>
      <c r="V29" s="116">
        <v>0</v>
      </c>
      <c r="W29" s="116">
        <v>0</v>
      </c>
      <c r="X29" s="117">
        <f t="shared" si="7"/>
        <v>0</v>
      </c>
      <c r="Y29"/>
    </row>
    <row r="30" spans="1:25" s="3" customFormat="1">
      <c r="A30" s="3" t="s">
        <v>22</v>
      </c>
      <c r="B30" s="113">
        <f t="shared" si="0"/>
        <v>0</v>
      </c>
      <c r="C30" s="113">
        <f t="shared" si="1"/>
        <v>0</v>
      </c>
      <c r="D30" s="113">
        <f t="shared" si="2"/>
        <v>0</v>
      </c>
      <c r="E30" s="113">
        <f t="shared" si="3"/>
        <v>0</v>
      </c>
      <c r="F30" s="114">
        <f t="shared" si="4"/>
        <v>0</v>
      </c>
      <c r="G30" s="115"/>
      <c r="H30" s="113">
        <v>0</v>
      </c>
      <c r="I30" s="116">
        <v>0</v>
      </c>
      <c r="J30" s="116">
        <v>0</v>
      </c>
      <c r="K30" s="116">
        <v>0</v>
      </c>
      <c r="L30" s="117">
        <f t="shared" si="5"/>
        <v>0</v>
      </c>
      <c r="M30" s="115"/>
      <c r="N30" s="113">
        <v>0</v>
      </c>
      <c r="O30" s="116">
        <v>0</v>
      </c>
      <c r="P30" s="116">
        <v>0</v>
      </c>
      <c r="Q30" s="116">
        <v>0</v>
      </c>
      <c r="R30" s="117">
        <f t="shared" si="6"/>
        <v>0</v>
      </c>
      <c r="S30" s="115"/>
      <c r="T30" s="118">
        <v>0</v>
      </c>
      <c r="U30" s="116">
        <v>0</v>
      </c>
      <c r="V30" s="116">
        <v>0</v>
      </c>
      <c r="W30" s="116">
        <v>0</v>
      </c>
      <c r="X30" s="117">
        <f t="shared" si="7"/>
        <v>0</v>
      </c>
      <c r="Y30"/>
    </row>
    <row r="31" spans="1:25" s="3" customFormat="1">
      <c r="A31" s="3" t="s">
        <v>23</v>
      </c>
      <c r="B31" s="113">
        <f t="shared" si="0"/>
        <v>50607761.411740676</v>
      </c>
      <c r="C31" s="113">
        <f t="shared" si="1"/>
        <v>25377.901626291445</v>
      </c>
      <c r="D31" s="113">
        <f t="shared" si="2"/>
        <v>20959.586410485761</v>
      </c>
      <c r="E31" s="113">
        <f t="shared" si="3"/>
        <v>163385.20841682472</v>
      </c>
      <c r="F31" s="114">
        <f t="shared" si="4"/>
        <v>50817484.108194277</v>
      </c>
      <c r="G31" s="115"/>
      <c r="H31" s="113">
        <v>14378966.577053685</v>
      </c>
      <c r="I31" s="116">
        <v>24612.879772769189</v>
      </c>
      <c r="J31" s="116">
        <v>20865.477099605305</v>
      </c>
      <c r="K31" s="116">
        <v>163385.20841682472</v>
      </c>
      <c r="L31" s="117">
        <f t="shared" si="5"/>
        <v>14587830.142342884</v>
      </c>
      <c r="M31" s="115"/>
      <c r="N31" s="113">
        <v>36218185.834686995</v>
      </c>
      <c r="O31" s="116">
        <v>765.02185352225706</v>
      </c>
      <c r="P31" s="116">
        <v>94.109310880456547</v>
      </c>
      <c r="Q31" s="116">
        <v>0</v>
      </c>
      <c r="R31" s="117">
        <f t="shared" si="6"/>
        <v>36219044.965851396</v>
      </c>
      <c r="S31" s="115"/>
      <c r="T31" s="118">
        <v>10609</v>
      </c>
      <c r="U31" s="116">
        <v>0</v>
      </c>
      <c r="V31" s="116">
        <v>0</v>
      </c>
      <c r="W31" s="116">
        <v>0</v>
      </c>
      <c r="X31" s="117">
        <f t="shared" si="7"/>
        <v>10609</v>
      </c>
      <c r="Y31"/>
    </row>
    <row r="32" spans="1:25" s="3" customFormat="1">
      <c r="A32" s="3" t="s">
        <v>24</v>
      </c>
      <c r="B32" s="113">
        <f t="shared" si="0"/>
        <v>25351222.75944113</v>
      </c>
      <c r="C32" s="113">
        <f t="shared" si="1"/>
        <v>32086.954887699059</v>
      </c>
      <c r="D32" s="113">
        <f t="shared" si="2"/>
        <v>24277.993593550163</v>
      </c>
      <c r="E32" s="113">
        <f t="shared" si="3"/>
        <v>199829.79424638374</v>
      </c>
      <c r="F32" s="114">
        <f t="shared" si="4"/>
        <v>25607417.502168763</v>
      </c>
      <c r="G32" s="115"/>
      <c r="H32" s="113">
        <v>19419159.121907085</v>
      </c>
      <c r="I32" s="116">
        <v>31771.659708824242</v>
      </c>
      <c r="J32" s="116">
        <v>24239.207496301799</v>
      </c>
      <c r="K32" s="116">
        <v>199829.79424638374</v>
      </c>
      <c r="L32" s="117">
        <f t="shared" si="5"/>
        <v>19674999.783358593</v>
      </c>
      <c r="M32" s="115"/>
      <c r="N32" s="113">
        <v>5836250.6375340447</v>
      </c>
      <c r="O32" s="116">
        <v>315.29517887481643</v>
      </c>
      <c r="P32" s="116">
        <v>38.786097248365714</v>
      </c>
      <c r="Q32" s="116">
        <v>0</v>
      </c>
      <c r="R32" s="117">
        <f t="shared" si="6"/>
        <v>5836604.7188101672</v>
      </c>
      <c r="S32" s="115"/>
      <c r="T32" s="118">
        <v>95813</v>
      </c>
      <c r="U32" s="116">
        <v>0</v>
      </c>
      <c r="V32" s="116">
        <v>0</v>
      </c>
      <c r="W32" s="116">
        <v>0</v>
      </c>
      <c r="X32" s="117">
        <f t="shared" si="7"/>
        <v>95813</v>
      </c>
      <c r="Y32"/>
    </row>
    <row r="33" spans="1:25" s="3" customFormat="1">
      <c r="A33" s="3" t="s">
        <v>25</v>
      </c>
      <c r="B33" s="113">
        <f t="shared" si="0"/>
        <v>84376646.580261111</v>
      </c>
      <c r="C33" s="113">
        <f t="shared" si="1"/>
        <v>52597.172959736636</v>
      </c>
      <c r="D33" s="113">
        <f t="shared" si="2"/>
        <v>48227.341315761252</v>
      </c>
      <c r="E33" s="113">
        <f t="shared" si="3"/>
        <v>336487.34704399941</v>
      </c>
      <c r="F33" s="114">
        <f t="shared" si="4"/>
        <v>84813958.441580608</v>
      </c>
      <c r="G33" s="115"/>
      <c r="H33" s="113">
        <v>57916954.212974548</v>
      </c>
      <c r="I33" s="116">
        <v>51919.714790960184</v>
      </c>
      <c r="J33" s="116">
        <v>48144.003668450459</v>
      </c>
      <c r="K33" s="116">
        <v>336487.34704399941</v>
      </c>
      <c r="L33" s="117">
        <f t="shared" si="5"/>
        <v>58353505.278477959</v>
      </c>
      <c r="M33" s="115"/>
      <c r="N33" s="113">
        <v>26459692.367286563</v>
      </c>
      <c r="O33" s="116">
        <v>677.45816877645188</v>
      </c>
      <c r="P33" s="116">
        <v>83.337647310794196</v>
      </c>
      <c r="Q33" s="116">
        <v>0</v>
      </c>
      <c r="R33" s="117">
        <f t="shared" si="6"/>
        <v>26460453.163102649</v>
      </c>
      <c r="S33" s="115"/>
      <c r="T33" s="118">
        <v>0</v>
      </c>
      <c r="U33" s="116">
        <v>0</v>
      </c>
      <c r="V33" s="116">
        <v>0</v>
      </c>
      <c r="W33" s="116">
        <v>0</v>
      </c>
      <c r="X33" s="117">
        <f t="shared" si="7"/>
        <v>0</v>
      </c>
      <c r="Y33"/>
    </row>
    <row r="34" spans="1:25" s="3" customFormat="1">
      <c r="A34" s="3" t="s">
        <v>26</v>
      </c>
      <c r="B34" s="113">
        <f t="shared" si="0"/>
        <v>7425074.6285086237</v>
      </c>
      <c r="C34" s="113">
        <f t="shared" si="1"/>
        <v>7742.9987651632546</v>
      </c>
      <c r="D34" s="113">
        <f t="shared" si="2"/>
        <v>6969.7972692289641</v>
      </c>
      <c r="E34" s="113">
        <f t="shared" si="3"/>
        <v>65907.713047589044</v>
      </c>
      <c r="F34" s="114">
        <f t="shared" si="4"/>
        <v>7505695.1375906048</v>
      </c>
      <c r="G34" s="115"/>
      <c r="H34" s="113">
        <v>3638970.1797102923</v>
      </c>
      <c r="I34" s="116">
        <v>7585.6292178578742</v>
      </c>
      <c r="J34" s="116">
        <v>6950.4384240112859</v>
      </c>
      <c r="K34" s="116">
        <v>65907.713047589044</v>
      </c>
      <c r="L34" s="117">
        <f t="shared" si="5"/>
        <v>3719413.9603997506</v>
      </c>
      <c r="M34" s="115"/>
      <c r="N34" s="113">
        <v>3786104.4487983319</v>
      </c>
      <c r="O34" s="116">
        <v>157.36954730538017</v>
      </c>
      <c r="P34" s="116">
        <v>19.358845217678301</v>
      </c>
      <c r="Q34" s="116">
        <v>0</v>
      </c>
      <c r="R34" s="117">
        <f t="shared" si="6"/>
        <v>3786281.1771908547</v>
      </c>
      <c r="S34" s="115"/>
      <c r="T34" s="118">
        <v>0</v>
      </c>
      <c r="U34" s="116">
        <v>0</v>
      </c>
      <c r="V34" s="116">
        <v>0</v>
      </c>
      <c r="W34" s="116">
        <v>0</v>
      </c>
      <c r="X34" s="117">
        <f t="shared" si="7"/>
        <v>0</v>
      </c>
      <c r="Y34"/>
    </row>
    <row r="35" spans="1:25" s="3" customFormat="1">
      <c r="A35" s="3" t="s">
        <v>27</v>
      </c>
      <c r="B35" s="113">
        <f t="shared" si="0"/>
        <v>17521911.239349537</v>
      </c>
      <c r="C35" s="113">
        <f t="shared" si="1"/>
        <v>8957.7532285255274</v>
      </c>
      <c r="D35" s="113">
        <f t="shared" si="2"/>
        <v>8765.7154166598284</v>
      </c>
      <c r="E35" s="113">
        <f t="shared" si="3"/>
        <v>64923.095568534671</v>
      </c>
      <c r="F35" s="114">
        <f t="shared" si="4"/>
        <v>17604557.803563256</v>
      </c>
      <c r="G35" s="115"/>
      <c r="H35" s="113">
        <v>10479620.6947653</v>
      </c>
      <c r="I35" s="116">
        <v>8798.0620298011163</v>
      </c>
      <c r="J35" s="116">
        <v>8746.0709730450017</v>
      </c>
      <c r="K35" s="116">
        <v>64923.095568534671</v>
      </c>
      <c r="L35" s="117">
        <f t="shared" si="5"/>
        <v>10562087.923336679</v>
      </c>
      <c r="M35" s="115"/>
      <c r="N35" s="113">
        <v>7042290.5445842361</v>
      </c>
      <c r="O35" s="116">
        <v>159.69119872441161</v>
      </c>
      <c r="P35" s="116">
        <v>19.644443614827001</v>
      </c>
      <c r="Q35" s="116">
        <v>0</v>
      </c>
      <c r="R35" s="117">
        <f t="shared" si="6"/>
        <v>7042469.8802265748</v>
      </c>
      <c r="S35" s="115"/>
      <c r="T35" s="118">
        <v>0</v>
      </c>
      <c r="U35" s="116">
        <v>0</v>
      </c>
      <c r="V35" s="116">
        <v>0</v>
      </c>
      <c r="W35" s="116">
        <v>0</v>
      </c>
      <c r="X35" s="117">
        <f t="shared" si="7"/>
        <v>0</v>
      </c>
      <c r="Y35"/>
    </row>
    <row r="36" spans="1:25" s="3" customFormat="1">
      <c r="A36" s="3" t="s">
        <v>28</v>
      </c>
      <c r="B36" s="113">
        <f t="shared" si="0"/>
        <v>19983677.956120819</v>
      </c>
      <c r="C36" s="113">
        <f t="shared" si="1"/>
        <v>861.97873642619993</v>
      </c>
      <c r="D36" s="113">
        <f t="shared" si="2"/>
        <v>740.30291600871647</v>
      </c>
      <c r="E36" s="113">
        <f t="shared" si="3"/>
        <v>2988.9849959067578</v>
      </c>
      <c r="F36" s="114">
        <f t="shared" si="4"/>
        <v>19988269.22276916</v>
      </c>
      <c r="G36" s="115"/>
      <c r="H36" s="113">
        <v>12643817.12731592</v>
      </c>
      <c r="I36" s="116">
        <v>848.84634255990773</v>
      </c>
      <c r="J36" s="116">
        <v>738.68743204407235</v>
      </c>
      <c r="K36" s="116">
        <v>2988.9849959067578</v>
      </c>
      <c r="L36" s="117">
        <f t="shared" si="5"/>
        <v>12648393.64608643</v>
      </c>
      <c r="M36" s="115"/>
      <c r="N36" s="113">
        <v>7339860.828804899</v>
      </c>
      <c r="O36" s="116">
        <v>13.132393866292235</v>
      </c>
      <c r="P36" s="116">
        <v>1.6154839646440775</v>
      </c>
      <c r="Q36" s="116">
        <v>0</v>
      </c>
      <c r="R36" s="117">
        <f t="shared" si="6"/>
        <v>7339875.5766827296</v>
      </c>
      <c r="S36" s="115"/>
      <c r="T36" s="118">
        <v>0</v>
      </c>
      <c r="U36" s="116">
        <v>0</v>
      </c>
      <c r="V36" s="116">
        <v>0</v>
      </c>
      <c r="W36" s="116">
        <v>0</v>
      </c>
      <c r="X36" s="117">
        <f t="shared" si="7"/>
        <v>0</v>
      </c>
      <c r="Y36"/>
    </row>
    <row r="37" spans="1:25" s="3" customFormat="1">
      <c r="A37" s="3" t="s">
        <v>29</v>
      </c>
      <c r="B37" s="113">
        <f t="shared" si="0"/>
        <v>0</v>
      </c>
      <c r="C37" s="113">
        <f t="shared" si="1"/>
        <v>0</v>
      </c>
      <c r="D37" s="113">
        <f t="shared" si="2"/>
        <v>0</v>
      </c>
      <c r="E37" s="113">
        <f t="shared" si="3"/>
        <v>0</v>
      </c>
      <c r="F37" s="114">
        <f t="shared" si="4"/>
        <v>0</v>
      </c>
      <c r="G37" s="115"/>
      <c r="H37" s="113">
        <v>0</v>
      </c>
      <c r="I37" s="116">
        <v>0</v>
      </c>
      <c r="J37" s="116">
        <v>0</v>
      </c>
      <c r="K37" s="116">
        <v>0</v>
      </c>
      <c r="L37" s="117">
        <f t="shared" si="5"/>
        <v>0</v>
      </c>
      <c r="M37" s="115"/>
      <c r="N37" s="113">
        <v>0</v>
      </c>
      <c r="O37" s="116">
        <v>0</v>
      </c>
      <c r="P37" s="116">
        <v>0</v>
      </c>
      <c r="Q37" s="116">
        <v>0</v>
      </c>
      <c r="R37" s="117">
        <f t="shared" si="6"/>
        <v>0</v>
      </c>
      <c r="S37" s="115"/>
      <c r="T37" s="118">
        <v>0</v>
      </c>
      <c r="U37" s="116">
        <v>0</v>
      </c>
      <c r="V37" s="116">
        <v>0</v>
      </c>
      <c r="W37" s="116">
        <v>0</v>
      </c>
      <c r="X37" s="117">
        <f t="shared" si="7"/>
        <v>0</v>
      </c>
      <c r="Y37"/>
    </row>
    <row r="38" spans="1:25" s="3" customFormat="1">
      <c r="A38" s="3" t="s">
        <v>30</v>
      </c>
      <c r="B38" s="113">
        <f t="shared" si="0"/>
        <v>74489821.493481562</v>
      </c>
      <c r="C38" s="113">
        <f t="shared" si="1"/>
        <v>53861.596976844361</v>
      </c>
      <c r="D38" s="113">
        <f t="shared" si="2"/>
        <v>34198.574308476615</v>
      </c>
      <c r="E38" s="113">
        <f t="shared" si="3"/>
        <v>253463.09101062067</v>
      </c>
      <c r="F38" s="114">
        <f t="shared" si="4"/>
        <v>74831344.755777493</v>
      </c>
      <c r="G38" s="115"/>
      <c r="H38" s="113">
        <v>20445979.380940113</v>
      </c>
      <c r="I38" s="116">
        <v>47821.131291991514</v>
      </c>
      <c r="J38" s="116">
        <v>34025.201936235411</v>
      </c>
      <c r="K38" s="116">
        <v>253463.09101062067</v>
      </c>
      <c r="L38" s="117">
        <f t="shared" si="5"/>
        <v>20781288.805178959</v>
      </c>
      <c r="M38" s="115"/>
      <c r="N38" s="113">
        <v>52905879.112541445</v>
      </c>
      <c r="O38" s="116">
        <v>6040.4656848528439</v>
      </c>
      <c r="P38" s="116">
        <v>173.37237224119971</v>
      </c>
      <c r="Q38" s="116">
        <v>0</v>
      </c>
      <c r="R38" s="117">
        <f t="shared" si="6"/>
        <v>52912092.950598538</v>
      </c>
      <c r="S38" s="115"/>
      <c r="T38" s="118">
        <v>1137963</v>
      </c>
      <c r="U38" s="116">
        <v>0</v>
      </c>
      <c r="V38" s="116">
        <v>0</v>
      </c>
      <c r="W38" s="116">
        <v>0</v>
      </c>
      <c r="X38" s="117">
        <f t="shared" si="7"/>
        <v>1137963</v>
      </c>
      <c r="Y38"/>
    </row>
    <row r="39" spans="1:25" s="3" customFormat="1">
      <c r="A39" s="3" t="s">
        <v>31</v>
      </c>
      <c r="B39" s="113">
        <f t="shared" si="0"/>
        <v>12948803.666344415</v>
      </c>
      <c r="C39" s="113">
        <f t="shared" si="1"/>
        <v>10934.795684271963</v>
      </c>
      <c r="D39" s="113">
        <f t="shared" si="2"/>
        <v>9960.6747006749811</v>
      </c>
      <c r="E39" s="113">
        <f t="shared" si="3"/>
        <v>59895.567348266828</v>
      </c>
      <c r="F39" s="114">
        <f t="shared" si="4"/>
        <v>13029594.704077629</v>
      </c>
      <c r="G39" s="115"/>
      <c r="H39" s="113">
        <v>4653620.3207416581</v>
      </c>
      <c r="I39" s="116">
        <v>9960.9535684625298</v>
      </c>
      <c r="J39" s="116">
        <v>9930.6040379674341</v>
      </c>
      <c r="K39" s="116">
        <v>59895.567348266828</v>
      </c>
      <c r="L39" s="117">
        <f t="shared" si="5"/>
        <v>4733407.4456963548</v>
      </c>
      <c r="M39" s="115"/>
      <c r="N39" s="113">
        <v>8295183.3456027582</v>
      </c>
      <c r="O39" s="116">
        <v>973.84211580943304</v>
      </c>
      <c r="P39" s="116">
        <v>30.070662707546379</v>
      </c>
      <c r="Q39" s="116">
        <v>0</v>
      </c>
      <c r="R39" s="117">
        <f t="shared" si="6"/>
        <v>8296187.2583812745</v>
      </c>
      <c r="S39" s="115"/>
      <c r="T39" s="118">
        <v>0</v>
      </c>
      <c r="U39" s="116">
        <v>0</v>
      </c>
      <c r="V39" s="116">
        <v>0</v>
      </c>
      <c r="W39" s="116">
        <v>0</v>
      </c>
      <c r="X39" s="117">
        <f t="shared" si="7"/>
        <v>0</v>
      </c>
      <c r="Y39"/>
    </row>
    <row r="40" spans="1:25" s="3" customFormat="1">
      <c r="A40" s="3" t="s">
        <v>32</v>
      </c>
      <c r="B40" s="113">
        <f t="shared" ref="B40:B60" si="8">+H40+N40+T40</f>
        <v>0</v>
      </c>
      <c r="C40" s="113">
        <f t="shared" ref="C40:C60" si="9">+I40+O40+U40</f>
        <v>0</v>
      </c>
      <c r="D40" s="113">
        <f t="shared" ref="D40:D60" si="10">+J40+P40+V40</f>
        <v>0</v>
      </c>
      <c r="E40" s="113">
        <f t="shared" ref="E40:E60" si="11">+K40+Q40+W40</f>
        <v>0</v>
      </c>
      <c r="F40" s="114">
        <f t="shared" si="4"/>
        <v>0</v>
      </c>
      <c r="G40" s="115"/>
      <c r="H40" s="113">
        <v>0</v>
      </c>
      <c r="I40" s="116">
        <v>0</v>
      </c>
      <c r="J40" s="116">
        <v>0</v>
      </c>
      <c r="K40" s="116">
        <v>0</v>
      </c>
      <c r="L40" s="117">
        <f t="shared" ref="L40:L60" si="12">SUM(H40:K40)</f>
        <v>0</v>
      </c>
      <c r="M40" s="115"/>
      <c r="N40" s="113">
        <v>0</v>
      </c>
      <c r="O40" s="116">
        <v>0</v>
      </c>
      <c r="P40" s="116">
        <v>0</v>
      </c>
      <c r="Q40" s="116">
        <v>0</v>
      </c>
      <c r="R40" s="117">
        <f t="shared" ref="R40:R60" si="13">SUM(N40:Q40)</f>
        <v>0</v>
      </c>
      <c r="S40" s="115"/>
      <c r="T40" s="118">
        <v>0</v>
      </c>
      <c r="U40" s="116">
        <v>0</v>
      </c>
      <c r="V40" s="116">
        <v>0</v>
      </c>
      <c r="W40" s="116">
        <v>0</v>
      </c>
      <c r="X40" s="117">
        <f t="shared" ref="X40:X60" si="14">SUM(T40:W40)</f>
        <v>0</v>
      </c>
      <c r="Y40"/>
    </row>
    <row r="41" spans="1:25" s="3" customFormat="1">
      <c r="A41" s="3" t="s">
        <v>33</v>
      </c>
      <c r="B41" s="113">
        <f t="shared" si="8"/>
        <v>87059863.681236491</v>
      </c>
      <c r="C41" s="113">
        <f t="shared" si="9"/>
        <v>15036295.605554778</v>
      </c>
      <c r="D41" s="113">
        <f t="shared" si="10"/>
        <v>52559.806923568438</v>
      </c>
      <c r="E41" s="113">
        <f t="shared" si="11"/>
        <v>229455.01639946425</v>
      </c>
      <c r="F41" s="114">
        <f t="shared" si="4"/>
        <v>102378174.11011429</v>
      </c>
      <c r="G41" s="115"/>
      <c r="H41" s="113">
        <v>27402550.134522337</v>
      </c>
      <c r="I41" s="116">
        <v>4297284.0928589711</v>
      </c>
      <c r="J41" s="116">
        <v>39710.024829487236</v>
      </c>
      <c r="K41" s="116">
        <v>229455.01639946425</v>
      </c>
      <c r="L41" s="117">
        <f t="shared" si="12"/>
        <v>31968999.268610261</v>
      </c>
      <c r="M41" s="115"/>
      <c r="N41" s="113">
        <v>59657313.546714157</v>
      </c>
      <c r="O41" s="116">
        <v>10739011.512695808</v>
      </c>
      <c r="P41" s="116">
        <v>12849.782094081198</v>
      </c>
      <c r="Q41" s="116">
        <v>0</v>
      </c>
      <c r="R41" s="117">
        <f t="shared" si="13"/>
        <v>70409174.841504037</v>
      </c>
      <c r="S41" s="115"/>
      <c r="T41" s="118">
        <v>0</v>
      </c>
      <c r="U41" s="116">
        <v>0</v>
      </c>
      <c r="V41" s="116">
        <v>0</v>
      </c>
      <c r="W41" s="116">
        <v>0</v>
      </c>
      <c r="X41" s="117">
        <f t="shared" si="14"/>
        <v>0</v>
      </c>
      <c r="Y41"/>
    </row>
    <row r="42" spans="1:25" s="3" customFormat="1">
      <c r="A42" s="3" t="s">
        <v>34</v>
      </c>
      <c r="B42" s="113">
        <f t="shared" si="8"/>
        <v>8611174.48081664</v>
      </c>
      <c r="C42" s="113">
        <f t="shared" si="9"/>
        <v>2777.7056380754552</v>
      </c>
      <c r="D42" s="113">
        <f t="shared" si="10"/>
        <v>2153.2868974058206</v>
      </c>
      <c r="E42" s="113">
        <f t="shared" si="11"/>
        <v>17286.751626797966</v>
      </c>
      <c r="F42" s="114">
        <f t="shared" si="4"/>
        <v>8633392.2249789201</v>
      </c>
      <c r="G42" s="115"/>
      <c r="H42" s="113">
        <v>3395971.1445221216</v>
      </c>
      <c r="I42" s="116">
        <v>2287.6618019513649</v>
      </c>
      <c r="J42" s="116">
        <v>2147.5240072718079</v>
      </c>
      <c r="K42" s="116">
        <v>17286.751626797966</v>
      </c>
      <c r="L42" s="117">
        <f t="shared" si="12"/>
        <v>3417693.081958143</v>
      </c>
      <c r="M42" s="115"/>
      <c r="N42" s="113">
        <v>5185672.3362945188</v>
      </c>
      <c r="O42" s="116">
        <v>490.04383612409032</v>
      </c>
      <c r="P42" s="116">
        <v>5.7628901340126575</v>
      </c>
      <c r="Q42" s="116">
        <v>0</v>
      </c>
      <c r="R42" s="117">
        <f t="shared" si="13"/>
        <v>5186168.143020777</v>
      </c>
      <c r="S42" s="115"/>
      <c r="T42" s="118">
        <v>29531</v>
      </c>
      <c r="U42" s="116">
        <v>0</v>
      </c>
      <c r="V42" s="116">
        <v>0</v>
      </c>
      <c r="W42" s="116">
        <v>0</v>
      </c>
      <c r="X42" s="117">
        <f t="shared" si="14"/>
        <v>29531</v>
      </c>
      <c r="Y42"/>
    </row>
    <row r="43" spans="1:25" s="3" customFormat="1">
      <c r="A43" s="3" t="s">
        <v>35</v>
      </c>
      <c r="B43" s="113">
        <f t="shared" si="8"/>
        <v>69301037.873304367</v>
      </c>
      <c r="C43" s="113">
        <f t="shared" si="9"/>
        <v>37158.052482585852</v>
      </c>
      <c r="D43" s="113">
        <f t="shared" si="10"/>
        <v>35200.155307965841</v>
      </c>
      <c r="E43" s="113">
        <f t="shared" si="11"/>
        <v>276938.40081181092</v>
      </c>
      <c r="F43" s="114">
        <f t="shared" si="4"/>
        <v>69650334.481906727</v>
      </c>
      <c r="G43" s="115"/>
      <c r="H43" s="113">
        <v>29080260.984114606</v>
      </c>
      <c r="I43" s="116">
        <v>32928.043600197016</v>
      </c>
      <c r="J43" s="116">
        <v>35090.426909811511</v>
      </c>
      <c r="K43" s="116">
        <v>276938.40081181092</v>
      </c>
      <c r="L43" s="117">
        <f t="shared" si="12"/>
        <v>29425217.855436426</v>
      </c>
      <c r="M43" s="115"/>
      <c r="N43" s="113">
        <v>38351328.889189757</v>
      </c>
      <c r="O43" s="116">
        <v>4230.0088823888364</v>
      </c>
      <c r="P43" s="116">
        <v>109.7283981543315</v>
      </c>
      <c r="Q43" s="116">
        <v>0</v>
      </c>
      <c r="R43" s="117">
        <f t="shared" si="13"/>
        <v>38355668.626470298</v>
      </c>
      <c r="S43" s="115"/>
      <c r="T43" s="118">
        <v>1869448</v>
      </c>
      <c r="U43" s="116">
        <v>0</v>
      </c>
      <c r="V43" s="116">
        <v>0</v>
      </c>
      <c r="W43" s="116">
        <v>0</v>
      </c>
      <c r="X43" s="117">
        <f t="shared" si="14"/>
        <v>1869448</v>
      </c>
      <c r="Y43"/>
    </row>
    <row r="44" spans="1:25" s="3" customFormat="1">
      <c r="A44" s="3" t="s">
        <v>36</v>
      </c>
      <c r="B44" s="113">
        <f t="shared" si="8"/>
        <v>29813826.549104646</v>
      </c>
      <c r="C44" s="113">
        <f t="shared" si="9"/>
        <v>29548.598687829868</v>
      </c>
      <c r="D44" s="113">
        <f t="shared" si="10"/>
        <v>30106.011866893739</v>
      </c>
      <c r="E44" s="113">
        <f t="shared" si="11"/>
        <v>216077.11130243534</v>
      </c>
      <c r="F44" s="114">
        <f t="shared" si="4"/>
        <v>30089558.270961806</v>
      </c>
      <c r="G44" s="115"/>
      <c r="H44" s="113">
        <v>10807720.327076402</v>
      </c>
      <c r="I44" s="116">
        <v>27086.670918467455</v>
      </c>
      <c r="J44" s="116">
        <v>30006.40883708153</v>
      </c>
      <c r="K44" s="116">
        <v>216077.11130243534</v>
      </c>
      <c r="L44" s="117">
        <f t="shared" si="12"/>
        <v>11080890.518134387</v>
      </c>
      <c r="M44" s="115"/>
      <c r="N44" s="113">
        <v>19006106.222028244</v>
      </c>
      <c r="O44" s="116">
        <v>2461.9277693624135</v>
      </c>
      <c r="P44" s="116">
        <v>99.603029812207794</v>
      </c>
      <c r="Q44" s="116">
        <v>0</v>
      </c>
      <c r="R44" s="117">
        <f t="shared" si="13"/>
        <v>19008667.752827421</v>
      </c>
      <c r="S44" s="115"/>
      <c r="T44" s="118">
        <v>0</v>
      </c>
      <c r="U44" s="116">
        <v>0</v>
      </c>
      <c r="V44" s="116">
        <v>0</v>
      </c>
      <c r="W44" s="116">
        <v>0</v>
      </c>
      <c r="X44" s="117">
        <f t="shared" si="14"/>
        <v>0</v>
      </c>
      <c r="Y44"/>
    </row>
    <row r="45" spans="1:25" s="3" customFormat="1">
      <c r="A45" s="3" t="s">
        <v>37</v>
      </c>
      <c r="B45" s="113">
        <f t="shared" si="8"/>
        <v>33402078.637224488</v>
      </c>
      <c r="C45" s="113">
        <f t="shared" si="9"/>
        <v>31616.602623803388</v>
      </c>
      <c r="D45" s="113">
        <f t="shared" si="10"/>
        <v>24493.79566892689</v>
      </c>
      <c r="E45" s="113">
        <f t="shared" si="11"/>
        <v>111867.90535304666</v>
      </c>
      <c r="F45" s="114">
        <f t="shared" si="4"/>
        <v>33570056.940870263</v>
      </c>
      <c r="G45" s="115"/>
      <c r="H45" s="113">
        <v>15609664.949989498</v>
      </c>
      <c r="I45" s="116">
        <v>29428.169111027593</v>
      </c>
      <c r="J45" s="116">
        <v>24414.534655461703</v>
      </c>
      <c r="K45" s="116">
        <v>111867.90535304666</v>
      </c>
      <c r="L45" s="117">
        <f t="shared" si="12"/>
        <v>15775375.559109034</v>
      </c>
      <c r="M45" s="115"/>
      <c r="N45" s="113">
        <v>17792413.68723499</v>
      </c>
      <c r="O45" s="116">
        <v>2188.4335127757963</v>
      </c>
      <c r="P45" s="116">
        <v>79.26101346518675</v>
      </c>
      <c r="Q45" s="116">
        <v>0</v>
      </c>
      <c r="R45" s="117">
        <f t="shared" si="13"/>
        <v>17794681.381761234</v>
      </c>
      <c r="S45" s="115"/>
      <c r="T45" s="118">
        <v>0</v>
      </c>
      <c r="U45" s="116">
        <v>0</v>
      </c>
      <c r="V45" s="116">
        <v>0</v>
      </c>
      <c r="W45" s="116">
        <v>0</v>
      </c>
      <c r="X45" s="117">
        <f t="shared" si="14"/>
        <v>0</v>
      </c>
      <c r="Y45"/>
    </row>
    <row r="46" spans="1:25" s="3" customFormat="1">
      <c r="A46" s="3" t="s">
        <v>38</v>
      </c>
      <c r="B46" s="113">
        <f t="shared" si="8"/>
        <v>220032729.06461713</v>
      </c>
      <c r="C46" s="113">
        <f t="shared" si="9"/>
        <v>72018.566341007638</v>
      </c>
      <c r="D46" s="113">
        <f t="shared" si="10"/>
        <v>15726.067783255145</v>
      </c>
      <c r="E46" s="113">
        <f t="shared" si="11"/>
        <v>290288.85660417238</v>
      </c>
      <c r="F46" s="114">
        <f t="shared" si="4"/>
        <v>220410762.55534557</v>
      </c>
      <c r="G46" s="115"/>
      <c r="H46" s="113">
        <v>46279941.012186944</v>
      </c>
      <c r="I46" s="116">
        <v>69784.868312061066</v>
      </c>
      <c r="J46" s="116">
        <v>15451.288989353565</v>
      </c>
      <c r="K46" s="116">
        <v>290288.85660417238</v>
      </c>
      <c r="L46" s="117">
        <f t="shared" si="12"/>
        <v>46655466.026092529</v>
      </c>
      <c r="M46" s="115"/>
      <c r="N46" s="113">
        <v>173752788.05243018</v>
      </c>
      <c r="O46" s="116">
        <v>2233.6980289465764</v>
      </c>
      <c r="P46" s="116">
        <v>274.77879390157921</v>
      </c>
      <c r="Q46" s="116">
        <v>0</v>
      </c>
      <c r="R46" s="117">
        <f t="shared" si="13"/>
        <v>173755296.52925304</v>
      </c>
      <c r="S46" s="115"/>
      <c r="T46" s="118">
        <v>0</v>
      </c>
      <c r="U46" s="116">
        <v>0</v>
      </c>
      <c r="V46" s="116">
        <v>0</v>
      </c>
      <c r="W46" s="116">
        <v>0</v>
      </c>
      <c r="X46" s="117">
        <f t="shared" si="14"/>
        <v>0</v>
      </c>
      <c r="Y46"/>
    </row>
    <row r="47" spans="1:25" s="3" customFormat="1">
      <c r="A47" s="3" t="s">
        <v>39</v>
      </c>
      <c r="B47" s="113">
        <f t="shared" si="8"/>
        <v>1030864.5232010824</v>
      </c>
      <c r="C47" s="113">
        <f t="shared" si="9"/>
        <v>19832.480763048501</v>
      </c>
      <c r="D47" s="113">
        <f t="shared" si="10"/>
        <v>205.29863692688974</v>
      </c>
      <c r="E47" s="113">
        <f t="shared" si="11"/>
        <v>0</v>
      </c>
      <c r="F47" s="114">
        <f t="shared" si="4"/>
        <v>1050902.3026010576</v>
      </c>
      <c r="G47" s="115"/>
      <c r="H47" s="113">
        <v>578015.0115333423</v>
      </c>
      <c r="I47" s="116">
        <v>10601.334006143437</v>
      </c>
      <c r="J47" s="116">
        <v>109.74115881272057</v>
      </c>
      <c r="K47" s="116">
        <v>0</v>
      </c>
      <c r="L47" s="117">
        <f t="shared" si="12"/>
        <v>588726.08669829846</v>
      </c>
      <c r="M47" s="115"/>
      <c r="N47" s="113">
        <v>452849.51166774001</v>
      </c>
      <c r="O47" s="116">
        <v>9231.1467569050637</v>
      </c>
      <c r="P47" s="116">
        <v>95.557478114169186</v>
      </c>
      <c r="Q47" s="116">
        <v>0</v>
      </c>
      <c r="R47" s="117">
        <f t="shared" si="13"/>
        <v>462176.21590275923</v>
      </c>
      <c r="S47" s="115"/>
      <c r="T47" s="118">
        <v>0</v>
      </c>
      <c r="U47" s="116">
        <v>0</v>
      </c>
      <c r="V47" s="116">
        <v>0</v>
      </c>
      <c r="W47" s="116">
        <v>0</v>
      </c>
      <c r="X47" s="117">
        <f t="shared" si="14"/>
        <v>0</v>
      </c>
      <c r="Y47"/>
    </row>
    <row r="48" spans="1:25" s="3" customFormat="1">
      <c r="A48" s="3" t="s">
        <v>40</v>
      </c>
      <c r="B48" s="113">
        <f t="shared" si="8"/>
        <v>25779239.654325455</v>
      </c>
      <c r="C48" s="113">
        <f t="shared" si="9"/>
        <v>2351.7686182947755</v>
      </c>
      <c r="D48" s="113">
        <f t="shared" si="10"/>
        <v>2305.8401446213861</v>
      </c>
      <c r="E48" s="113">
        <f t="shared" si="11"/>
        <v>15835.179689116718</v>
      </c>
      <c r="F48" s="114">
        <f t="shared" si="4"/>
        <v>25799732.442777488</v>
      </c>
      <c r="G48" s="115"/>
      <c r="H48" s="113">
        <v>3271071.4000319112</v>
      </c>
      <c r="I48" s="116">
        <v>291.9352659951852</v>
      </c>
      <c r="J48" s="116">
        <v>2295.2948939662801</v>
      </c>
      <c r="K48" s="116">
        <v>15835.179689116718</v>
      </c>
      <c r="L48" s="117">
        <f t="shared" si="12"/>
        <v>3289493.8098809891</v>
      </c>
      <c r="M48" s="115"/>
      <c r="N48" s="113">
        <v>22508168.254293542</v>
      </c>
      <c r="O48" s="116">
        <v>2059.8333522995904</v>
      </c>
      <c r="P48" s="116">
        <v>10.545250655106097</v>
      </c>
      <c r="Q48" s="116">
        <v>0</v>
      </c>
      <c r="R48" s="117">
        <f t="shared" si="13"/>
        <v>22510238.632896498</v>
      </c>
      <c r="S48" s="115"/>
      <c r="T48" s="118">
        <v>0</v>
      </c>
      <c r="U48" s="116">
        <v>0</v>
      </c>
      <c r="V48" s="116">
        <v>0</v>
      </c>
      <c r="W48" s="116">
        <v>0</v>
      </c>
      <c r="X48" s="117">
        <f t="shared" si="14"/>
        <v>0</v>
      </c>
      <c r="Y48"/>
    </row>
    <row r="49" spans="1:25" s="3" customFormat="1">
      <c r="A49" s="3" t="s">
        <v>41</v>
      </c>
      <c r="B49" s="113">
        <f t="shared" si="8"/>
        <v>40149881.560643472</v>
      </c>
      <c r="C49" s="113">
        <f t="shared" si="9"/>
        <v>5745.1166677503252</v>
      </c>
      <c r="D49" s="113">
        <f t="shared" si="10"/>
        <v>2406.3735068771762</v>
      </c>
      <c r="E49" s="113">
        <f t="shared" si="11"/>
        <v>11501.028276501314</v>
      </c>
      <c r="F49" s="114">
        <f t="shared" si="4"/>
        <v>40169534.079094596</v>
      </c>
      <c r="G49" s="115"/>
      <c r="H49" s="113">
        <v>17538709.375745963</v>
      </c>
      <c r="I49" s="116">
        <v>3732.48262638187</v>
      </c>
      <c r="J49" s="116">
        <v>2401.0202678086043</v>
      </c>
      <c r="K49" s="116">
        <v>11501.028276501314</v>
      </c>
      <c r="L49" s="117">
        <f t="shared" si="12"/>
        <v>17556343.906916656</v>
      </c>
      <c r="M49" s="115"/>
      <c r="N49" s="113">
        <v>22611172.184897508</v>
      </c>
      <c r="O49" s="116">
        <v>2012.6340413684552</v>
      </c>
      <c r="P49" s="116">
        <v>5.3532390685718827</v>
      </c>
      <c r="Q49" s="116">
        <v>0</v>
      </c>
      <c r="R49" s="117">
        <f t="shared" si="13"/>
        <v>22613190.172177944</v>
      </c>
      <c r="S49" s="115"/>
      <c r="T49" s="118">
        <v>0</v>
      </c>
      <c r="U49" s="116">
        <v>0</v>
      </c>
      <c r="V49" s="116">
        <v>0</v>
      </c>
      <c r="W49" s="116">
        <v>0</v>
      </c>
      <c r="X49" s="117">
        <f t="shared" si="14"/>
        <v>0</v>
      </c>
      <c r="Y49"/>
    </row>
    <row r="50" spans="1:25" s="3" customFormat="1">
      <c r="A50" s="3" t="s">
        <v>42</v>
      </c>
      <c r="B50" s="113">
        <f t="shared" si="8"/>
        <v>9733381.3605925385</v>
      </c>
      <c r="C50" s="113">
        <f t="shared" si="9"/>
        <v>7751.2418229891973</v>
      </c>
      <c r="D50" s="113">
        <f t="shared" si="10"/>
        <v>1978.5098641892091</v>
      </c>
      <c r="E50" s="113">
        <f t="shared" si="11"/>
        <v>29687.674305273504</v>
      </c>
      <c r="F50" s="114">
        <f t="shared" si="4"/>
        <v>9772798.7865849901</v>
      </c>
      <c r="G50" s="115"/>
      <c r="H50" s="113">
        <v>6823150.0923324367</v>
      </c>
      <c r="I50" s="116">
        <v>7429.2872666206022</v>
      </c>
      <c r="J50" s="116">
        <v>1968.7949264009183</v>
      </c>
      <c r="K50" s="116">
        <v>29687.674305273504</v>
      </c>
      <c r="L50" s="117">
        <f t="shared" si="12"/>
        <v>6862235.8488307316</v>
      </c>
      <c r="M50" s="115"/>
      <c r="N50" s="113">
        <v>2910231.2682601013</v>
      </c>
      <c r="O50" s="116">
        <v>321.95455636859549</v>
      </c>
      <c r="P50" s="116">
        <v>9.7149377882908521</v>
      </c>
      <c r="Q50" s="116">
        <v>0</v>
      </c>
      <c r="R50" s="117">
        <f t="shared" si="13"/>
        <v>2910562.9377542585</v>
      </c>
      <c r="S50" s="115"/>
      <c r="T50" s="118">
        <v>0</v>
      </c>
      <c r="U50" s="116">
        <v>0</v>
      </c>
      <c r="V50" s="116">
        <v>0</v>
      </c>
      <c r="W50" s="116">
        <v>0</v>
      </c>
      <c r="X50" s="117">
        <f t="shared" si="14"/>
        <v>0</v>
      </c>
      <c r="Y50"/>
    </row>
    <row r="51" spans="1:25" s="3" customFormat="1">
      <c r="A51" s="3" t="s">
        <v>43</v>
      </c>
      <c r="B51" s="113">
        <f t="shared" si="8"/>
        <v>40658812.316166937</v>
      </c>
      <c r="C51" s="113">
        <f t="shared" si="9"/>
        <v>37158.529435713208</v>
      </c>
      <c r="D51" s="113">
        <f t="shared" si="10"/>
        <v>36192.532257685853</v>
      </c>
      <c r="E51" s="113">
        <f t="shared" si="11"/>
        <v>193716.97923796368</v>
      </c>
      <c r="F51" s="114">
        <f t="shared" si="4"/>
        <v>40925880.357098304</v>
      </c>
      <c r="G51" s="115"/>
      <c r="H51" s="113">
        <v>24448112.450218029</v>
      </c>
      <c r="I51" s="116">
        <v>36450.793684227181</v>
      </c>
      <c r="J51" s="116">
        <v>36105.470007697622</v>
      </c>
      <c r="K51" s="116">
        <v>193716.97923796368</v>
      </c>
      <c r="L51" s="117">
        <f t="shared" si="12"/>
        <v>24714385.693147916</v>
      </c>
      <c r="M51" s="115"/>
      <c r="N51" s="113">
        <v>16210699.865948904</v>
      </c>
      <c r="O51" s="116">
        <v>707.73575148602959</v>
      </c>
      <c r="P51" s="116">
        <v>87.062249988228004</v>
      </c>
      <c r="Q51" s="116">
        <v>0</v>
      </c>
      <c r="R51" s="117">
        <f t="shared" si="13"/>
        <v>16211494.663950378</v>
      </c>
      <c r="S51" s="115"/>
      <c r="T51" s="118">
        <v>0</v>
      </c>
      <c r="U51" s="116">
        <v>0</v>
      </c>
      <c r="V51" s="116">
        <v>0</v>
      </c>
      <c r="W51" s="116">
        <v>0</v>
      </c>
      <c r="X51" s="117">
        <f t="shared" si="14"/>
        <v>0</v>
      </c>
      <c r="Y51"/>
    </row>
    <row r="52" spans="1:25" s="3" customFormat="1">
      <c r="A52" s="3" t="s">
        <v>44</v>
      </c>
      <c r="B52" s="113">
        <f t="shared" si="8"/>
        <v>258232233.98212045</v>
      </c>
      <c r="C52" s="113">
        <f t="shared" si="9"/>
        <v>163234.33339179907</v>
      </c>
      <c r="D52" s="113">
        <f t="shared" si="10"/>
        <v>147668.74271896243</v>
      </c>
      <c r="E52" s="113">
        <f t="shared" si="11"/>
        <v>1048712.3402210323</v>
      </c>
      <c r="F52" s="114">
        <f t="shared" si="4"/>
        <v>259591849.39845222</v>
      </c>
      <c r="G52" s="115"/>
      <c r="H52" s="113">
        <v>109043282.98515052</v>
      </c>
      <c r="I52" s="116">
        <v>159324.80231878831</v>
      </c>
      <c r="J52" s="116">
        <v>147187.81099988433</v>
      </c>
      <c r="K52" s="116">
        <v>1048712.3402210323</v>
      </c>
      <c r="L52" s="117">
        <f t="shared" si="12"/>
        <v>110398507.93869022</v>
      </c>
      <c r="M52" s="115"/>
      <c r="N52" s="113">
        <v>137332681.99696994</v>
      </c>
      <c r="O52" s="116">
        <v>3909.5310730107653</v>
      </c>
      <c r="P52" s="116">
        <v>480.93171907810188</v>
      </c>
      <c r="Q52" s="116">
        <v>0</v>
      </c>
      <c r="R52" s="117">
        <f t="shared" si="13"/>
        <v>137337072.45976201</v>
      </c>
      <c r="S52" s="115"/>
      <c r="T52" s="118">
        <v>11856269</v>
      </c>
      <c r="U52" s="116">
        <v>0</v>
      </c>
      <c r="V52" s="116">
        <v>0</v>
      </c>
      <c r="W52" s="116">
        <v>0</v>
      </c>
      <c r="X52" s="117">
        <f t="shared" si="14"/>
        <v>11856269</v>
      </c>
    </row>
    <row r="53" spans="1:25" s="3" customFormat="1">
      <c r="A53" s="3" t="s">
        <v>45</v>
      </c>
      <c r="B53" s="113">
        <f t="shared" si="8"/>
        <v>16098255.375482652</v>
      </c>
      <c r="C53" s="113">
        <f t="shared" si="9"/>
        <v>8222.927431475202</v>
      </c>
      <c r="D53" s="113">
        <f t="shared" si="10"/>
        <v>7115.3250710716893</v>
      </c>
      <c r="E53" s="113">
        <f t="shared" si="11"/>
        <v>37486.610915770834</v>
      </c>
      <c r="F53" s="114">
        <f t="shared" si="4"/>
        <v>16151080.238900971</v>
      </c>
      <c r="G53" s="115"/>
      <c r="H53" s="113">
        <v>8773513.9982085489</v>
      </c>
      <c r="I53" s="116">
        <v>7490.1512733726267</v>
      </c>
      <c r="J53" s="116">
        <v>7100.6101139723742</v>
      </c>
      <c r="K53" s="116">
        <v>37486.610915770834</v>
      </c>
      <c r="L53" s="117">
        <f t="shared" si="12"/>
        <v>8825591.3705116659</v>
      </c>
      <c r="M53" s="115"/>
      <c r="N53" s="113">
        <v>7077956.3772741044</v>
      </c>
      <c r="O53" s="116">
        <v>732.77615810257475</v>
      </c>
      <c r="P53" s="116">
        <v>14.714957099315189</v>
      </c>
      <c r="Q53" s="116">
        <v>0</v>
      </c>
      <c r="R53" s="117">
        <f t="shared" si="13"/>
        <v>7078703.8683893066</v>
      </c>
      <c r="S53" s="115"/>
      <c r="T53" s="118">
        <v>246785</v>
      </c>
      <c r="U53" s="116">
        <v>0</v>
      </c>
      <c r="V53" s="116">
        <v>0</v>
      </c>
      <c r="W53" s="116">
        <v>0</v>
      </c>
      <c r="X53" s="117">
        <f t="shared" si="14"/>
        <v>246785</v>
      </c>
    </row>
    <row r="54" spans="1:25" s="3" customFormat="1">
      <c r="A54" s="3" t="s">
        <v>46</v>
      </c>
      <c r="B54" s="113">
        <f t="shared" si="8"/>
        <v>0</v>
      </c>
      <c r="C54" s="113">
        <f t="shared" si="9"/>
        <v>0</v>
      </c>
      <c r="D54" s="113">
        <f t="shared" si="10"/>
        <v>0</v>
      </c>
      <c r="E54" s="113">
        <f t="shared" si="11"/>
        <v>0</v>
      </c>
      <c r="F54" s="114">
        <f t="shared" si="4"/>
        <v>0</v>
      </c>
      <c r="G54" s="115"/>
      <c r="H54" s="113">
        <v>0</v>
      </c>
      <c r="I54" s="116">
        <v>0</v>
      </c>
      <c r="J54" s="116">
        <v>0</v>
      </c>
      <c r="K54" s="116">
        <v>0</v>
      </c>
      <c r="L54" s="117">
        <f t="shared" si="12"/>
        <v>0</v>
      </c>
      <c r="M54" s="115"/>
      <c r="N54" s="113">
        <v>0</v>
      </c>
      <c r="O54" s="116">
        <v>0</v>
      </c>
      <c r="P54" s="116">
        <v>0</v>
      </c>
      <c r="Q54" s="116">
        <v>0</v>
      </c>
      <c r="R54" s="117">
        <f t="shared" si="13"/>
        <v>0</v>
      </c>
      <c r="S54" s="115"/>
      <c r="T54" s="118">
        <v>0</v>
      </c>
      <c r="U54" s="116">
        <v>0</v>
      </c>
      <c r="V54" s="116">
        <v>0</v>
      </c>
      <c r="W54" s="116">
        <v>0</v>
      </c>
      <c r="X54" s="117">
        <f t="shared" si="14"/>
        <v>0</v>
      </c>
    </row>
    <row r="55" spans="1:25" s="3" customFormat="1">
      <c r="A55" s="3" t="s">
        <v>47</v>
      </c>
      <c r="B55" s="113">
        <f t="shared" si="8"/>
        <v>30906920.049262665</v>
      </c>
      <c r="C55" s="113">
        <f t="shared" si="9"/>
        <v>18648.900876597465</v>
      </c>
      <c r="D55" s="113">
        <f t="shared" si="10"/>
        <v>7034.6477775974863</v>
      </c>
      <c r="E55" s="113">
        <f t="shared" si="11"/>
        <v>87774.08909094613</v>
      </c>
      <c r="F55" s="114">
        <f t="shared" si="4"/>
        <v>31020377.687007807</v>
      </c>
      <c r="G55" s="115"/>
      <c r="H55" s="113">
        <v>10492686.786836997</v>
      </c>
      <c r="I55" s="116">
        <v>16487.315374022397</v>
      </c>
      <c r="J55" s="116">
        <v>6982.3372911181377</v>
      </c>
      <c r="K55" s="116">
        <v>87774.08909094613</v>
      </c>
      <c r="L55" s="117">
        <f t="shared" si="12"/>
        <v>10603930.528593082</v>
      </c>
      <c r="M55" s="115"/>
      <c r="N55" s="113">
        <v>20414233.262425669</v>
      </c>
      <c r="O55" s="116">
        <v>2161.5855025750661</v>
      </c>
      <c r="P55" s="116">
        <v>52.31048647934864</v>
      </c>
      <c r="Q55" s="116">
        <v>0</v>
      </c>
      <c r="R55" s="117">
        <f t="shared" si="13"/>
        <v>20416447.158414725</v>
      </c>
      <c r="S55" s="115"/>
      <c r="T55" s="118">
        <v>0</v>
      </c>
      <c r="U55" s="116">
        <v>0</v>
      </c>
      <c r="V55" s="116">
        <v>0</v>
      </c>
      <c r="W55" s="116">
        <v>0</v>
      </c>
      <c r="X55" s="117">
        <f t="shared" si="14"/>
        <v>0</v>
      </c>
    </row>
    <row r="56" spans="1:25" s="3" customFormat="1">
      <c r="A56" s="3" t="s">
        <v>48</v>
      </c>
      <c r="B56" s="113">
        <f t="shared" si="8"/>
        <v>83708991.094877437</v>
      </c>
      <c r="C56" s="113">
        <f t="shared" si="9"/>
        <v>14039235.612564374</v>
      </c>
      <c r="D56" s="113">
        <f t="shared" si="10"/>
        <v>89976.232982345828</v>
      </c>
      <c r="E56" s="113">
        <f t="shared" si="11"/>
        <v>651435.61533937627</v>
      </c>
      <c r="F56" s="114">
        <f t="shared" si="4"/>
        <v>98489638.555763543</v>
      </c>
      <c r="G56" s="115"/>
      <c r="H56" s="113">
        <v>29490131.444901492</v>
      </c>
      <c r="I56" s="116">
        <v>4872345.6957977982</v>
      </c>
      <c r="J56" s="116">
        <v>78815.71401618961</v>
      </c>
      <c r="K56" s="116">
        <v>651435.61533937627</v>
      </c>
      <c r="L56" s="117">
        <f t="shared" si="12"/>
        <v>35092728.470054857</v>
      </c>
      <c r="M56" s="115"/>
      <c r="N56" s="113">
        <v>51986721.649975941</v>
      </c>
      <c r="O56" s="116">
        <v>9166889.9167665746</v>
      </c>
      <c r="P56" s="116">
        <v>11160.518966156224</v>
      </c>
      <c r="Q56" s="116">
        <v>0</v>
      </c>
      <c r="R56" s="117">
        <f t="shared" si="13"/>
        <v>61164772.08570867</v>
      </c>
      <c r="S56" s="115"/>
      <c r="T56" s="118">
        <v>2232138</v>
      </c>
      <c r="U56" s="116">
        <v>0</v>
      </c>
      <c r="V56" s="116">
        <v>0</v>
      </c>
      <c r="W56" s="116">
        <v>0</v>
      </c>
      <c r="X56" s="117">
        <f t="shared" si="14"/>
        <v>2232138</v>
      </c>
    </row>
    <row r="57" spans="1:25" s="3" customFormat="1">
      <c r="A57" s="3" t="s">
        <v>49</v>
      </c>
      <c r="B57" s="113">
        <f t="shared" si="8"/>
        <v>5550463.2377873017</v>
      </c>
      <c r="C57" s="113">
        <f t="shared" si="9"/>
        <v>1235.4917153307235</v>
      </c>
      <c r="D57" s="113">
        <f t="shared" si="10"/>
        <v>-1429.1577974776442</v>
      </c>
      <c r="E57" s="113">
        <f t="shared" si="11"/>
        <v>0</v>
      </c>
      <c r="F57" s="114">
        <f t="shared" si="4"/>
        <v>5550269.5717051551</v>
      </c>
      <c r="G57" s="115"/>
      <c r="H57" s="113">
        <v>1879390.8551916424</v>
      </c>
      <c r="I57" s="116">
        <v>1202.3930813595236</v>
      </c>
      <c r="J57" s="116">
        <v>-1433.229432320195</v>
      </c>
      <c r="K57" s="116">
        <v>0</v>
      </c>
      <c r="L57" s="117">
        <f t="shared" si="12"/>
        <v>1879160.0188406818</v>
      </c>
      <c r="M57" s="115"/>
      <c r="N57" s="113">
        <v>3671072.3825956592</v>
      </c>
      <c r="O57" s="116">
        <v>33.098633971199874</v>
      </c>
      <c r="P57" s="116">
        <v>4.0716348425508944</v>
      </c>
      <c r="Q57" s="116">
        <v>0</v>
      </c>
      <c r="R57" s="117">
        <f t="shared" si="13"/>
        <v>3671109.5528644728</v>
      </c>
      <c r="S57" s="115"/>
      <c r="T57" s="118">
        <v>0</v>
      </c>
      <c r="U57" s="116">
        <v>0</v>
      </c>
      <c r="V57" s="116">
        <v>0</v>
      </c>
      <c r="W57" s="116">
        <v>0</v>
      </c>
      <c r="X57" s="117">
        <f t="shared" si="14"/>
        <v>0</v>
      </c>
    </row>
    <row r="58" spans="1:25" s="3" customFormat="1">
      <c r="A58" s="3" t="s">
        <v>50</v>
      </c>
      <c r="B58" s="113">
        <f t="shared" si="8"/>
        <v>67139485.280352265</v>
      </c>
      <c r="C58" s="113">
        <f t="shared" si="9"/>
        <v>12003.884837854626</v>
      </c>
      <c r="D58" s="113">
        <f t="shared" si="10"/>
        <v>10556.925989160341</v>
      </c>
      <c r="E58" s="113">
        <f t="shared" si="11"/>
        <v>69326.602218698783</v>
      </c>
      <c r="F58" s="114">
        <f t="shared" si="4"/>
        <v>67231372.693397984</v>
      </c>
      <c r="G58" s="115"/>
      <c r="H58" s="113">
        <v>14787859.701660128</v>
      </c>
      <c r="I58" s="116">
        <v>11623.123802332415</v>
      </c>
      <c r="J58" s="116">
        <v>10510.086596928415</v>
      </c>
      <c r="K58" s="116">
        <v>69326.602218698783</v>
      </c>
      <c r="L58" s="117">
        <f t="shared" si="12"/>
        <v>14879319.514278088</v>
      </c>
      <c r="M58" s="115"/>
      <c r="N58" s="113">
        <v>52270138.578692138</v>
      </c>
      <c r="O58" s="116">
        <v>380.76103552221201</v>
      </c>
      <c r="P58" s="116">
        <v>46.839392231926482</v>
      </c>
      <c r="Q58" s="116">
        <v>0</v>
      </c>
      <c r="R58" s="117">
        <f t="shared" si="13"/>
        <v>52270566.179119892</v>
      </c>
      <c r="S58" s="115"/>
      <c r="T58" s="118">
        <v>81487</v>
      </c>
      <c r="U58" s="116">
        <v>0</v>
      </c>
      <c r="V58" s="116">
        <v>0</v>
      </c>
      <c r="W58" s="116">
        <v>0</v>
      </c>
      <c r="X58" s="117">
        <f t="shared" si="14"/>
        <v>81487</v>
      </c>
    </row>
    <row r="59" spans="1:25" s="3" customFormat="1">
      <c r="A59" s="3" t="s">
        <v>51</v>
      </c>
      <c r="B59" s="113">
        <f t="shared" si="8"/>
        <v>6759653.3004518785</v>
      </c>
      <c r="C59" s="113">
        <f t="shared" si="9"/>
        <v>1708.0434884258282</v>
      </c>
      <c r="D59" s="113">
        <f t="shared" si="10"/>
        <v>1725.0013372753117</v>
      </c>
      <c r="E59" s="113">
        <f t="shared" si="11"/>
        <v>14738.619791617128</v>
      </c>
      <c r="F59" s="114">
        <f t="shared" si="4"/>
        <v>6777824.9650691962</v>
      </c>
      <c r="G59" s="115"/>
      <c r="H59" s="113">
        <v>3102614.1504053744</v>
      </c>
      <c r="I59" s="116">
        <v>1670.4780117631542</v>
      </c>
      <c r="J59" s="116">
        <v>1720.3802129174344</v>
      </c>
      <c r="K59" s="116">
        <v>14738.619791617128</v>
      </c>
      <c r="L59" s="117">
        <f t="shared" si="12"/>
        <v>3120743.6284216722</v>
      </c>
      <c r="M59" s="115"/>
      <c r="N59" s="113">
        <v>3657039.1500465046</v>
      </c>
      <c r="O59" s="116">
        <v>37.565476662673952</v>
      </c>
      <c r="P59" s="116">
        <v>4.6211243578772683</v>
      </c>
      <c r="Q59" s="116">
        <v>0</v>
      </c>
      <c r="R59" s="117">
        <f t="shared" si="13"/>
        <v>3657081.336647525</v>
      </c>
      <c r="S59" s="115"/>
      <c r="T59" s="118">
        <v>0</v>
      </c>
      <c r="U59" s="116">
        <v>0</v>
      </c>
      <c r="V59" s="116">
        <v>0</v>
      </c>
      <c r="W59" s="116">
        <v>0</v>
      </c>
      <c r="X59" s="117">
        <f t="shared" si="14"/>
        <v>0</v>
      </c>
    </row>
    <row r="60" spans="1:25" s="3" customFormat="1">
      <c r="A60" s="3" t="s">
        <v>52</v>
      </c>
      <c r="B60" s="113">
        <f t="shared" si="8"/>
        <v>0</v>
      </c>
      <c r="C60" s="113">
        <f t="shared" si="9"/>
        <v>0</v>
      </c>
      <c r="D60" s="113">
        <f t="shared" si="10"/>
        <v>0</v>
      </c>
      <c r="E60" s="113">
        <f t="shared" si="11"/>
        <v>0</v>
      </c>
      <c r="F60" s="114">
        <f t="shared" si="4"/>
        <v>0</v>
      </c>
      <c r="G60" s="115"/>
      <c r="H60" s="113">
        <v>0</v>
      </c>
      <c r="I60" s="116">
        <v>0</v>
      </c>
      <c r="J60" s="116">
        <v>0</v>
      </c>
      <c r="K60" s="116">
        <v>0</v>
      </c>
      <c r="L60" s="117">
        <f t="shared" si="12"/>
        <v>0</v>
      </c>
      <c r="M60" s="115"/>
      <c r="N60" s="113">
        <v>0</v>
      </c>
      <c r="O60" s="116">
        <v>0</v>
      </c>
      <c r="P60" s="116">
        <v>0</v>
      </c>
      <c r="Q60" s="116">
        <v>0</v>
      </c>
      <c r="R60" s="117">
        <f t="shared" si="13"/>
        <v>0</v>
      </c>
      <c r="S60" s="115"/>
      <c r="T60" s="118">
        <v>0</v>
      </c>
      <c r="U60" s="116">
        <v>0</v>
      </c>
      <c r="V60" s="116">
        <v>0</v>
      </c>
      <c r="W60" s="116">
        <v>0</v>
      </c>
      <c r="X60" s="117">
        <f t="shared" si="14"/>
        <v>0</v>
      </c>
    </row>
    <row r="61" spans="1:25" s="3" customFormat="1">
      <c r="B61" s="113"/>
      <c r="C61" s="119"/>
      <c r="D61" s="119"/>
      <c r="E61" s="119"/>
      <c r="F61" s="114"/>
      <c r="G61" s="115"/>
      <c r="H61" s="113"/>
      <c r="I61" s="120"/>
      <c r="J61" s="120"/>
      <c r="K61" s="120"/>
      <c r="L61" s="117"/>
      <c r="M61" s="115"/>
      <c r="N61" s="113"/>
      <c r="O61" s="120"/>
      <c r="P61" s="120"/>
      <c r="Q61" s="120"/>
      <c r="R61" s="117"/>
      <c r="S61" s="115"/>
      <c r="T61" s="118"/>
      <c r="U61" s="120"/>
      <c r="V61" s="120"/>
      <c r="W61" s="120"/>
      <c r="X61" s="117"/>
    </row>
    <row r="62" spans="1:25" s="3" customFormat="1" ht="15.75" thickBot="1">
      <c r="A62" s="7" t="s">
        <v>59</v>
      </c>
      <c r="B62" s="121">
        <f>SUM(B8:B60)</f>
        <v>2972504607.0502229</v>
      </c>
      <c r="C62" s="122">
        <f t="shared" ref="C62:K62" si="15">SUM(C8:C60)</f>
        <v>36175592.903276093</v>
      </c>
      <c r="D62" s="122">
        <f t="shared" si="15"/>
        <v>1097245.0000000002</v>
      </c>
      <c r="E62" s="122">
        <f t="shared" si="15"/>
        <v>8114560.6323049134</v>
      </c>
      <c r="F62" s="123">
        <f t="shared" si="15"/>
        <v>3017892005.5858054</v>
      </c>
      <c r="G62" s="115"/>
      <c r="H62" s="121">
        <f t="shared" si="15"/>
        <v>1195738907.8864641</v>
      </c>
      <c r="I62" s="124">
        <f t="shared" si="15"/>
        <v>13071747.311684651</v>
      </c>
      <c r="J62" s="124">
        <f t="shared" si="15"/>
        <v>1065941.2568382055</v>
      </c>
      <c r="K62" s="124">
        <f t="shared" si="15"/>
        <v>8114560.6323049134</v>
      </c>
      <c r="L62" s="125">
        <f>SUM(L8:L60)</f>
        <v>1217991157.087292</v>
      </c>
      <c r="M62" s="115"/>
      <c r="N62" s="121">
        <f t="shared" ref="N62:R62" si="16">SUM(N8:N60)</f>
        <v>1744383109.1637595</v>
      </c>
      <c r="O62" s="126">
        <f t="shared" si="16"/>
        <v>23103845.59159144</v>
      </c>
      <c r="P62" s="126">
        <f t="shared" si="16"/>
        <v>31303.74316179434</v>
      </c>
      <c r="Q62" s="126">
        <f t="shared" si="16"/>
        <v>0</v>
      </c>
      <c r="R62" s="125">
        <f t="shared" si="16"/>
        <v>1767518258.4985139</v>
      </c>
      <c r="S62" s="115"/>
      <c r="T62" s="127">
        <f t="shared" ref="T62:X62" si="17">SUM(T8:T60)</f>
        <v>32382590</v>
      </c>
      <c r="U62" s="122">
        <f t="shared" si="17"/>
        <v>0</v>
      </c>
      <c r="V62" s="122">
        <f t="shared" si="17"/>
        <v>0</v>
      </c>
      <c r="W62" s="122">
        <f t="shared" si="17"/>
        <v>0</v>
      </c>
      <c r="X62" s="125">
        <f t="shared" si="17"/>
        <v>32382590</v>
      </c>
    </row>
    <row r="63" spans="1:25" s="93" customFormat="1">
      <c r="A63" s="128"/>
      <c r="B63" s="128"/>
      <c r="C63" s="128"/>
      <c r="D63" s="128"/>
      <c r="E63" s="128"/>
      <c r="F63" s="128" t="s">
        <v>402</v>
      </c>
      <c r="H63" s="128"/>
      <c r="I63" s="128"/>
      <c r="J63" s="128"/>
      <c r="K63" s="128"/>
      <c r="L63" s="128" t="s">
        <v>402</v>
      </c>
      <c r="N63" s="128"/>
      <c r="O63" s="128"/>
      <c r="P63" s="128"/>
      <c r="Q63" s="128"/>
      <c r="R63" s="128" t="s">
        <v>402</v>
      </c>
      <c r="T63" s="128"/>
      <c r="U63" s="128"/>
      <c r="V63" s="128"/>
      <c r="W63" s="128"/>
      <c r="X63" s="128" t="s">
        <v>402</v>
      </c>
    </row>
  </sheetData>
  <mergeCells count="9">
    <mergeCell ref="T2:X2"/>
    <mergeCell ref="B5:B6"/>
    <mergeCell ref="E5:E6"/>
    <mergeCell ref="H5:H6"/>
    <mergeCell ref="K5:K6"/>
    <mergeCell ref="N5:N6"/>
    <mergeCell ref="Q5:Q6"/>
    <mergeCell ref="T5:T6"/>
    <mergeCell ref="W5:W6"/>
  </mergeCells>
  <pageMargins left="0.25" right="0.25" top="0.5" bottom="0.25" header="0.25" footer="0.25"/>
  <pageSetup paperSize="5" scale="60" orientation="landscape" r:id="rId1"/>
  <headerFooter>
    <oddHeader xml:space="preserve">&amp;L&amp;D&amp;T&amp;Z&amp;F&amp;CExecutive Life Insurance Company Anticipated Funding Schedule&amp;RUNAUDITED
©  NOLHGA
</oddHeader>
    <oddFooter>&amp;CFor member company and GA use only.  The data utilizes estimates and excludes many costs incurred directly by GAs.  It MAY NOT be utilized in protesting actual GA assessments.</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A509" sqref="A1:XFD1048576"/>
    </sheetView>
  </sheetViews>
  <sheetFormatPr defaultRowHeight="15"/>
  <cols>
    <col min="1" max="1" width="18.140625" customWidth="1"/>
    <col min="2" max="6" width="14.7109375" customWidth="1"/>
    <col min="7" max="7" width="1.7109375" customWidth="1"/>
    <col min="8" max="8" width="28.570312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42" t="s">
        <v>150</v>
      </c>
      <c r="B1" s="143"/>
      <c r="C1" s="143"/>
      <c r="D1" s="143"/>
      <c r="E1" s="143"/>
      <c r="F1" s="143"/>
    </row>
    <row r="2" spans="1:21" ht="15.75" thickBot="1"/>
    <row r="3" spans="1:21">
      <c r="B3" s="144" t="s">
        <v>54</v>
      </c>
      <c r="C3" s="145"/>
      <c r="D3" s="145"/>
      <c r="E3" s="145"/>
      <c r="F3" s="146"/>
      <c r="K3" s="144" t="s">
        <v>62</v>
      </c>
      <c r="L3" s="145"/>
      <c r="M3" s="145"/>
      <c r="N3" s="145"/>
      <c r="O3" s="145"/>
      <c r="P3" s="145"/>
      <c r="Q3" s="145"/>
      <c r="R3" s="145"/>
      <c r="S3" s="145"/>
      <c r="T3" s="145"/>
      <c r="U3" s="146"/>
    </row>
    <row r="4" spans="1:21">
      <c r="B4" s="8"/>
      <c r="C4" s="5"/>
      <c r="D4" s="5"/>
      <c r="E4" s="5"/>
      <c r="F4" s="15"/>
      <c r="K4" s="147" t="s">
        <v>55</v>
      </c>
      <c r="L4" s="148"/>
      <c r="M4" s="5"/>
      <c r="N4" s="149" t="s">
        <v>56</v>
      </c>
      <c r="O4" s="148"/>
      <c r="P4" s="5"/>
      <c r="Q4" s="149" t="s">
        <v>57</v>
      </c>
      <c r="R4" s="148"/>
      <c r="S4" s="5"/>
      <c r="T4" s="149" t="s">
        <v>58</v>
      </c>
      <c r="U4" s="150"/>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-783.26542201382836</v>
      </c>
      <c r="E7" s="7">
        <v>0</v>
      </c>
      <c r="F7" s="17">
        <f t="shared" si="0"/>
        <v>-783.26542201382836</v>
      </c>
      <c r="H7" s="22"/>
      <c r="I7" s="24"/>
      <c r="K7" s="10">
        <v>0</v>
      </c>
      <c r="L7" s="7">
        <v>0</v>
      </c>
      <c r="M7" s="7"/>
      <c r="N7" s="7">
        <v>0</v>
      </c>
      <c r="O7" s="7">
        <v>0</v>
      </c>
      <c r="P7" s="7"/>
      <c r="Q7" s="7">
        <v>25000</v>
      </c>
      <c r="R7" s="7">
        <v>8000</v>
      </c>
      <c r="S7" s="7"/>
      <c r="T7" s="7">
        <v>0</v>
      </c>
      <c r="U7" s="17">
        <v>0</v>
      </c>
    </row>
    <row r="8" spans="1:21">
      <c r="A8" t="s">
        <v>2</v>
      </c>
      <c r="B8" s="10">
        <v>-506.43871770836813</v>
      </c>
      <c r="C8" s="7">
        <v>0</v>
      </c>
      <c r="D8" s="7">
        <v>-152400.37498962041</v>
      </c>
      <c r="E8" s="7">
        <v>0</v>
      </c>
      <c r="F8" s="17">
        <f t="shared" si="0"/>
        <v>-152906.81370732878</v>
      </c>
      <c r="H8" s="4" t="s">
        <v>64</v>
      </c>
      <c r="I8" s="13"/>
      <c r="K8" s="10">
        <v>0</v>
      </c>
      <c r="L8" s="7">
        <v>0</v>
      </c>
      <c r="M8" s="7"/>
      <c r="N8" s="7">
        <v>0</v>
      </c>
      <c r="O8" s="7">
        <v>0</v>
      </c>
      <c r="P8" s="7"/>
      <c r="Q8" s="7">
        <v>0</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-49775.016031858744</v>
      </c>
      <c r="E10" s="7">
        <v>0</v>
      </c>
      <c r="F10" s="17">
        <f t="shared" si="0"/>
        <v>-49775.016031858744</v>
      </c>
      <c r="H10" s="4" t="s">
        <v>65</v>
      </c>
      <c r="I10" s="14">
        <v>4821737</v>
      </c>
      <c r="K10" s="10">
        <v>0</v>
      </c>
      <c r="L10" s="7">
        <v>0</v>
      </c>
      <c r="M10" s="7"/>
      <c r="N10" s="7">
        <v>0</v>
      </c>
      <c r="O10" s="7">
        <v>0</v>
      </c>
      <c r="P10" s="7"/>
      <c r="Q10" s="7">
        <v>1200000</v>
      </c>
      <c r="R10" s="7">
        <v>950000</v>
      </c>
      <c r="S10" s="7"/>
      <c r="T10" s="7">
        <v>0</v>
      </c>
      <c r="U10" s="17">
        <v>0</v>
      </c>
    </row>
    <row r="11" spans="1:21">
      <c r="A11" t="s">
        <v>5</v>
      </c>
      <c r="B11" s="10">
        <v>0</v>
      </c>
      <c r="C11" s="7">
        <v>0</v>
      </c>
      <c r="D11" s="7">
        <v>-7634.592150235374</v>
      </c>
      <c r="E11" s="7">
        <v>0</v>
      </c>
      <c r="F11" s="17">
        <f t="shared" si="0"/>
        <v>-7634.592150235374</v>
      </c>
      <c r="H11" s="4"/>
      <c r="I11" s="14"/>
      <c r="K11" s="10">
        <v>0</v>
      </c>
      <c r="L11" s="7">
        <v>0</v>
      </c>
      <c r="M11" s="7"/>
      <c r="N11" s="7">
        <v>0</v>
      </c>
      <c r="O11" s="7">
        <v>0</v>
      </c>
      <c r="P11" s="7"/>
      <c r="Q11" s="7">
        <v>165000</v>
      </c>
      <c r="R11" s="7">
        <v>107622</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4821737</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550530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270004.87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27937.090020777548</v>
      </c>
      <c r="E18" s="7">
        <v>0</v>
      </c>
      <c r="F18" s="17">
        <f t="shared" si="0"/>
        <v>27937.090020777548</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-122.30994459320823</v>
      </c>
      <c r="E20" s="7">
        <v>0</v>
      </c>
      <c r="F20" s="17">
        <f t="shared" si="0"/>
        <v>-122.30994459320823</v>
      </c>
      <c r="H20" s="4" t="s">
        <v>73</v>
      </c>
      <c r="I20" s="14">
        <v>4821737</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4903</v>
      </c>
      <c r="E24" s="7">
        <v>0</v>
      </c>
      <c r="F24" s="17">
        <f t="shared" si="0"/>
        <v>4903</v>
      </c>
      <c r="H24" s="4" t="s">
        <v>77</v>
      </c>
      <c r="I24" s="14">
        <v>5782884.919999999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-140613.04999999888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-140613.04999999944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6817.8701592945254</v>
      </c>
      <c r="E31" s="7">
        <v>0</v>
      </c>
      <c r="F31" s="17">
        <f t="shared" si="0"/>
        <v>6817.8701592945254</v>
      </c>
      <c r="K31" s="10"/>
      <c r="L31" s="7"/>
      <c r="M31" s="7"/>
      <c r="N31" s="7"/>
      <c r="O31" s="7"/>
      <c r="P31" s="7"/>
      <c r="Q31" s="7"/>
      <c r="R31" s="7"/>
      <c r="S31" s="7"/>
      <c r="T31" s="7"/>
      <c r="U31" s="17"/>
    </row>
    <row r="32" spans="1:21">
      <c r="A32" t="s">
        <v>26</v>
      </c>
      <c r="B32" s="10">
        <v>0</v>
      </c>
      <c r="C32" s="7">
        <v>0</v>
      </c>
      <c r="D32" s="7">
        <v>4295</v>
      </c>
      <c r="E32" s="7">
        <v>0</v>
      </c>
      <c r="F32" s="17">
        <f t="shared" si="0"/>
        <v>4295</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-9283.75955119016</v>
      </c>
      <c r="E34" s="7">
        <v>0</v>
      </c>
      <c r="F34" s="17">
        <f t="shared" si="0"/>
        <v>-9283.75955119016</v>
      </c>
      <c r="K34" s="10">
        <v>0</v>
      </c>
      <c r="L34" s="7">
        <v>0</v>
      </c>
      <c r="M34" s="7"/>
      <c r="N34" s="7">
        <v>0</v>
      </c>
      <c r="O34" s="7">
        <v>0</v>
      </c>
      <c r="P34" s="7"/>
      <c r="Q34" s="7">
        <v>151200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1077.0074591393422</v>
      </c>
      <c r="E37" s="7">
        <v>0</v>
      </c>
      <c r="F37" s="17">
        <f t="shared" si="0"/>
        <v>1077.0074591393422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-205.07681965552183</v>
      </c>
      <c r="C42" s="7">
        <v>0</v>
      </c>
      <c r="D42" s="7">
        <v>-2235.3168265632121</v>
      </c>
      <c r="E42" s="7">
        <v>0</v>
      </c>
      <c r="F42" s="17">
        <f t="shared" si="1"/>
        <v>-2440.3936462187339</v>
      </c>
      <c r="K42" s="10">
        <v>0</v>
      </c>
      <c r="L42" s="7">
        <v>0</v>
      </c>
      <c r="M42" s="7"/>
      <c r="N42" s="7">
        <v>0</v>
      </c>
      <c r="O42" s="7">
        <v>0</v>
      </c>
      <c r="P42" s="7"/>
      <c r="Q42" s="7">
        <v>0</v>
      </c>
      <c r="R42" s="7">
        <v>0</v>
      </c>
      <c r="S42" s="7"/>
      <c r="T42" s="7">
        <v>0</v>
      </c>
      <c r="U42" s="17">
        <v>0</v>
      </c>
    </row>
    <row r="43" spans="1:21">
      <c r="A43" t="s">
        <v>37</v>
      </c>
      <c r="B43" s="10">
        <v>0</v>
      </c>
      <c r="C43" s="7">
        <v>0</v>
      </c>
      <c r="D43" s="7">
        <v>-1266.586474742875</v>
      </c>
      <c r="E43" s="7">
        <v>0</v>
      </c>
      <c r="F43" s="17">
        <f t="shared" si="1"/>
        <v>-1266.586474742875</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-210.93859405265903</v>
      </c>
      <c r="E49" s="7">
        <v>0</v>
      </c>
      <c r="F49" s="17">
        <f t="shared" si="1"/>
        <v>-210.93859405265903</v>
      </c>
      <c r="K49" s="10"/>
      <c r="L49" s="7"/>
      <c r="M49" s="7"/>
      <c r="N49" s="7"/>
      <c r="O49" s="7"/>
      <c r="P49" s="7"/>
      <c r="Q49" s="7"/>
      <c r="R49" s="7"/>
      <c r="S49" s="7"/>
      <c r="T49" s="7"/>
      <c r="U49" s="17"/>
    </row>
    <row r="50" spans="1:21">
      <c r="A50" t="s">
        <v>44</v>
      </c>
      <c r="B50" s="10">
        <v>0</v>
      </c>
      <c r="C50" s="7">
        <v>0</v>
      </c>
      <c r="D50" s="7">
        <v>-8290.6618177946075</v>
      </c>
      <c r="E50" s="7">
        <v>0</v>
      </c>
      <c r="F50" s="17">
        <f t="shared" si="1"/>
        <v>-8290.6618177946075</v>
      </c>
      <c r="K50" s="10">
        <v>0</v>
      </c>
      <c r="L50" s="7">
        <v>0</v>
      </c>
      <c r="M50" s="7"/>
      <c r="N50" s="7">
        <v>0</v>
      </c>
      <c r="O50" s="7">
        <v>0</v>
      </c>
      <c r="P50" s="7"/>
      <c r="Q50" s="7">
        <v>113018</v>
      </c>
      <c r="R50" s="7">
        <v>80000</v>
      </c>
      <c r="S50" s="7"/>
      <c r="T50" s="7">
        <v>0</v>
      </c>
      <c r="U50" s="17">
        <v>0</v>
      </c>
    </row>
    <row r="51" spans="1:21">
      <c r="A51" t="s">
        <v>45</v>
      </c>
      <c r="B51" s="10">
        <v>0</v>
      </c>
      <c r="C51" s="7">
        <v>0</v>
      </c>
      <c r="D51" s="7">
        <v>47576.20863423738</v>
      </c>
      <c r="E51" s="7">
        <v>0</v>
      </c>
      <c r="F51" s="17">
        <f t="shared" si="1"/>
        <v>47576.20863423738</v>
      </c>
      <c r="K51" s="10">
        <v>0</v>
      </c>
      <c r="L51" s="7">
        <v>0</v>
      </c>
      <c r="M51" s="7"/>
      <c r="N51" s="7">
        <v>0</v>
      </c>
      <c r="O51" s="7">
        <v>0</v>
      </c>
      <c r="P51" s="7"/>
      <c r="Q51" s="7">
        <v>150000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-504.88893341925723</v>
      </c>
      <c r="E57" s="7">
        <v>0</v>
      </c>
      <c r="F57" s="17">
        <f t="shared" si="1"/>
        <v>-504.88893341925723</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-711.51553736388996</v>
      </c>
      <c r="C60" s="7">
        <f>SUM(C6:C58)</f>
        <v>0</v>
      </c>
      <c r="D60" s="7">
        <f>SUM(D6:D58)</f>
        <v>-139901.53446263555</v>
      </c>
      <c r="E60" s="7">
        <f>SUM(E6:E58)</f>
        <v>0</v>
      </c>
      <c r="F60" s="17">
        <f>SUM(F6:F58)</f>
        <v>-140613.04999999944</v>
      </c>
      <c r="K60" s="10">
        <f>SUM(K6:K58)</f>
        <v>0</v>
      </c>
      <c r="L60" s="7">
        <f>SUM(L6:L58)</f>
        <v>0</v>
      </c>
      <c r="M60" s="7"/>
      <c r="N60" s="7">
        <f>SUM(N6:N58)</f>
        <v>0</v>
      </c>
      <c r="O60" s="7">
        <f>SUM(O6:O58)</f>
        <v>0</v>
      </c>
      <c r="P60" s="7"/>
      <c r="Q60" s="7">
        <f>SUM(Q6:Q58)</f>
        <v>1804218</v>
      </c>
      <c r="R60" s="7">
        <f>SUM(R6:R58)</f>
        <v>1145622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5" t="s">
        <v>63</v>
      </c>
      <c r="L62" s="136"/>
      <c r="M62" s="136"/>
      <c r="N62" s="136"/>
      <c r="O62" s="136"/>
      <c r="P62" s="136"/>
      <c r="Q62" s="136"/>
      <c r="R62" s="136"/>
      <c r="S62" s="136"/>
      <c r="T62" s="136"/>
      <c r="U62" s="137"/>
    </row>
    <row r="63" spans="1:21">
      <c r="B63" s="8"/>
      <c r="C63" s="5"/>
      <c r="D63" s="5"/>
      <c r="E63" s="5"/>
      <c r="F63" s="15"/>
      <c r="K63" s="138"/>
      <c r="L63" s="136"/>
      <c r="M63" s="136"/>
      <c r="N63" s="136"/>
      <c r="O63" s="136"/>
      <c r="P63" s="136"/>
      <c r="Q63" s="136"/>
      <c r="R63" s="136"/>
      <c r="S63" s="136"/>
      <c r="T63" s="136"/>
      <c r="U63" s="137"/>
    </row>
    <row r="64" spans="1:21" ht="15.75" thickBot="1">
      <c r="B64" s="11"/>
      <c r="C64" s="12"/>
      <c r="D64" s="12"/>
      <c r="E64" s="12"/>
      <c r="F64" s="18"/>
      <c r="K64" s="139"/>
      <c r="L64" s="140"/>
      <c r="M64" s="140"/>
      <c r="N64" s="140"/>
      <c r="O64" s="140"/>
      <c r="P64" s="140"/>
      <c r="Q64" s="140"/>
      <c r="R64" s="140"/>
      <c r="S64" s="140"/>
      <c r="T64" s="140"/>
      <c r="U64" s="141"/>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Western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zoomScale="75" zoomScaleNormal="75" workbookViewId="0">
      <selection activeCell="G19" sqref="G19"/>
    </sheetView>
  </sheetViews>
  <sheetFormatPr defaultRowHeight="15"/>
  <cols>
    <col min="1" max="1" width="39.85546875" style="63" customWidth="1"/>
    <col min="2" max="2" width="19" style="62" customWidth="1"/>
    <col min="3" max="3" width="16.140625" style="91" customWidth="1"/>
    <col min="4" max="4" width="17.28515625" style="87" customWidth="1"/>
    <col min="5" max="5" width="16.28515625" style="87" customWidth="1"/>
    <col min="6" max="6" width="15.7109375" style="87" customWidth="1"/>
    <col min="7" max="7" width="16.85546875" style="87" customWidth="1"/>
    <col min="8" max="8" width="17.28515625" style="63" customWidth="1"/>
    <col min="9" max="9" width="8.85546875" style="63" customWidth="1"/>
    <col min="10" max="16384" width="9.140625" style="58"/>
  </cols>
  <sheetData>
    <row r="1" spans="1:9">
      <c r="I1" s="58"/>
    </row>
    <row r="2" spans="1:9">
      <c r="A2" s="166" t="s">
        <v>412</v>
      </c>
      <c r="B2" s="166"/>
      <c r="C2" s="166"/>
      <c r="D2" s="166"/>
      <c r="E2" s="166"/>
      <c r="F2" s="166"/>
      <c r="G2" s="166"/>
      <c r="H2" s="3"/>
      <c r="I2" s="58"/>
    </row>
    <row r="3" spans="1:9">
      <c r="A3" s="3"/>
      <c r="B3" s="3"/>
      <c r="C3" s="92" t="s">
        <v>402</v>
      </c>
      <c r="D3" s="93"/>
      <c r="E3" s="93"/>
      <c r="F3" s="93"/>
      <c r="G3" s="93"/>
      <c r="H3" s="3"/>
      <c r="I3" s="58"/>
    </row>
    <row r="4" spans="1:9">
      <c r="A4" s="3"/>
      <c r="B4" s="3"/>
      <c r="C4" s="94"/>
      <c r="D4" s="94" t="s">
        <v>192</v>
      </c>
      <c r="E4" s="94" t="s">
        <v>402</v>
      </c>
      <c r="F4" s="94" t="s">
        <v>193</v>
      </c>
      <c r="G4" s="95" t="s">
        <v>402</v>
      </c>
      <c r="H4" s="3"/>
      <c r="I4" s="58"/>
    </row>
    <row r="5" spans="1:9">
      <c r="A5" s="3" t="s">
        <v>402</v>
      </c>
      <c r="B5" s="3"/>
      <c r="C5" s="94" t="s">
        <v>55</v>
      </c>
      <c r="D5" s="94" t="s">
        <v>194</v>
      </c>
      <c r="E5" s="94" t="s">
        <v>57</v>
      </c>
      <c r="F5" s="94" t="s">
        <v>194</v>
      </c>
      <c r="G5" s="95" t="s">
        <v>59</v>
      </c>
      <c r="H5" s="3"/>
      <c r="I5" s="58"/>
    </row>
    <row r="6" spans="1:9">
      <c r="A6" s="3"/>
      <c r="B6" s="3"/>
      <c r="C6" s="93"/>
      <c r="D6" s="93"/>
      <c r="E6" s="93"/>
      <c r="F6" s="93"/>
      <c r="G6" s="93"/>
      <c r="H6" s="3"/>
      <c r="I6" s="58"/>
    </row>
    <row r="7" spans="1:9">
      <c r="A7" s="96" t="s">
        <v>413</v>
      </c>
      <c r="B7" s="3"/>
      <c r="C7" s="93"/>
      <c r="D7" s="93"/>
      <c r="E7" s="93"/>
      <c r="F7" s="93"/>
      <c r="G7" s="93"/>
      <c r="H7" s="3"/>
      <c r="I7" s="58"/>
    </row>
    <row r="8" spans="1:9">
      <c r="A8" s="3" t="s">
        <v>414</v>
      </c>
      <c r="B8" s="3"/>
      <c r="C8" s="93">
        <v>1858838391.5544784</v>
      </c>
      <c r="D8" s="93">
        <v>3273376537.8550467</v>
      </c>
      <c r="E8" s="93">
        <v>2945920546.3116693</v>
      </c>
      <c r="F8" s="93">
        <v>53904938.125326306</v>
      </c>
      <c r="G8" s="93">
        <f>SUM(C8:F8)</f>
        <v>8132040413.8465204</v>
      </c>
      <c r="H8" s="3"/>
      <c r="I8" s="58"/>
    </row>
    <row r="9" spans="1:9">
      <c r="A9" s="3"/>
      <c r="B9" s="3"/>
      <c r="C9" s="93"/>
      <c r="D9" s="93"/>
      <c r="E9" s="93"/>
      <c r="F9" s="93"/>
      <c r="G9" s="93"/>
      <c r="H9" s="3"/>
      <c r="I9" s="58"/>
    </row>
    <row r="10" spans="1:9">
      <c r="A10" s="96" t="s">
        <v>415</v>
      </c>
      <c r="B10" s="3"/>
      <c r="C10" s="93"/>
      <c r="D10" s="93"/>
      <c r="E10" s="93"/>
      <c r="F10" s="93"/>
      <c r="G10" s="93"/>
      <c r="H10" s="3"/>
      <c r="I10" s="58"/>
    </row>
    <row r="11" spans="1:9">
      <c r="A11" s="3" t="s">
        <v>416</v>
      </c>
      <c r="B11" s="3"/>
      <c r="C11" s="93">
        <v>-257470308.23605397</v>
      </c>
      <c r="D11" s="93">
        <v>-568830285.88910389</v>
      </c>
      <c r="E11" s="93">
        <v>-131825100.45079833</v>
      </c>
      <c r="F11" s="93">
        <v>-22481926.725006327</v>
      </c>
      <c r="G11" s="93">
        <f>SUM(C11:F11)</f>
        <v>-980607621.30096245</v>
      </c>
      <c r="H11" s="3"/>
      <c r="I11" s="58"/>
    </row>
    <row r="12" spans="1:9">
      <c r="A12" s="3" t="s">
        <v>417</v>
      </c>
      <c r="B12" s="3"/>
      <c r="C12" s="93">
        <v>-1875572.4720331975</v>
      </c>
      <c r="D12" s="93">
        <v>-306091.17907758156</v>
      </c>
      <c r="E12" s="93">
        <v>-178328.0499641205</v>
      </c>
      <c r="F12" s="93">
        <v>-27990.228925100892</v>
      </c>
      <c r="G12" s="93">
        <f>SUM(C12:F12)</f>
        <v>-2387981.9300000006</v>
      </c>
      <c r="H12" s="3"/>
      <c r="I12" s="58"/>
    </row>
    <row r="13" spans="1:9">
      <c r="A13" s="3" t="s">
        <v>418</v>
      </c>
      <c r="B13" s="3"/>
      <c r="C13" s="93">
        <v>-66448491.286789797</v>
      </c>
      <c r="D13" s="93">
        <v>-987575064.36327326</v>
      </c>
      <c r="E13" s="93">
        <v>-73489861.534871936</v>
      </c>
      <c r="F13" s="93">
        <v>0</v>
      </c>
      <c r="G13" s="93">
        <f>SUM(C13:F13)</f>
        <v>-1127513417.1849351</v>
      </c>
      <c r="H13" s="3"/>
      <c r="I13" s="58"/>
    </row>
    <row r="14" spans="1:9">
      <c r="A14" s="3" t="s">
        <v>419</v>
      </c>
      <c r="B14" s="3"/>
      <c r="C14" s="93">
        <v>-349889048.81694317</v>
      </c>
      <c r="D14" s="93">
        <v>-373166.08961343765</v>
      </c>
      <c r="E14" s="93">
        <v>-312907103.37752485</v>
      </c>
      <c r="F14" s="93">
        <v>0</v>
      </c>
      <c r="G14" s="93">
        <f>SUM(C14:F14)</f>
        <v>-663169318.28408146</v>
      </c>
      <c r="H14" s="3"/>
      <c r="I14" s="58"/>
    </row>
    <row r="15" spans="1:9">
      <c r="A15" s="3" t="s">
        <v>420</v>
      </c>
      <c r="B15" s="3"/>
      <c r="C15" s="93">
        <v>-215233.54783609731</v>
      </c>
      <c r="D15" s="93">
        <v>-93983.327908381805</v>
      </c>
      <c r="E15" s="93">
        <v>-2427520152.89851</v>
      </c>
      <c r="F15" s="93">
        <v>0</v>
      </c>
      <c r="G15" s="93">
        <f>SUM(C15:F15)</f>
        <v>-2427829369.7742543</v>
      </c>
      <c r="H15" s="3"/>
      <c r="I15" s="58"/>
    </row>
    <row r="16" spans="1:9">
      <c r="A16" s="3"/>
      <c r="B16" s="3"/>
      <c r="C16" s="93"/>
      <c r="D16" s="93"/>
      <c r="E16" s="93"/>
      <c r="F16" s="93"/>
      <c r="G16" s="93"/>
      <c r="H16" s="3"/>
      <c r="I16" s="58"/>
    </row>
    <row r="17" spans="1:9">
      <c r="A17" s="96" t="s">
        <v>421</v>
      </c>
      <c r="B17" s="3"/>
      <c r="C17" s="93"/>
      <c r="D17" s="93"/>
      <c r="E17" s="93"/>
      <c r="F17" s="93"/>
      <c r="G17" s="93"/>
      <c r="H17" s="3"/>
      <c r="I17" s="58"/>
    </row>
    <row r="18" spans="1:9">
      <c r="A18" s="3" t="s">
        <v>422</v>
      </c>
      <c r="B18" s="97" t="s">
        <v>423</v>
      </c>
      <c r="C18" s="93">
        <v>-24178784.921970744</v>
      </c>
      <c r="D18" s="93">
        <v>-35294541.061126053</v>
      </c>
      <c r="E18" s="93">
        <v>0</v>
      </c>
      <c r="F18" s="93">
        <v>-809731.19390320801</v>
      </c>
      <c r="G18" s="93">
        <f>SUM(C18:F18)</f>
        <v>-60283057.177000001</v>
      </c>
      <c r="H18" s="3"/>
      <c r="I18" s="58"/>
    </row>
    <row r="19" spans="1:9">
      <c r="A19" s="3" t="s">
        <v>422</v>
      </c>
      <c r="B19" s="97" t="s">
        <v>424</v>
      </c>
      <c r="C19" s="93">
        <v>0</v>
      </c>
      <c r="D19" s="93">
        <v>0</v>
      </c>
      <c r="E19" s="93">
        <v>0</v>
      </c>
      <c r="F19" s="93">
        <v>0</v>
      </c>
      <c r="G19" s="93">
        <f>SUM(C19:F19)</f>
        <v>0</v>
      </c>
      <c r="H19" s="3"/>
      <c r="I19" s="58"/>
    </row>
    <row r="20" spans="1:9">
      <c r="A20" s="3" t="s">
        <v>422</v>
      </c>
      <c r="B20" s="97" t="s">
        <v>425</v>
      </c>
      <c r="C20" s="93">
        <v>0</v>
      </c>
      <c r="D20" s="93">
        <v>0</v>
      </c>
      <c r="E20" s="93">
        <v>0</v>
      </c>
      <c r="F20" s="93">
        <v>0</v>
      </c>
      <c r="G20" s="93">
        <f>SUM(C20:F20)</f>
        <v>0</v>
      </c>
      <c r="H20" s="3"/>
      <c r="I20" s="58"/>
    </row>
    <row r="21" spans="1:9">
      <c r="A21" s="3"/>
      <c r="B21" s="3"/>
      <c r="C21" s="93" t="s">
        <v>402</v>
      </c>
      <c r="D21" s="93" t="s">
        <v>402</v>
      </c>
      <c r="E21" s="93"/>
      <c r="F21" s="93"/>
      <c r="G21" s="93"/>
      <c r="H21" s="3"/>
      <c r="I21" s="58"/>
    </row>
    <row r="22" spans="1:9">
      <c r="A22" s="96" t="s">
        <v>426</v>
      </c>
      <c r="B22" s="3"/>
      <c r="C22" s="93"/>
      <c r="D22" s="93"/>
      <c r="E22" s="93"/>
      <c r="F22" s="93"/>
      <c r="G22" s="93"/>
      <c r="H22" s="3"/>
      <c r="I22" s="58"/>
    </row>
    <row r="23" spans="1:9">
      <c r="A23" s="3" t="s">
        <v>422</v>
      </c>
      <c r="B23" s="97" t="s">
        <v>427</v>
      </c>
      <c r="C23" s="93">
        <v>59231015.650000095</v>
      </c>
      <c r="D23" s="93">
        <v>86614852.553568453</v>
      </c>
      <c r="E23" s="93">
        <v>0</v>
      </c>
      <c r="F23" s="93">
        <v>1797300.0225083169</v>
      </c>
      <c r="G23" s="93">
        <f>SUM(C23:F23)</f>
        <v>147643168.22607687</v>
      </c>
      <c r="H23" s="3"/>
      <c r="I23" s="58"/>
    </row>
    <row r="24" spans="1:9">
      <c r="A24" s="3"/>
      <c r="B24" s="3"/>
      <c r="C24" s="93"/>
      <c r="D24" s="93"/>
      <c r="E24" s="93"/>
      <c r="F24" s="93"/>
      <c r="G24" s="93"/>
      <c r="H24" s="3"/>
      <c r="I24" s="58"/>
    </row>
    <row r="25" spans="1:9">
      <c r="A25" s="96" t="s">
        <v>428</v>
      </c>
      <c r="B25" s="3"/>
      <c r="C25" s="93">
        <f>SUM(C8:C23)</f>
        <v>1217991967.9228513</v>
      </c>
      <c r="D25" s="93">
        <f>SUM(D8:D23)</f>
        <v>1767518258.4985127</v>
      </c>
      <c r="E25" s="93">
        <f>SUM(E8:E23)</f>
        <v>0</v>
      </c>
      <c r="F25" s="93">
        <f>SUM(F8:F23)</f>
        <v>32382589.999999985</v>
      </c>
      <c r="G25" s="93">
        <f>SUM(G8:G23)</f>
        <v>3017892816.4213634</v>
      </c>
      <c r="H25" s="3"/>
      <c r="I25" s="58"/>
    </row>
    <row r="26" spans="1:9">
      <c r="A26" s="3"/>
      <c r="B26" s="3"/>
      <c r="C26" s="93"/>
      <c r="D26" s="93"/>
      <c r="E26" s="93"/>
      <c r="F26" s="93"/>
      <c r="G26" s="93"/>
      <c r="H26" s="3"/>
      <c r="I26" s="58"/>
    </row>
    <row r="27" spans="1:9">
      <c r="A27" s="96" t="s">
        <v>429</v>
      </c>
      <c r="B27" s="3"/>
      <c r="C27" s="93">
        <v>1217991157.087292</v>
      </c>
      <c r="D27" s="93">
        <v>1767518258.4985139</v>
      </c>
      <c r="E27" s="93">
        <v>0</v>
      </c>
      <c r="F27" s="93">
        <v>32382590</v>
      </c>
      <c r="G27" s="93">
        <f>SUM(C27:F27)</f>
        <v>3017892005.5858059</v>
      </c>
      <c r="H27" s="3"/>
      <c r="I27" s="58"/>
    </row>
    <row r="28" spans="1:9">
      <c r="A28" s="3"/>
      <c r="B28" s="3"/>
      <c r="C28" s="93"/>
      <c r="D28" s="93"/>
      <c r="E28" s="93"/>
      <c r="F28" s="93"/>
      <c r="G28" s="93"/>
      <c r="H28" s="3"/>
      <c r="I28" s="58"/>
    </row>
    <row r="29" spans="1:9">
      <c r="A29" s="3" t="s">
        <v>430</v>
      </c>
      <c r="B29" s="3"/>
      <c r="C29" s="93">
        <f>+C25-C27</f>
        <v>810.83555936813354</v>
      </c>
      <c r="D29" s="93">
        <f>+D25-D27</f>
        <v>0</v>
      </c>
      <c r="E29" s="93">
        <f>+E25-E27</f>
        <v>0</v>
      </c>
      <c r="F29" s="93">
        <f>+F25-F27</f>
        <v>0</v>
      </c>
      <c r="G29" s="93">
        <f>+G25-G27</f>
        <v>810.83555746078491</v>
      </c>
      <c r="H29" s="3"/>
      <c r="I29" s="58"/>
    </row>
    <row r="30" spans="1:9">
      <c r="A30" s="3"/>
      <c r="B30" s="3"/>
      <c r="C30" s="93" t="s">
        <v>446</v>
      </c>
      <c r="D30" s="93"/>
      <c r="E30" s="93" t="s">
        <v>402</v>
      </c>
      <c r="F30" s="93"/>
      <c r="G30" s="93"/>
      <c r="H30" s="3"/>
      <c r="I30" s="58"/>
    </row>
    <row r="31" spans="1:9">
      <c r="A31" s="3"/>
      <c r="B31" s="3"/>
      <c r="C31" s="93"/>
      <c r="D31" s="93"/>
      <c r="E31" s="93"/>
      <c r="F31" s="93"/>
      <c r="G31" s="93"/>
      <c r="H31" s="3"/>
      <c r="I31" s="58"/>
    </row>
    <row r="32" spans="1:9">
      <c r="A32" s="3"/>
      <c r="B32" s="3"/>
      <c r="C32" s="93"/>
      <c r="D32" s="93"/>
      <c r="E32" s="93"/>
      <c r="F32" s="93"/>
      <c r="G32" s="93"/>
      <c r="H32" s="3"/>
      <c r="I32" s="58"/>
    </row>
    <row r="33" spans="1:9">
      <c r="A33" s="3" t="s">
        <v>422</v>
      </c>
      <c r="B33" s="48" t="s">
        <v>431</v>
      </c>
      <c r="C33" s="93">
        <f>+Summary!H19</f>
        <v>1182939737.1948221</v>
      </c>
      <c r="D33" s="93">
        <f>+Summary!I19</f>
        <v>1716197947.0060704</v>
      </c>
      <c r="E33" s="93">
        <f>+Summary!J19</f>
        <v>0</v>
      </c>
      <c r="F33" s="93">
        <f>+Summary!K19</f>
        <v>31395021.171394877</v>
      </c>
      <c r="G33" s="93">
        <f>SUM(C33:F33)</f>
        <v>2930532705.3722873</v>
      </c>
      <c r="H33" s="3"/>
      <c r="I33" s="58"/>
    </row>
    <row r="34" spans="1:9">
      <c r="A34" s="3"/>
      <c r="B34" s="48"/>
      <c r="C34" s="93"/>
      <c r="D34" s="93"/>
      <c r="E34" s="93"/>
      <c r="F34" s="93"/>
      <c r="G34" s="93"/>
      <c r="H34" s="3"/>
      <c r="I34" s="58"/>
    </row>
    <row r="35" spans="1:9">
      <c r="A35" s="3" t="s">
        <v>422</v>
      </c>
      <c r="B35" s="48" t="s">
        <v>432</v>
      </c>
      <c r="C35" s="93">
        <f>SUM(C18:C20,C23)</f>
        <v>35052230.728029355</v>
      </c>
      <c r="D35" s="93">
        <f>SUM(D18:D20,D23)</f>
        <v>51320311.492442399</v>
      </c>
      <c r="E35" s="93">
        <f>SUM(E18:E20,E23)</f>
        <v>0</v>
      </c>
      <c r="F35" s="93">
        <f>SUM(F18:F20,F23)</f>
        <v>987568.82860510889</v>
      </c>
      <c r="G35" s="93">
        <f>SUM(C35:F35)</f>
        <v>87360111.04907687</v>
      </c>
      <c r="H35" s="3"/>
      <c r="I35" s="58"/>
    </row>
    <row r="36" spans="1:9">
      <c r="A36" s="3"/>
      <c r="B36" s="48"/>
      <c r="C36" s="93"/>
      <c r="D36" s="93"/>
      <c r="E36" s="93"/>
      <c r="F36" s="93"/>
      <c r="G36" s="93"/>
      <c r="H36" s="3" t="s">
        <v>433</v>
      </c>
      <c r="I36" s="58"/>
    </row>
    <row r="37" spans="1:9">
      <c r="A37" s="3" t="s">
        <v>422</v>
      </c>
      <c r="B37" s="48" t="s">
        <v>434</v>
      </c>
      <c r="C37" s="93">
        <f>+C33+C35</f>
        <v>1217991967.9228513</v>
      </c>
      <c r="D37" s="93">
        <f>+D33+D35</f>
        <v>1767518258.4985127</v>
      </c>
      <c r="E37" s="93">
        <f>+E33+E35</f>
        <v>0</v>
      </c>
      <c r="F37" s="93">
        <f>+F33+F35</f>
        <v>32382589.999999985</v>
      </c>
      <c r="G37" s="93">
        <f>SUM(C37:F37)</f>
        <v>3017892816.4213638</v>
      </c>
      <c r="H37" s="3">
        <f>+'ELIC Antic Funding'!F62</f>
        <v>3017892005.5858054</v>
      </c>
      <c r="I37" s="58"/>
    </row>
    <row r="38" spans="1:9">
      <c r="H38" s="63">
        <f>+G37-H37</f>
        <v>810.83555841445923</v>
      </c>
      <c r="I38" s="58"/>
    </row>
    <row r="39" spans="1:9">
      <c r="I39" s="58"/>
    </row>
    <row r="40" spans="1:9">
      <c r="I40" s="58"/>
    </row>
    <row r="41" spans="1:9">
      <c r="I41" s="58"/>
    </row>
    <row r="42" spans="1:9">
      <c r="I42" s="58"/>
    </row>
    <row r="43" spans="1:9">
      <c r="I43" s="58"/>
    </row>
    <row r="44" spans="1:9">
      <c r="I44" s="58"/>
    </row>
    <row r="45" spans="1:9">
      <c r="I45" s="58"/>
    </row>
    <row r="46" spans="1:9">
      <c r="I46" s="58"/>
    </row>
    <row r="47" spans="1:9">
      <c r="I47" s="58"/>
    </row>
    <row r="48" spans="1:9">
      <c r="I48" s="58"/>
    </row>
    <row r="49" spans="1:9">
      <c r="A49" s="58"/>
      <c r="B49" s="58"/>
      <c r="C49" s="58"/>
      <c r="D49" s="58"/>
      <c r="E49" s="58"/>
      <c r="F49" s="58"/>
      <c r="G49" s="58"/>
      <c r="H49" s="58"/>
      <c r="I49" s="58"/>
    </row>
    <row r="50" spans="1:9">
      <c r="A50" s="58"/>
      <c r="B50" s="58"/>
      <c r="C50" s="58"/>
      <c r="D50" s="58"/>
      <c r="E50" s="58"/>
      <c r="F50" s="58"/>
      <c r="G50" s="58"/>
      <c r="H50" s="58"/>
      <c r="I50" s="58"/>
    </row>
    <row r="51" spans="1:9">
      <c r="A51" s="58"/>
      <c r="B51" s="58"/>
      <c r="C51" s="58"/>
      <c r="D51" s="58"/>
      <c r="E51" s="58"/>
      <c r="F51" s="58"/>
      <c r="G51" s="58"/>
      <c r="H51" s="58"/>
      <c r="I51" s="58"/>
    </row>
    <row r="52" spans="1:9">
      <c r="A52" s="58"/>
      <c r="B52" s="58"/>
      <c r="C52" s="58"/>
      <c r="D52" s="58"/>
      <c r="E52" s="58"/>
      <c r="F52" s="58"/>
      <c r="G52" s="58"/>
      <c r="H52" s="58"/>
      <c r="I52" s="58"/>
    </row>
    <row r="53" spans="1:9">
      <c r="A53" s="58"/>
      <c r="B53" s="58"/>
      <c r="C53" s="58"/>
      <c r="D53" s="58"/>
      <c r="E53" s="58"/>
      <c r="F53" s="58"/>
      <c r="G53" s="58"/>
      <c r="H53" s="58"/>
      <c r="I53" s="58"/>
    </row>
    <row r="54" spans="1:9">
      <c r="A54" s="58"/>
      <c r="B54" s="58"/>
      <c r="C54" s="58"/>
      <c r="D54" s="58"/>
      <c r="E54" s="58"/>
      <c r="F54" s="58"/>
      <c r="G54" s="58"/>
      <c r="H54" s="58"/>
      <c r="I54" s="58"/>
    </row>
    <row r="55" spans="1:9">
      <c r="A55" s="58"/>
      <c r="B55" s="58"/>
      <c r="C55" s="58"/>
      <c r="D55" s="58"/>
      <c r="E55" s="58"/>
      <c r="F55" s="58"/>
      <c r="G55" s="58"/>
      <c r="H55" s="58"/>
      <c r="I55" s="58"/>
    </row>
    <row r="56" spans="1:9">
      <c r="A56" s="58"/>
      <c r="B56" s="58"/>
      <c r="C56" s="58"/>
      <c r="D56" s="58"/>
      <c r="E56" s="58"/>
      <c r="F56" s="58"/>
      <c r="G56" s="58"/>
      <c r="H56" s="58"/>
      <c r="I56" s="58"/>
    </row>
    <row r="57" spans="1:9">
      <c r="A57" s="58"/>
      <c r="B57" s="58"/>
      <c r="C57" s="58"/>
      <c r="D57" s="58"/>
      <c r="E57" s="58"/>
      <c r="F57" s="58"/>
      <c r="G57" s="58"/>
      <c r="H57" s="58"/>
      <c r="I57" s="58"/>
    </row>
    <row r="58" spans="1:9">
      <c r="A58" s="58"/>
      <c r="B58" s="58"/>
      <c r="C58" s="58"/>
      <c r="D58" s="58"/>
      <c r="E58" s="58"/>
      <c r="F58" s="58"/>
      <c r="G58" s="58"/>
      <c r="H58" s="58"/>
      <c r="I58" s="58"/>
    </row>
    <row r="59" spans="1:9">
      <c r="A59" s="58"/>
      <c r="B59" s="58"/>
      <c r="C59" s="58"/>
      <c r="D59" s="58"/>
      <c r="E59" s="58"/>
      <c r="F59" s="58"/>
      <c r="G59" s="58"/>
      <c r="H59" s="58"/>
      <c r="I59" s="58"/>
    </row>
    <row r="60" spans="1:9">
      <c r="A60" s="58"/>
      <c r="B60" s="58"/>
      <c r="C60" s="58"/>
      <c r="D60" s="58"/>
      <c r="E60" s="58"/>
      <c r="F60" s="58"/>
      <c r="G60" s="58"/>
      <c r="H60" s="58"/>
      <c r="I60" s="58"/>
    </row>
    <row r="61" spans="1:9">
      <c r="A61" s="58"/>
      <c r="B61" s="58"/>
      <c r="C61" s="58"/>
      <c r="D61" s="58"/>
      <c r="E61" s="58"/>
      <c r="F61" s="58"/>
      <c r="G61" s="58"/>
      <c r="H61" s="58"/>
      <c r="I61" s="58"/>
    </row>
    <row r="62" spans="1:9">
      <c r="A62" s="58"/>
      <c r="B62" s="58"/>
      <c r="C62" s="58"/>
      <c r="D62" s="58"/>
      <c r="E62" s="58"/>
      <c r="F62" s="58"/>
      <c r="G62" s="58"/>
      <c r="H62" s="58"/>
      <c r="I62" s="58"/>
    </row>
    <row r="63" spans="1:9">
      <c r="A63" s="58"/>
      <c r="B63" s="58"/>
      <c r="C63" s="58"/>
      <c r="D63" s="58"/>
      <c r="E63" s="58"/>
      <c r="F63" s="58"/>
      <c r="G63" s="58"/>
      <c r="H63" s="58"/>
      <c r="I63" s="58"/>
    </row>
  </sheetData>
  <mergeCells count="1">
    <mergeCell ref="A2:G2"/>
  </mergeCells>
  <pageMargins left="0.25" right="0.25" top="0.5" bottom="0.25" header="0.25" footer="0.25"/>
  <pageSetup scale="84" orientation="landscape" r:id="rId1"/>
  <headerFooter>
    <oddHeader xml:space="preserve">&amp;L&amp;D&amp;T&amp;Z&amp;F&amp;RUNAUDITED
©  NOLHGA
</oddHeader>
    <oddFooter>&amp;CFor member company and GA use only.  The data utilizes estimates and excludes many costs incurred directly by GAs.  It MAY NOT be utilized in protesting actual GA assessments.</oddFooter>
  </headerFooter>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5"/>
  <sheetViews>
    <sheetView topLeftCell="A509" zoomScale="75" zoomScaleNormal="75" workbookViewId="0">
      <selection activeCell="A509" sqref="A1:XFD1048576"/>
    </sheetView>
  </sheetViews>
  <sheetFormatPr defaultRowHeight="15"/>
  <cols>
    <col min="1" max="1" width="18.28515625" style="63" customWidth="1"/>
    <col min="2" max="2" width="11.5703125" style="68" bestFit="1" customWidth="1"/>
    <col min="3" max="3" width="20.42578125" style="63" customWidth="1"/>
    <col min="4" max="4" width="19.42578125" style="63" customWidth="1"/>
    <col min="5" max="5" width="19" style="63" customWidth="1"/>
    <col min="6" max="6" width="17.28515625" style="63" customWidth="1"/>
    <col min="7" max="7" width="22.85546875" style="63" customWidth="1"/>
    <col min="8" max="8" width="17.7109375" style="63" customWidth="1"/>
    <col min="9" max="9" width="35.5703125" style="58" bestFit="1" customWidth="1"/>
    <col min="10" max="16384" width="9.140625" style="58"/>
  </cols>
  <sheetData>
    <row r="1" spans="1:9">
      <c r="A1" s="167" t="s">
        <v>400</v>
      </c>
      <c r="B1" s="167"/>
      <c r="C1" s="167"/>
      <c r="D1" s="167"/>
      <c r="E1" s="167"/>
      <c r="F1" s="167"/>
      <c r="G1" s="167"/>
      <c r="H1" s="167"/>
    </row>
    <row r="2" spans="1:9">
      <c r="A2" s="167" t="s">
        <v>401</v>
      </c>
      <c r="B2" s="167"/>
      <c r="C2" s="167"/>
      <c r="D2" s="167"/>
      <c r="E2" s="167"/>
      <c r="F2" s="167"/>
      <c r="G2" s="167"/>
      <c r="H2" s="167"/>
    </row>
    <row r="3" spans="1:9">
      <c r="A3" s="58"/>
      <c r="B3" s="59"/>
      <c r="C3" s="60"/>
      <c r="D3" s="60"/>
      <c r="E3" s="60"/>
      <c r="F3" s="60" t="s">
        <v>402</v>
      </c>
      <c r="G3" s="61" t="s">
        <v>403</v>
      </c>
      <c r="H3" s="62" t="s">
        <v>402</v>
      </c>
    </row>
    <row r="4" spans="1:9">
      <c r="B4" s="64"/>
      <c r="C4" s="62"/>
      <c r="D4" s="62" t="s">
        <v>192</v>
      </c>
      <c r="E4" s="62"/>
      <c r="F4" s="62" t="s">
        <v>193</v>
      </c>
      <c r="G4" s="65" t="s">
        <v>405</v>
      </c>
      <c r="H4" s="62" t="s">
        <v>402</v>
      </c>
    </row>
    <row r="5" spans="1:9">
      <c r="A5" s="63" t="s">
        <v>404</v>
      </c>
      <c r="B5" s="64" t="s">
        <v>406</v>
      </c>
      <c r="C5" s="62" t="s">
        <v>55</v>
      </c>
      <c r="D5" s="62" t="s">
        <v>194</v>
      </c>
      <c r="E5" s="62" t="s">
        <v>57</v>
      </c>
      <c r="F5" s="62" t="s">
        <v>194</v>
      </c>
      <c r="G5" s="65" t="s">
        <v>59</v>
      </c>
      <c r="H5" s="62" t="s">
        <v>407</v>
      </c>
      <c r="I5" s="65" t="s">
        <v>408</v>
      </c>
    </row>
    <row r="6" spans="1:9">
      <c r="B6" s="64"/>
      <c r="G6" s="66"/>
    </row>
    <row r="7" spans="1:9">
      <c r="A7" s="67" t="s">
        <v>0</v>
      </c>
      <c r="B7" s="68">
        <v>1988</v>
      </c>
      <c r="C7" s="63">
        <v>970835828</v>
      </c>
      <c r="D7" s="63">
        <v>443818753</v>
      </c>
      <c r="E7" s="63">
        <v>755579803</v>
      </c>
      <c r="F7" s="69">
        <v>0</v>
      </c>
      <c r="G7" s="70">
        <f>SUM(C7:F7)</f>
        <v>2170234384</v>
      </c>
      <c r="H7" s="63">
        <v>0</v>
      </c>
      <c r="I7"/>
    </row>
    <row r="8" spans="1:9">
      <c r="A8" s="67" t="s">
        <v>0</v>
      </c>
      <c r="B8" s="68">
        <v>1989</v>
      </c>
      <c r="C8" s="63">
        <v>961872838</v>
      </c>
      <c r="D8" s="63">
        <v>408511068</v>
      </c>
      <c r="E8" s="63">
        <v>812933944</v>
      </c>
      <c r="F8" s="69">
        <v>0</v>
      </c>
      <c r="G8" s="70">
        <f t="shared" ref="G8:G33" si="0">SUM(C8:F8)</f>
        <v>2183317850</v>
      </c>
      <c r="H8" s="63">
        <v>0</v>
      </c>
      <c r="I8"/>
    </row>
    <row r="9" spans="1:9">
      <c r="A9" s="67" t="s">
        <v>0</v>
      </c>
      <c r="B9" s="68">
        <v>1990</v>
      </c>
      <c r="C9" s="63">
        <v>989979831</v>
      </c>
      <c r="D9" s="63">
        <v>452536894.07999998</v>
      </c>
      <c r="E9" s="63">
        <v>834467504</v>
      </c>
      <c r="F9" s="69">
        <v>0</v>
      </c>
      <c r="G9" s="70">
        <f t="shared" si="0"/>
        <v>2276984229.0799999</v>
      </c>
      <c r="H9" s="63">
        <v>0</v>
      </c>
      <c r="I9"/>
    </row>
    <row r="10" spans="1:9">
      <c r="A10" s="67" t="s">
        <v>0</v>
      </c>
      <c r="B10" s="68">
        <v>1991</v>
      </c>
      <c r="C10" s="63">
        <v>1051877423</v>
      </c>
      <c r="D10" s="63">
        <v>402815551</v>
      </c>
      <c r="E10" s="63">
        <v>839729815</v>
      </c>
      <c r="F10" s="69">
        <v>0</v>
      </c>
      <c r="G10" s="70">
        <f t="shared" si="0"/>
        <v>2294422789</v>
      </c>
      <c r="H10" s="63">
        <v>0</v>
      </c>
      <c r="I10"/>
    </row>
    <row r="11" spans="1:9">
      <c r="A11" s="67" t="s">
        <v>0</v>
      </c>
      <c r="B11" s="68">
        <v>1992</v>
      </c>
      <c r="C11" s="63">
        <v>1106095824</v>
      </c>
      <c r="D11" s="63">
        <v>428907893.44</v>
      </c>
      <c r="E11" s="63">
        <v>829216722</v>
      </c>
      <c r="F11" s="69">
        <v>0</v>
      </c>
      <c r="G11" s="70">
        <f t="shared" si="0"/>
        <v>2364220439.4400001</v>
      </c>
      <c r="H11" s="63">
        <v>0</v>
      </c>
      <c r="I11"/>
    </row>
    <row r="12" spans="1:9">
      <c r="A12" s="67" t="s">
        <v>0</v>
      </c>
      <c r="B12" s="68">
        <v>1993</v>
      </c>
      <c r="C12" s="63">
        <v>1161309120</v>
      </c>
      <c r="D12" s="63">
        <v>381576205</v>
      </c>
      <c r="E12" s="63">
        <v>841132013</v>
      </c>
      <c r="F12" s="69">
        <v>0</v>
      </c>
      <c r="G12" s="70">
        <f t="shared" si="0"/>
        <v>2384017338</v>
      </c>
      <c r="H12" s="63">
        <v>0</v>
      </c>
      <c r="I12"/>
    </row>
    <row r="13" spans="1:9">
      <c r="A13" s="67" t="s">
        <v>0</v>
      </c>
      <c r="B13" s="68">
        <v>1994</v>
      </c>
      <c r="C13" s="63">
        <v>1263827052</v>
      </c>
      <c r="D13" s="63">
        <v>531556069</v>
      </c>
      <c r="E13" s="63">
        <v>845718962</v>
      </c>
      <c r="F13" s="69">
        <v>0</v>
      </c>
      <c r="G13" s="70">
        <f t="shared" si="0"/>
        <v>2641102083</v>
      </c>
      <c r="H13" s="63">
        <v>0</v>
      </c>
      <c r="I13"/>
    </row>
    <row r="14" spans="1:9">
      <c r="A14" s="67" t="s">
        <v>0</v>
      </c>
      <c r="B14" s="68">
        <v>1995</v>
      </c>
      <c r="C14" s="63">
        <v>1296860047</v>
      </c>
      <c r="D14" s="63">
        <v>548569570</v>
      </c>
      <c r="E14" s="63">
        <v>848012082</v>
      </c>
      <c r="F14" s="69">
        <v>0</v>
      </c>
      <c r="G14" s="70">
        <f t="shared" si="0"/>
        <v>2693441699</v>
      </c>
      <c r="H14" s="63">
        <v>0</v>
      </c>
      <c r="I14"/>
    </row>
    <row r="15" spans="1:9">
      <c r="A15" s="67" t="s">
        <v>0</v>
      </c>
      <c r="B15" s="68">
        <v>1996</v>
      </c>
      <c r="C15" s="63">
        <v>1277829767</v>
      </c>
      <c r="D15" s="63">
        <v>494741984</v>
      </c>
      <c r="E15" s="63">
        <v>828155819</v>
      </c>
      <c r="F15" s="69">
        <v>0</v>
      </c>
      <c r="G15" s="70">
        <f t="shared" si="0"/>
        <v>2600727570</v>
      </c>
      <c r="H15" s="63">
        <v>0</v>
      </c>
      <c r="I15"/>
    </row>
    <row r="16" spans="1:9">
      <c r="A16" s="67" t="s">
        <v>0</v>
      </c>
      <c r="B16" s="68">
        <v>1997</v>
      </c>
      <c r="C16" s="63">
        <v>1527568976</v>
      </c>
      <c r="D16" s="63">
        <v>584143645</v>
      </c>
      <c r="E16" s="63">
        <v>809928972</v>
      </c>
      <c r="F16" s="69">
        <v>0</v>
      </c>
      <c r="G16" s="70">
        <f t="shared" si="0"/>
        <v>2921641593</v>
      </c>
      <c r="H16" s="63">
        <v>0</v>
      </c>
      <c r="I16"/>
    </row>
    <row r="17" spans="1:9">
      <c r="A17" s="67" t="s">
        <v>0</v>
      </c>
      <c r="B17" s="68">
        <v>1998</v>
      </c>
      <c r="C17" s="69">
        <v>1765228816</v>
      </c>
      <c r="D17" s="69">
        <v>656412928</v>
      </c>
      <c r="E17" s="69">
        <v>801838709</v>
      </c>
      <c r="F17" s="69">
        <v>0</v>
      </c>
      <c r="G17" s="70">
        <f t="shared" si="0"/>
        <v>3223480453</v>
      </c>
      <c r="H17" s="63">
        <v>0</v>
      </c>
      <c r="I17"/>
    </row>
    <row r="18" spans="1:9">
      <c r="A18" s="67" t="s">
        <v>0</v>
      </c>
      <c r="B18" s="68">
        <v>1999</v>
      </c>
      <c r="C18" s="69">
        <v>1522162487</v>
      </c>
      <c r="D18" s="69">
        <v>970984676</v>
      </c>
      <c r="E18" s="69">
        <v>832518202</v>
      </c>
      <c r="F18" s="69">
        <v>0</v>
      </c>
      <c r="G18" s="70">
        <f t="shared" si="0"/>
        <v>3325665365</v>
      </c>
      <c r="H18" s="63">
        <v>0</v>
      </c>
      <c r="I18"/>
    </row>
    <row r="19" spans="1:9">
      <c r="A19" s="67" t="s">
        <v>0</v>
      </c>
      <c r="B19" s="68">
        <v>2000</v>
      </c>
      <c r="C19" s="69">
        <v>1495584985</v>
      </c>
      <c r="D19" s="69">
        <v>1100140248</v>
      </c>
      <c r="E19" s="69">
        <v>839904048</v>
      </c>
      <c r="F19" s="69">
        <v>0</v>
      </c>
      <c r="G19" s="70">
        <f t="shared" si="0"/>
        <v>3435629281</v>
      </c>
      <c r="H19" s="63">
        <v>0</v>
      </c>
      <c r="I19"/>
    </row>
    <row r="20" spans="1:9">
      <c r="A20" s="67" t="s">
        <v>0</v>
      </c>
      <c r="B20" s="68">
        <v>2001</v>
      </c>
      <c r="C20" s="69">
        <v>1437218805</v>
      </c>
      <c r="D20" s="69">
        <v>1353545717.5999899</v>
      </c>
      <c r="E20" s="69">
        <v>851034121</v>
      </c>
      <c r="F20" s="69">
        <v>0</v>
      </c>
      <c r="G20" s="70">
        <f t="shared" si="0"/>
        <v>3641798643.5999899</v>
      </c>
      <c r="H20" s="63">
        <v>0</v>
      </c>
      <c r="I20"/>
    </row>
    <row r="21" spans="1:9">
      <c r="A21" s="67" t="s">
        <v>0</v>
      </c>
      <c r="B21" s="68">
        <v>2002</v>
      </c>
      <c r="C21" s="69">
        <v>1476872679</v>
      </c>
      <c r="D21" s="69">
        <v>1688525889</v>
      </c>
      <c r="E21" s="69">
        <v>869103587</v>
      </c>
      <c r="F21" s="69">
        <v>0</v>
      </c>
      <c r="G21" s="70">
        <f t="shared" si="0"/>
        <v>4034502155</v>
      </c>
      <c r="H21" s="63">
        <v>0</v>
      </c>
      <c r="I21"/>
    </row>
    <row r="22" spans="1:9">
      <c r="A22" s="67" t="s">
        <v>0</v>
      </c>
      <c r="B22" s="68">
        <v>2003</v>
      </c>
      <c r="C22" s="71">
        <v>1599611950</v>
      </c>
      <c r="D22" s="71">
        <v>1597500288</v>
      </c>
      <c r="E22" s="71">
        <v>950050960</v>
      </c>
      <c r="F22" s="69">
        <v>0</v>
      </c>
      <c r="G22" s="70">
        <f t="shared" si="0"/>
        <v>4147163198</v>
      </c>
      <c r="H22" s="63">
        <v>0</v>
      </c>
      <c r="I22"/>
    </row>
    <row r="23" spans="1:9">
      <c r="A23" s="67" t="s">
        <v>0</v>
      </c>
      <c r="B23" s="68">
        <v>2004</v>
      </c>
      <c r="C23" s="71">
        <v>1580545670</v>
      </c>
      <c r="D23" s="71">
        <v>1409043866</v>
      </c>
      <c r="E23" s="71">
        <v>1002804803</v>
      </c>
      <c r="F23" s="69">
        <v>0</v>
      </c>
      <c r="G23" s="70">
        <f t="shared" si="0"/>
        <v>3992394339</v>
      </c>
      <c r="H23" s="63">
        <v>0</v>
      </c>
      <c r="I23"/>
    </row>
    <row r="24" spans="1:9">
      <c r="A24" s="67" t="s">
        <v>0</v>
      </c>
      <c r="B24" s="68">
        <v>2005</v>
      </c>
      <c r="C24" s="71">
        <v>1611639721</v>
      </c>
      <c r="D24" s="71">
        <v>1323709890</v>
      </c>
      <c r="E24" s="71">
        <v>1052387230.46</v>
      </c>
      <c r="F24" s="69">
        <v>0</v>
      </c>
      <c r="G24" s="70">
        <f t="shared" si="0"/>
        <v>3987736841.46</v>
      </c>
      <c r="H24" s="63">
        <v>0</v>
      </c>
      <c r="I24"/>
    </row>
    <row r="25" spans="1:9">
      <c r="A25" s="67" t="s">
        <v>0</v>
      </c>
      <c r="B25" s="68">
        <v>2006</v>
      </c>
      <c r="C25" s="72">
        <v>1705149763</v>
      </c>
      <c r="D25" s="72">
        <v>1528232544</v>
      </c>
      <c r="E25" s="72">
        <v>1239555578</v>
      </c>
      <c r="F25" s="72">
        <v>0</v>
      </c>
      <c r="G25" s="70">
        <f t="shared" si="0"/>
        <v>4472937885</v>
      </c>
      <c r="H25" s="63">
        <v>0</v>
      </c>
      <c r="I25"/>
    </row>
    <row r="26" spans="1:9">
      <c r="A26" s="67" t="s">
        <v>0</v>
      </c>
      <c r="B26" s="68">
        <v>2007</v>
      </c>
      <c r="C26" s="72">
        <v>1716976644</v>
      </c>
      <c r="D26" s="72">
        <v>1490878108</v>
      </c>
      <c r="E26" s="72">
        <v>1386765456</v>
      </c>
      <c r="F26" s="72">
        <v>0</v>
      </c>
      <c r="G26" s="70">
        <f t="shared" si="0"/>
        <v>4594620208</v>
      </c>
      <c r="H26" s="63">
        <v>0</v>
      </c>
      <c r="I26"/>
    </row>
    <row r="27" spans="1:9">
      <c r="A27" s="67" t="s">
        <v>0</v>
      </c>
      <c r="B27" s="68">
        <v>2008</v>
      </c>
      <c r="C27" s="72">
        <v>1721718796</v>
      </c>
      <c r="D27" s="72">
        <v>2068735254</v>
      </c>
      <c r="E27" s="72">
        <v>1392087604</v>
      </c>
      <c r="F27" s="72">
        <v>0</v>
      </c>
      <c r="G27" s="70">
        <f t="shared" si="0"/>
        <v>5182541654</v>
      </c>
      <c r="H27" s="63">
        <v>0</v>
      </c>
      <c r="I27"/>
    </row>
    <row r="28" spans="1:9">
      <c r="A28" s="67" t="s">
        <v>0</v>
      </c>
      <c r="B28" s="68">
        <v>2009</v>
      </c>
      <c r="C28" s="72">
        <v>1801381577</v>
      </c>
      <c r="D28" s="72">
        <v>2071513165</v>
      </c>
      <c r="E28" s="72">
        <v>1416706082</v>
      </c>
      <c r="F28" s="73">
        <v>0</v>
      </c>
      <c r="G28" s="70">
        <f t="shared" si="0"/>
        <v>5289600824</v>
      </c>
      <c r="H28" s="63">
        <v>0</v>
      </c>
      <c r="I28"/>
    </row>
    <row r="29" spans="1:9">
      <c r="A29" s="67" t="s">
        <v>0</v>
      </c>
      <c r="B29" s="68">
        <v>2010</v>
      </c>
      <c r="C29" s="72">
        <v>1820141971</v>
      </c>
      <c r="D29" s="72">
        <v>1704196131</v>
      </c>
      <c r="E29" s="72">
        <v>1454644461</v>
      </c>
      <c r="F29" s="73">
        <v>0</v>
      </c>
      <c r="G29" s="70">
        <f t="shared" si="0"/>
        <v>4978982563</v>
      </c>
      <c r="H29" s="63">
        <v>0</v>
      </c>
      <c r="I29"/>
    </row>
    <row r="30" spans="1:9">
      <c r="A30" s="67" t="s">
        <v>0</v>
      </c>
      <c r="B30" s="68">
        <v>2011</v>
      </c>
      <c r="C30" s="72">
        <v>1947668716</v>
      </c>
      <c r="D30" s="72">
        <v>1673224938</v>
      </c>
      <c r="E30" s="72">
        <v>1462025445.96</v>
      </c>
      <c r="F30" s="73">
        <v>0</v>
      </c>
      <c r="G30" s="70">
        <f t="shared" si="0"/>
        <v>5082919099.96</v>
      </c>
      <c r="H30" s="63">
        <v>0</v>
      </c>
      <c r="I30"/>
    </row>
    <row r="31" spans="1:9">
      <c r="A31" s="67" t="s">
        <v>0</v>
      </c>
      <c r="B31" s="68">
        <v>2012</v>
      </c>
      <c r="C31" s="72">
        <v>2024787258</v>
      </c>
      <c r="D31" s="72">
        <v>1711584871</v>
      </c>
      <c r="E31" s="72">
        <v>1447719607</v>
      </c>
      <c r="F31" s="73">
        <v>0</v>
      </c>
      <c r="G31" s="70">
        <f t="shared" si="0"/>
        <v>5184091736</v>
      </c>
      <c r="H31" s="63">
        <v>0</v>
      </c>
      <c r="I31"/>
    </row>
    <row r="32" spans="1:9">
      <c r="A32" s="67" t="s">
        <v>0</v>
      </c>
      <c r="B32" s="68">
        <v>2013</v>
      </c>
      <c r="C32" s="72">
        <v>2048341878</v>
      </c>
      <c r="D32" s="72">
        <v>1698846231</v>
      </c>
      <c r="E32" s="72">
        <v>1359398387</v>
      </c>
      <c r="F32" s="73">
        <v>0</v>
      </c>
      <c r="G32" s="70">
        <f t="shared" si="0"/>
        <v>5106586496</v>
      </c>
      <c r="H32" s="63">
        <v>0</v>
      </c>
      <c r="I32"/>
    </row>
    <row r="33" spans="1:9">
      <c r="A33" s="67" t="s">
        <v>0</v>
      </c>
      <c r="B33" s="68">
        <v>2014</v>
      </c>
      <c r="C33" s="72">
        <v>2271980928</v>
      </c>
      <c r="D33" s="72">
        <v>1781087625</v>
      </c>
      <c r="E33" s="72">
        <v>1421537577.53</v>
      </c>
      <c r="F33" s="72">
        <v>0</v>
      </c>
      <c r="G33" s="70">
        <f t="shared" si="0"/>
        <v>5474606130.5299997</v>
      </c>
      <c r="H33" s="63">
        <v>0</v>
      </c>
      <c r="I33"/>
    </row>
    <row r="34" spans="1:9">
      <c r="A34" s="67"/>
      <c r="B34" s="74"/>
      <c r="C34" s="69"/>
      <c r="D34" s="69"/>
      <c r="E34" s="69"/>
      <c r="F34" s="69"/>
      <c r="G34" s="75"/>
      <c r="I34"/>
    </row>
    <row r="35" spans="1:9">
      <c r="A35" s="67" t="s">
        <v>1</v>
      </c>
      <c r="B35" s="68">
        <v>1988</v>
      </c>
      <c r="C35" s="69">
        <v>108194556</v>
      </c>
      <c r="D35" s="69">
        <v>146027211</v>
      </c>
      <c r="E35" s="69">
        <v>165500532</v>
      </c>
      <c r="F35" s="69">
        <v>70708094</v>
      </c>
      <c r="G35" s="70">
        <f>SUM(C35:F35)</f>
        <v>490430393</v>
      </c>
      <c r="H35" s="63">
        <v>0</v>
      </c>
      <c r="I35"/>
    </row>
    <row r="36" spans="1:9">
      <c r="A36" s="67" t="s">
        <v>1</v>
      </c>
      <c r="B36" s="68">
        <v>1989</v>
      </c>
      <c r="C36" s="69">
        <v>98720606</v>
      </c>
      <c r="D36" s="69">
        <v>80620637</v>
      </c>
      <c r="E36" s="69">
        <v>199478149</v>
      </c>
      <c r="F36" s="69">
        <v>133807535</v>
      </c>
      <c r="G36" s="70">
        <f t="shared" ref="G36:G61" si="1">SUM(C36:F36)</f>
        <v>512626927</v>
      </c>
      <c r="H36" s="63">
        <v>0</v>
      </c>
      <c r="I36"/>
    </row>
    <row r="37" spans="1:9">
      <c r="A37" s="67" t="s">
        <v>1</v>
      </c>
      <c r="B37" s="68">
        <v>1990</v>
      </c>
      <c r="C37" s="69">
        <v>105521489</v>
      </c>
      <c r="D37" s="69">
        <v>82639779.120000005</v>
      </c>
      <c r="E37" s="69">
        <v>211313179</v>
      </c>
      <c r="F37" s="69">
        <v>58817866</v>
      </c>
      <c r="G37" s="70">
        <f t="shared" si="1"/>
        <v>458292313.12</v>
      </c>
      <c r="H37" s="63">
        <v>0</v>
      </c>
      <c r="I37"/>
    </row>
    <row r="38" spans="1:9">
      <c r="A38" s="67" t="s">
        <v>1</v>
      </c>
      <c r="B38" s="68">
        <v>1991</v>
      </c>
      <c r="C38" s="69">
        <v>117021644</v>
      </c>
      <c r="D38" s="69">
        <v>74559241</v>
      </c>
      <c r="E38" s="69">
        <v>242267271</v>
      </c>
      <c r="F38" s="69">
        <v>71511693</v>
      </c>
      <c r="G38" s="70">
        <f t="shared" si="1"/>
        <v>505359849</v>
      </c>
      <c r="H38" s="63">
        <v>0</v>
      </c>
      <c r="I38"/>
    </row>
    <row r="39" spans="1:9">
      <c r="A39" s="67" t="s">
        <v>1</v>
      </c>
      <c r="B39" s="68">
        <v>1992</v>
      </c>
      <c r="C39" s="69">
        <v>118894951</v>
      </c>
      <c r="D39" s="69">
        <v>63469976.880000003</v>
      </c>
      <c r="E39" s="69">
        <v>195289258</v>
      </c>
      <c r="F39" s="69">
        <v>65045346</v>
      </c>
      <c r="G39" s="70">
        <f t="shared" si="1"/>
        <v>442699531.88</v>
      </c>
      <c r="H39" s="63">
        <v>0</v>
      </c>
      <c r="I39"/>
    </row>
    <row r="40" spans="1:9">
      <c r="A40" s="67" t="s">
        <v>1</v>
      </c>
      <c r="B40" s="68">
        <v>1993</v>
      </c>
      <c r="C40" s="69">
        <v>124823759</v>
      </c>
      <c r="D40" s="69">
        <v>54607616</v>
      </c>
      <c r="E40" s="69">
        <v>242415660</v>
      </c>
      <c r="F40" s="69">
        <v>72723507</v>
      </c>
      <c r="G40" s="70">
        <f t="shared" si="1"/>
        <v>494570542</v>
      </c>
      <c r="H40" s="63">
        <v>0</v>
      </c>
      <c r="I40" s="76"/>
    </row>
    <row r="41" spans="1:9">
      <c r="A41" s="67" t="s">
        <v>1</v>
      </c>
      <c r="B41" s="68">
        <v>1994</v>
      </c>
      <c r="C41" s="69">
        <v>132580495</v>
      </c>
      <c r="D41" s="69">
        <v>69155054</v>
      </c>
      <c r="E41" s="69">
        <v>259965547</v>
      </c>
      <c r="F41" s="69">
        <v>56724285</v>
      </c>
      <c r="G41" s="70">
        <f t="shared" si="1"/>
        <v>518425381</v>
      </c>
      <c r="H41" s="63">
        <v>0</v>
      </c>
      <c r="I41"/>
    </row>
    <row r="42" spans="1:9">
      <c r="A42" s="67" t="s">
        <v>1</v>
      </c>
      <c r="B42" s="68">
        <v>1995</v>
      </c>
      <c r="C42" s="69">
        <v>136692524</v>
      </c>
      <c r="D42" s="69">
        <v>71601082</v>
      </c>
      <c r="E42" s="69">
        <v>265469085</v>
      </c>
      <c r="F42" s="69">
        <v>49273564</v>
      </c>
      <c r="G42" s="70">
        <f t="shared" si="1"/>
        <v>523036255</v>
      </c>
      <c r="H42" s="63">
        <v>0</v>
      </c>
      <c r="I42"/>
    </row>
    <row r="43" spans="1:9">
      <c r="A43" s="67" t="s">
        <v>1</v>
      </c>
      <c r="B43" s="68">
        <v>1996</v>
      </c>
      <c r="C43" s="69">
        <v>124780376</v>
      </c>
      <c r="D43" s="69">
        <v>45704264</v>
      </c>
      <c r="E43" s="69">
        <v>270885227</v>
      </c>
      <c r="F43" s="69">
        <v>40384762</v>
      </c>
      <c r="G43" s="70">
        <f t="shared" si="1"/>
        <v>481754629</v>
      </c>
      <c r="H43" s="63">
        <v>0</v>
      </c>
      <c r="I43"/>
    </row>
    <row r="44" spans="1:9">
      <c r="A44" s="67" t="s">
        <v>1</v>
      </c>
      <c r="B44" s="68">
        <v>1997</v>
      </c>
      <c r="C44" s="69">
        <v>125738063</v>
      </c>
      <c r="D44" s="69">
        <v>66860564</v>
      </c>
      <c r="E44" s="69">
        <v>191985698</v>
      </c>
      <c r="F44" s="69">
        <v>61100032</v>
      </c>
      <c r="G44" s="70">
        <f t="shared" si="1"/>
        <v>445684357</v>
      </c>
      <c r="H44" s="63">
        <v>0</v>
      </c>
      <c r="I44"/>
    </row>
    <row r="45" spans="1:9">
      <c r="A45" s="67" t="s">
        <v>1</v>
      </c>
      <c r="B45" s="68">
        <v>1998</v>
      </c>
      <c r="C45" s="69">
        <v>123945958</v>
      </c>
      <c r="D45" s="69">
        <v>59588328</v>
      </c>
      <c r="E45" s="69">
        <v>132772524</v>
      </c>
      <c r="F45" s="69">
        <v>42355593</v>
      </c>
      <c r="G45" s="70">
        <f t="shared" si="1"/>
        <v>358662403</v>
      </c>
      <c r="H45" s="63">
        <v>0</v>
      </c>
      <c r="I45"/>
    </row>
    <row r="46" spans="1:9">
      <c r="A46" s="67" t="s">
        <v>1</v>
      </c>
      <c r="B46" s="68">
        <v>1999</v>
      </c>
      <c r="C46" s="69">
        <v>131820177</v>
      </c>
      <c r="D46" s="69">
        <v>83350395</v>
      </c>
      <c r="E46" s="69">
        <v>140227309</v>
      </c>
      <c r="F46" s="69">
        <v>42102959</v>
      </c>
      <c r="G46" s="70">
        <f t="shared" si="1"/>
        <v>397500840</v>
      </c>
      <c r="H46" s="63">
        <v>0</v>
      </c>
      <c r="I46"/>
    </row>
    <row r="47" spans="1:9">
      <c r="A47" s="67" t="s">
        <v>1</v>
      </c>
      <c r="B47" s="68">
        <v>2000</v>
      </c>
      <c r="C47" s="69">
        <v>141314368</v>
      </c>
      <c r="D47" s="69">
        <v>122751017</v>
      </c>
      <c r="E47" s="69">
        <v>158093390</v>
      </c>
      <c r="F47" s="69">
        <v>7989596</v>
      </c>
      <c r="G47" s="70">
        <f t="shared" si="1"/>
        <v>430148371</v>
      </c>
      <c r="H47" s="63">
        <v>14908166</v>
      </c>
      <c r="I47" t="s">
        <v>448</v>
      </c>
    </row>
    <row r="48" spans="1:9">
      <c r="A48" s="67" t="s">
        <v>1</v>
      </c>
      <c r="B48" s="68">
        <v>2001</v>
      </c>
      <c r="C48" s="69">
        <v>173597642</v>
      </c>
      <c r="D48" s="69">
        <v>116820390</v>
      </c>
      <c r="E48" s="69">
        <v>150122514</v>
      </c>
      <c r="F48" s="69">
        <v>41824400</v>
      </c>
      <c r="G48" s="70">
        <f t="shared" si="1"/>
        <v>482364946</v>
      </c>
      <c r="H48" s="67">
        <v>5569661</v>
      </c>
      <c r="I48" t="s">
        <v>448</v>
      </c>
    </row>
    <row r="49" spans="1:9">
      <c r="A49" s="67" t="s">
        <v>1</v>
      </c>
      <c r="B49" s="68">
        <v>2002</v>
      </c>
      <c r="C49" s="69">
        <v>193663196</v>
      </c>
      <c r="D49" s="69">
        <v>171296638</v>
      </c>
      <c r="E49" s="69">
        <v>168182313</v>
      </c>
      <c r="F49" s="69">
        <v>15547458</v>
      </c>
      <c r="G49" s="70">
        <f t="shared" si="1"/>
        <v>548689605</v>
      </c>
      <c r="H49" s="67">
        <v>4906199</v>
      </c>
      <c r="I49" t="s">
        <v>448</v>
      </c>
    </row>
    <row r="50" spans="1:9">
      <c r="A50" s="67" t="s">
        <v>1</v>
      </c>
      <c r="B50" s="68">
        <v>2003</v>
      </c>
      <c r="C50" s="71">
        <v>139954280</v>
      </c>
      <c r="D50" s="71">
        <v>153221020</v>
      </c>
      <c r="E50" s="71">
        <v>170635372</v>
      </c>
      <c r="F50" s="71">
        <v>16610763</v>
      </c>
      <c r="G50" s="70">
        <f t="shared" si="1"/>
        <v>480421435</v>
      </c>
      <c r="H50" s="63">
        <v>3996650</v>
      </c>
      <c r="I50" t="s">
        <v>448</v>
      </c>
    </row>
    <row r="51" spans="1:9">
      <c r="A51" s="67" t="s">
        <v>1</v>
      </c>
      <c r="B51" s="68">
        <v>2004</v>
      </c>
      <c r="C51" s="71">
        <v>147386672</v>
      </c>
      <c r="D51" s="71">
        <v>144998873</v>
      </c>
      <c r="E51" s="71">
        <v>177280241</v>
      </c>
      <c r="F51" s="71">
        <v>4960972</v>
      </c>
      <c r="G51" s="70">
        <f t="shared" si="1"/>
        <v>474626758</v>
      </c>
      <c r="H51" s="63">
        <v>3566905</v>
      </c>
      <c r="I51" t="s">
        <v>448</v>
      </c>
    </row>
    <row r="52" spans="1:9">
      <c r="A52" s="67" t="s">
        <v>1</v>
      </c>
      <c r="B52" s="68">
        <v>2005</v>
      </c>
      <c r="C52" s="71">
        <v>145601854</v>
      </c>
      <c r="D52" s="71">
        <v>159009772</v>
      </c>
      <c r="E52" s="71">
        <v>190560149.28</v>
      </c>
      <c r="F52" s="71">
        <v>8843589</v>
      </c>
      <c r="G52" s="70">
        <f t="shared" si="1"/>
        <v>504015364.27999997</v>
      </c>
      <c r="H52" s="63">
        <v>1852360</v>
      </c>
      <c r="I52" t="s">
        <v>448</v>
      </c>
    </row>
    <row r="53" spans="1:9">
      <c r="A53" s="67" t="s">
        <v>1</v>
      </c>
      <c r="B53" s="68">
        <v>2006</v>
      </c>
      <c r="C53" s="72">
        <v>174475329</v>
      </c>
      <c r="D53" s="72">
        <v>184705486</v>
      </c>
      <c r="E53" s="72">
        <v>221790985</v>
      </c>
      <c r="F53" s="72">
        <v>9483144</v>
      </c>
      <c r="G53" s="70">
        <f t="shared" si="1"/>
        <v>590454944</v>
      </c>
      <c r="H53" s="63">
        <v>1821829</v>
      </c>
      <c r="I53" t="s">
        <v>448</v>
      </c>
    </row>
    <row r="54" spans="1:9">
      <c r="A54" s="67" t="s">
        <v>1</v>
      </c>
      <c r="B54" s="68">
        <v>2007</v>
      </c>
      <c r="C54" s="72">
        <v>180292423</v>
      </c>
      <c r="D54" s="72">
        <v>231031591</v>
      </c>
      <c r="E54" s="72">
        <v>233570214</v>
      </c>
      <c r="F54" s="72">
        <v>15048615</v>
      </c>
      <c r="G54" s="70">
        <f t="shared" si="1"/>
        <v>659942843</v>
      </c>
      <c r="H54" s="63">
        <v>1147809</v>
      </c>
      <c r="I54" t="s">
        <v>448</v>
      </c>
    </row>
    <row r="55" spans="1:9">
      <c r="A55" s="67" t="s">
        <v>1</v>
      </c>
      <c r="B55" s="68">
        <v>2008</v>
      </c>
      <c r="C55" s="72">
        <v>212486382</v>
      </c>
      <c r="D55" s="72">
        <v>213904174</v>
      </c>
      <c r="E55" s="72">
        <v>252373069</v>
      </c>
      <c r="F55" s="72">
        <v>5099315</v>
      </c>
      <c r="G55" s="70">
        <f t="shared" si="1"/>
        <v>683862940</v>
      </c>
      <c r="H55" s="63">
        <v>371582</v>
      </c>
      <c r="I55" t="s">
        <v>448</v>
      </c>
    </row>
    <row r="56" spans="1:9">
      <c r="A56" s="67" t="s">
        <v>1</v>
      </c>
      <c r="B56" s="68">
        <v>2009</v>
      </c>
      <c r="C56" s="72">
        <v>266442943</v>
      </c>
      <c r="D56" s="72">
        <v>228527036</v>
      </c>
      <c r="E56" s="72">
        <v>281548760</v>
      </c>
      <c r="F56" s="72">
        <v>12409371</v>
      </c>
      <c r="G56" s="70">
        <f t="shared" si="1"/>
        <v>788928110</v>
      </c>
      <c r="H56" s="63">
        <v>748877</v>
      </c>
      <c r="I56" t="s">
        <v>448</v>
      </c>
    </row>
    <row r="57" spans="1:9">
      <c r="A57" s="67" t="s">
        <v>1</v>
      </c>
      <c r="B57" s="68">
        <v>2010</v>
      </c>
      <c r="C57" s="72">
        <v>281673668</v>
      </c>
      <c r="D57" s="73">
        <v>220667006</v>
      </c>
      <c r="E57" s="72">
        <v>308685000</v>
      </c>
      <c r="F57" s="72">
        <v>4839573</v>
      </c>
      <c r="G57" s="70">
        <f t="shared" si="1"/>
        <v>815865247</v>
      </c>
      <c r="H57" s="63">
        <v>1079945</v>
      </c>
      <c r="I57" t="s">
        <v>448</v>
      </c>
    </row>
    <row r="58" spans="1:9">
      <c r="A58" s="67" t="s">
        <v>1</v>
      </c>
      <c r="B58" s="68">
        <v>2011</v>
      </c>
      <c r="C58" s="72">
        <v>276572479</v>
      </c>
      <c r="D58" s="73">
        <v>197547077</v>
      </c>
      <c r="E58" s="72">
        <v>317137286.25</v>
      </c>
      <c r="F58" s="72">
        <v>5858989</v>
      </c>
      <c r="G58" s="70">
        <f t="shared" si="1"/>
        <v>797115831.25</v>
      </c>
      <c r="H58" s="63">
        <v>597037</v>
      </c>
      <c r="I58" t="s">
        <v>448</v>
      </c>
    </row>
    <row r="59" spans="1:9">
      <c r="A59" s="67" t="s">
        <v>1</v>
      </c>
      <c r="B59" s="68">
        <v>2012</v>
      </c>
      <c r="C59" s="72">
        <v>321895443</v>
      </c>
      <c r="D59" s="73">
        <v>221068561</v>
      </c>
      <c r="E59" s="72">
        <v>319589038</v>
      </c>
      <c r="F59" s="72">
        <v>10197104</v>
      </c>
      <c r="G59" s="70">
        <f t="shared" si="1"/>
        <v>872750146</v>
      </c>
      <c r="H59" s="63">
        <v>554767</v>
      </c>
      <c r="I59" t="s">
        <v>448</v>
      </c>
    </row>
    <row r="60" spans="1:9">
      <c r="A60" s="67" t="s">
        <v>1</v>
      </c>
      <c r="B60" s="68">
        <v>2013</v>
      </c>
      <c r="C60" s="72">
        <v>311938125</v>
      </c>
      <c r="D60" s="73">
        <v>199744646</v>
      </c>
      <c r="E60" s="72">
        <v>341407395</v>
      </c>
      <c r="F60" s="72">
        <v>6001195</v>
      </c>
      <c r="G60" s="70">
        <f t="shared" si="1"/>
        <v>859091361</v>
      </c>
      <c r="H60" s="63">
        <v>465874</v>
      </c>
      <c r="I60" t="s">
        <v>448</v>
      </c>
    </row>
    <row r="61" spans="1:9">
      <c r="A61" s="67" t="s">
        <v>1</v>
      </c>
      <c r="B61" s="74">
        <v>2014</v>
      </c>
      <c r="C61" s="72">
        <v>265256702</v>
      </c>
      <c r="D61" s="72">
        <v>359672160</v>
      </c>
      <c r="E61" s="72">
        <v>351237705.40999997</v>
      </c>
      <c r="F61" s="72">
        <v>11868677</v>
      </c>
      <c r="G61" s="70">
        <f t="shared" si="1"/>
        <v>988035244.40999997</v>
      </c>
      <c r="H61" s="63">
        <v>1313592</v>
      </c>
      <c r="I61" t="s">
        <v>448</v>
      </c>
    </row>
    <row r="62" spans="1:9">
      <c r="A62" s="67"/>
      <c r="C62" s="69"/>
      <c r="D62" s="69"/>
      <c r="E62" s="69"/>
      <c r="F62" s="69"/>
      <c r="G62" s="75"/>
      <c r="I62"/>
    </row>
    <row r="63" spans="1:9">
      <c r="A63" s="67" t="s">
        <v>2</v>
      </c>
      <c r="B63" s="68">
        <v>1988</v>
      </c>
      <c r="C63" s="69">
        <v>688326688</v>
      </c>
      <c r="D63" s="69">
        <v>807437615</v>
      </c>
      <c r="E63" s="69">
        <v>738008373</v>
      </c>
      <c r="F63" s="69">
        <v>0</v>
      </c>
      <c r="G63" s="70">
        <f>SUM(C63:F63)</f>
        <v>2233772676</v>
      </c>
      <c r="H63" s="63">
        <v>0</v>
      </c>
      <c r="I63"/>
    </row>
    <row r="64" spans="1:9">
      <c r="A64" s="67" t="s">
        <v>2</v>
      </c>
      <c r="B64" s="68">
        <v>1989</v>
      </c>
      <c r="C64" s="69">
        <v>618828696</v>
      </c>
      <c r="D64" s="69">
        <v>902016256</v>
      </c>
      <c r="E64" s="69">
        <v>741844889</v>
      </c>
      <c r="F64" s="69">
        <v>0</v>
      </c>
      <c r="G64" s="70">
        <f t="shared" ref="G64:G89" si="2">SUM(C64:F64)</f>
        <v>2262689841</v>
      </c>
      <c r="H64" s="63">
        <v>0</v>
      </c>
      <c r="I64"/>
    </row>
    <row r="65" spans="1:9">
      <c r="A65" s="67" t="s">
        <v>2</v>
      </c>
      <c r="B65" s="68">
        <v>1990</v>
      </c>
      <c r="C65" s="69">
        <v>668078492</v>
      </c>
      <c r="D65" s="69">
        <v>1036854061.5599999</v>
      </c>
      <c r="E65" s="69">
        <v>759453231</v>
      </c>
      <c r="F65" s="69">
        <v>0</v>
      </c>
      <c r="G65" s="70">
        <f t="shared" si="2"/>
        <v>2464385784.5599999</v>
      </c>
      <c r="H65" s="63">
        <v>0</v>
      </c>
      <c r="I65"/>
    </row>
    <row r="66" spans="1:9">
      <c r="A66" s="67" t="s">
        <v>2</v>
      </c>
      <c r="B66" s="68">
        <v>1991</v>
      </c>
      <c r="C66" s="69">
        <v>680516072</v>
      </c>
      <c r="D66" s="69">
        <v>1033819972</v>
      </c>
      <c r="E66" s="69">
        <v>818143873</v>
      </c>
      <c r="F66" s="69">
        <v>0</v>
      </c>
      <c r="G66" s="70">
        <f t="shared" si="2"/>
        <v>2532479917</v>
      </c>
      <c r="H66" s="63">
        <v>0</v>
      </c>
      <c r="I66"/>
    </row>
    <row r="67" spans="1:9">
      <c r="A67" s="67" t="s">
        <v>2</v>
      </c>
      <c r="B67" s="68">
        <v>1992</v>
      </c>
      <c r="C67" s="69">
        <v>699190174</v>
      </c>
      <c r="D67" s="69">
        <v>962225506</v>
      </c>
      <c r="E67" s="69">
        <v>888167789</v>
      </c>
      <c r="F67" s="69">
        <v>0</v>
      </c>
      <c r="G67" s="70">
        <f t="shared" si="2"/>
        <v>2549583469</v>
      </c>
      <c r="H67" s="63">
        <v>0</v>
      </c>
      <c r="I67"/>
    </row>
    <row r="68" spans="1:9">
      <c r="A68" s="67" t="s">
        <v>2</v>
      </c>
      <c r="B68" s="68">
        <v>1993</v>
      </c>
      <c r="C68" s="69">
        <v>769661289</v>
      </c>
      <c r="D68" s="69">
        <v>745520009</v>
      </c>
      <c r="E68" s="69">
        <v>899185814</v>
      </c>
      <c r="F68" s="69">
        <v>0</v>
      </c>
      <c r="G68" s="70">
        <f t="shared" si="2"/>
        <v>2414367112</v>
      </c>
      <c r="H68" s="63">
        <v>0</v>
      </c>
      <c r="I68"/>
    </row>
    <row r="69" spans="1:9">
      <c r="A69" s="67" t="s">
        <v>2</v>
      </c>
      <c r="B69" s="68">
        <v>1994</v>
      </c>
      <c r="C69" s="69">
        <v>835246733</v>
      </c>
      <c r="D69" s="69">
        <v>1057454156</v>
      </c>
      <c r="E69" s="69">
        <v>947657514</v>
      </c>
      <c r="F69" s="69">
        <v>0</v>
      </c>
      <c r="G69" s="70">
        <f t="shared" si="2"/>
        <v>2840358403</v>
      </c>
      <c r="H69" s="63">
        <v>0</v>
      </c>
      <c r="I69"/>
    </row>
    <row r="70" spans="1:9">
      <c r="A70" s="67" t="s">
        <v>2</v>
      </c>
      <c r="B70" s="68">
        <v>1995</v>
      </c>
      <c r="C70" s="69">
        <v>904819131</v>
      </c>
      <c r="D70" s="69">
        <v>1101342449</v>
      </c>
      <c r="E70" s="69">
        <v>991282948</v>
      </c>
      <c r="F70" s="69">
        <v>0</v>
      </c>
      <c r="G70" s="70">
        <f t="shared" si="2"/>
        <v>2997444528</v>
      </c>
      <c r="H70" s="63">
        <v>0</v>
      </c>
      <c r="I70"/>
    </row>
    <row r="71" spans="1:9">
      <c r="A71" s="67" t="s">
        <v>2</v>
      </c>
      <c r="B71" s="68">
        <v>1996</v>
      </c>
      <c r="C71" s="69">
        <v>914872582</v>
      </c>
      <c r="D71" s="69">
        <v>1013791854</v>
      </c>
      <c r="E71" s="69">
        <v>1016208279</v>
      </c>
      <c r="F71" s="69">
        <v>0</v>
      </c>
      <c r="G71" s="70">
        <f t="shared" si="2"/>
        <v>2944872715</v>
      </c>
      <c r="H71" s="63">
        <v>0</v>
      </c>
      <c r="I71"/>
    </row>
    <row r="72" spans="1:9">
      <c r="A72" s="67" t="s">
        <v>2</v>
      </c>
      <c r="B72" s="68">
        <v>1997</v>
      </c>
      <c r="C72" s="69">
        <v>958535220</v>
      </c>
      <c r="D72" s="69">
        <v>988369329</v>
      </c>
      <c r="E72" s="69">
        <v>1021320576</v>
      </c>
      <c r="F72" s="69">
        <v>0</v>
      </c>
      <c r="G72" s="70">
        <f t="shared" si="2"/>
        <v>2968225125</v>
      </c>
      <c r="H72" s="63">
        <v>0</v>
      </c>
      <c r="I72"/>
    </row>
    <row r="73" spans="1:9">
      <c r="A73" s="67" t="s">
        <v>2</v>
      </c>
      <c r="B73" s="68">
        <v>1998</v>
      </c>
      <c r="C73" s="69">
        <v>1066565381</v>
      </c>
      <c r="D73" s="69">
        <v>1008731917</v>
      </c>
      <c r="E73" s="69">
        <v>1116492090</v>
      </c>
      <c r="F73" s="69">
        <v>0</v>
      </c>
      <c r="G73" s="70">
        <f t="shared" si="2"/>
        <v>3191789388</v>
      </c>
      <c r="H73" s="63">
        <v>0</v>
      </c>
      <c r="I73"/>
    </row>
    <row r="74" spans="1:9">
      <c r="A74" s="67" t="s">
        <v>2</v>
      </c>
      <c r="B74" s="68">
        <v>1999</v>
      </c>
      <c r="C74" s="69">
        <v>1009492961</v>
      </c>
      <c r="D74" s="69">
        <v>1359033618</v>
      </c>
      <c r="E74" s="69">
        <v>1211810659</v>
      </c>
      <c r="F74" s="69">
        <v>0</v>
      </c>
      <c r="G74" s="70">
        <f t="shared" si="2"/>
        <v>3580337238</v>
      </c>
      <c r="H74" s="63">
        <v>0</v>
      </c>
      <c r="I74"/>
    </row>
    <row r="75" spans="1:9">
      <c r="A75" s="67" t="s">
        <v>2</v>
      </c>
      <c r="B75" s="68">
        <v>2000</v>
      </c>
      <c r="C75" s="69">
        <v>1087230956</v>
      </c>
      <c r="D75" s="69">
        <v>1428669305</v>
      </c>
      <c r="E75" s="69">
        <v>1313172243</v>
      </c>
      <c r="F75" s="69">
        <v>0</v>
      </c>
      <c r="G75" s="70">
        <f t="shared" si="2"/>
        <v>3829072504</v>
      </c>
      <c r="H75" s="63">
        <v>0</v>
      </c>
      <c r="I75"/>
    </row>
    <row r="76" spans="1:9">
      <c r="A76" s="67" t="s">
        <v>2</v>
      </c>
      <c r="B76" s="68">
        <v>2001</v>
      </c>
      <c r="C76" s="69">
        <v>1110962972</v>
      </c>
      <c r="D76" s="69">
        <v>2003768866.47</v>
      </c>
      <c r="E76" s="69">
        <v>1467882791</v>
      </c>
      <c r="F76" s="69">
        <v>0</v>
      </c>
      <c r="G76" s="70">
        <f t="shared" si="2"/>
        <v>4582614629.4700003</v>
      </c>
      <c r="H76" s="63">
        <v>0</v>
      </c>
      <c r="I76"/>
    </row>
    <row r="77" spans="1:9">
      <c r="A77" s="67" t="s">
        <v>2</v>
      </c>
      <c r="B77" s="68">
        <v>2002</v>
      </c>
      <c r="C77" s="69">
        <v>1186595842</v>
      </c>
      <c r="D77" s="69">
        <v>3012431693</v>
      </c>
      <c r="E77" s="69">
        <v>1756613240</v>
      </c>
      <c r="F77" s="69">
        <v>0</v>
      </c>
      <c r="G77" s="70">
        <f t="shared" si="2"/>
        <v>5955640775</v>
      </c>
      <c r="H77" s="63">
        <v>0</v>
      </c>
      <c r="I77"/>
    </row>
    <row r="78" spans="1:9">
      <c r="A78" s="67" t="s">
        <v>2</v>
      </c>
      <c r="B78" s="68">
        <v>2003</v>
      </c>
      <c r="C78" s="71">
        <v>1269051596</v>
      </c>
      <c r="D78" s="71">
        <v>2556235601</v>
      </c>
      <c r="E78" s="71">
        <v>2121912584</v>
      </c>
      <c r="F78" s="69">
        <v>0</v>
      </c>
      <c r="G78" s="70">
        <f t="shared" si="2"/>
        <v>5947199781</v>
      </c>
      <c r="H78" s="63">
        <v>0</v>
      </c>
      <c r="I78"/>
    </row>
    <row r="79" spans="1:9">
      <c r="A79" s="67" t="s">
        <v>2</v>
      </c>
      <c r="B79" s="68">
        <v>2004</v>
      </c>
      <c r="C79" s="78">
        <v>1391009540</v>
      </c>
      <c r="D79" s="78">
        <v>2372069445</v>
      </c>
      <c r="E79" s="78">
        <v>2449137809</v>
      </c>
      <c r="F79" s="69">
        <v>0</v>
      </c>
      <c r="G79" s="70">
        <f t="shared" si="2"/>
        <v>6212216794</v>
      </c>
      <c r="H79" s="63">
        <v>0</v>
      </c>
    </row>
    <row r="80" spans="1:9">
      <c r="A80" s="67" t="s">
        <v>2</v>
      </c>
      <c r="B80" s="68">
        <v>2005</v>
      </c>
      <c r="C80" s="78">
        <v>1479077664</v>
      </c>
      <c r="D80" s="78">
        <v>2451301787</v>
      </c>
      <c r="E80" s="78">
        <v>2565072814.9499898</v>
      </c>
      <c r="F80" s="69">
        <v>0</v>
      </c>
      <c r="G80" s="70">
        <f t="shared" si="2"/>
        <v>6495452265.9499893</v>
      </c>
      <c r="H80" s="63">
        <v>0</v>
      </c>
    </row>
    <row r="81" spans="1:9">
      <c r="A81" s="67" t="s">
        <v>2</v>
      </c>
      <c r="B81" s="68">
        <v>2006</v>
      </c>
      <c r="C81" s="72">
        <v>1780931161</v>
      </c>
      <c r="D81" s="72">
        <v>2684510258</v>
      </c>
      <c r="E81" s="72">
        <v>3172639072</v>
      </c>
      <c r="F81" s="72">
        <v>0</v>
      </c>
      <c r="G81" s="70">
        <f t="shared" si="2"/>
        <v>7638080491</v>
      </c>
      <c r="H81" s="63">
        <v>0</v>
      </c>
    </row>
    <row r="82" spans="1:9">
      <c r="A82" s="67" t="s">
        <v>2</v>
      </c>
      <c r="B82" s="68">
        <v>2007</v>
      </c>
      <c r="C82" s="72">
        <v>1667766491</v>
      </c>
      <c r="D82" s="72">
        <v>2507933408</v>
      </c>
      <c r="E82" s="72">
        <v>3465227671</v>
      </c>
      <c r="F82" s="72">
        <v>0</v>
      </c>
      <c r="G82" s="70">
        <f t="shared" si="2"/>
        <v>7640927570</v>
      </c>
      <c r="H82" s="63">
        <v>0</v>
      </c>
    </row>
    <row r="83" spans="1:9">
      <c r="A83" s="67" t="s">
        <v>2</v>
      </c>
      <c r="B83" s="68">
        <v>2008</v>
      </c>
      <c r="C83" s="72">
        <v>1711134036</v>
      </c>
      <c r="D83" s="72">
        <v>3435799732</v>
      </c>
      <c r="E83" s="72">
        <v>3520262661</v>
      </c>
      <c r="F83" s="72">
        <v>0</v>
      </c>
      <c r="G83" s="70">
        <f t="shared" si="2"/>
        <v>8667196429</v>
      </c>
      <c r="H83" s="63">
        <v>0</v>
      </c>
    </row>
    <row r="84" spans="1:9">
      <c r="A84" s="67" t="s">
        <v>2</v>
      </c>
      <c r="B84" s="68">
        <v>2009</v>
      </c>
      <c r="C84" s="72">
        <v>1825183771</v>
      </c>
      <c r="D84" s="72">
        <v>3418937829</v>
      </c>
      <c r="E84" s="72">
        <v>3407597263</v>
      </c>
      <c r="F84" s="72">
        <v>0</v>
      </c>
      <c r="G84" s="70">
        <f t="shared" si="2"/>
        <v>8651718863</v>
      </c>
      <c r="H84" s="63">
        <v>0</v>
      </c>
    </row>
    <row r="85" spans="1:9">
      <c r="A85" s="67" t="s">
        <v>2</v>
      </c>
      <c r="B85" s="68">
        <v>2010</v>
      </c>
      <c r="C85" s="72">
        <v>1869327765</v>
      </c>
      <c r="D85" s="72">
        <v>2866849158</v>
      </c>
      <c r="E85" s="72">
        <v>3334402749</v>
      </c>
      <c r="F85" s="72">
        <v>0</v>
      </c>
      <c r="G85" s="70">
        <f t="shared" si="2"/>
        <v>8070579672</v>
      </c>
      <c r="H85" s="63">
        <v>0</v>
      </c>
    </row>
    <row r="86" spans="1:9">
      <c r="A86" s="67" t="s">
        <v>2</v>
      </c>
      <c r="B86" s="68">
        <v>2011</v>
      </c>
      <c r="C86" s="72">
        <v>1955128177</v>
      </c>
      <c r="D86" s="72">
        <v>2852336498</v>
      </c>
      <c r="E86" s="72">
        <v>3587172205</v>
      </c>
      <c r="F86" s="72">
        <v>0</v>
      </c>
      <c r="G86" s="70">
        <f t="shared" si="2"/>
        <v>8394636880</v>
      </c>
      <c r="H86" s="63">
        <v>1</v>
      </c>
    </row>
    <row r="87" spans="1:9">
      <c r="A87" s="67" t="s">
        <v>2</v>
      </c>
      <c r="B87" s="68">
        <v>2012</v>
      </c>
      <c r="C87" s="72">
        <v>2002085483</v>
      </c>
      <c r="D87" s="72">
        <v>3224670239</v>
      </c>
      <c r="E87" s="72">
        <v>3599827562</v>
      </c>
      <c r="F87" s="72">
        <v>0</v>
      </c>
      <c r="G87" s="70">
        <f t="shared" si="2"/>
        <v>8826583284</v>
      </c>
      <c r="H87" s="63">
        <v>0</v>
      </c>
    </row>
    <row r="88" spans="1:9">
      <c r="A88" s="67" t="s">
        <v>2</v>
      </c>
      <c r="B88" s="68">
        <v>2013</v>
      </c>
      <c r="C88" s="72">
        <v>2026680681</v>
      </c>
      <c r="D88" s="72">
        <v>2797739910</v>
      </c>
      <c r="E88" s="72">
        <v>3409561642</v>
      </c>
      <c r="F88" s="72">
        <v>0</v>
      </c>
      <c r="G88" s="70">
        <f t="shared" si="2"/>
        <v>8233982233</v>
      </c>
      <c r="H88" s="63">
        <v>0</v>
      </c>
    </row>
    <row r="89" spans="1:9">
      <c r="A89" s="67" t="s">
        <v>2</v>
      </c>
      <c r="B89" s="74">
        <v>2014</v>
      </c>
      <c r="C89" s="72">
        <v>2082230449</v>
      </c>
      <c r="D89" s="72">
        <v>4026872310</v>
      </c>
      <c r="E89" s="72">
        <v>3512465208.4700003</v>
      </c>
      <c r="F89" s="72">
        <v>0</v>
      </c>
      <c r="G89" s="70">
        <f t="shared" si="2"/>
        <v>9621567967.4700012</v>
      </c>
      <c r="H89" s="63">
        <v>0</v>
      </c>
    </row>
    <row r="90" spans="1:9">
      <c r="A90" s="67"/>
      <c r="C90" s="69"/>
      <c r="D90" s="69"/>
      <c r="E90" s="69"/>
      <c r="F90" s="69"/>
      <c r="G90" s="75"/>
      <c r="I90"/>
    </row>
    <row r="91" spans="1:9">
      <c r="A91" s="67" t="s">
        <v>3</v>
      </c>
      <c r="B91" s="68">
        <v>1988</v>
      </c>
      <c r="C91" s="69">
        <v>403585594</v>
      </c>
      <c r="D91" s="69">
        <v>188657941</v>
      </c>
      <c r="E91" s="69">
        <v>660755540</v>
      </c>
      <c r="F91" s="69">
        <v>89549455</v>
      </c>
      <c r="G91" s="70">
        <f>SUM(C91:F91)</f>
        <v>1342548530</v>
      </c>
      <c r="H91" s="63">
        <v>0</v>
      </c>
      <c r="I91"/>
    </row>
    <row r="92" spans="1:9">
      <c r="A92" s="67" t="s">
        <v>3</v>
      </c>
      <c r="B92" s="68">
        <v>1989</v>
      </c>
      <c r="C92" s="69">
        <v>389097958</v>
      </c>
      <c r="D92" s="69">
        <v>199354598</v>
      </c>
      <c r="E92" s="69">
        <v>716957257</v>
      </c>
      <c r="F92" s="69">
        <v>88768750</v>
      </c>
      <c r="G92" s="70">
        <f t="shared" ref="G92:G117" si="3">SUM(C92:F92)</f>
        <v>1394178563</v>
      </c>
      <c r="H92" s="63">
        <v>0</v>
      </c>
      <c r="I92"/>
    </row>
    <row r="93" spans="1:9">
      <c r="A93" s="67" t="s">
        <v>3</v>
      </c>
      <c r="B93" s="68">
        <v>1990</v>
      </c>
      <c r="C93" s="69">
        <v>401230229</v>
      </c>
      <c r="D93" s="69">
        <v>224050808.16</v>
      </c>
      <c r="E93" s="69">
        <v>791102524</v>
      </c>
      <c r="F93" s="69">
        <v>83347994</v>
      </c>
      <c r="G93" s="70">
        <f t="shared" si="3"/>
        <v>1499731555.1599998</v>
      </c>
      <c r="H93" s="63">
        <v>0</v>
      </c>
      <c r="I93"/>
    </row>
    <row r="94" spans="1:9">
      <c r="A94" s="67" t="s">
        <v>3</v>
      </c>
      <c r="B94" s="68">
        <v>1991</v>
      </c>
      <c r="C94" s="69">
        <v>477470898</v>
      </c>
      <c r="D94" s="69">
        <v>200132968</v>
      </c>
      <c r="E94" s="69">
        <v>820348714</v>
      </c>
      <c r="F94" s="69">
        <v>116564832</v>
      </c>
      <c r="G94" s="70">
        <f t="shared" si="3"/>
        <v>1614517412</v>
      </c>
      <c r="H94" s="63">
        <v>0</v>
      </c>
      <c r="I94"/>
    </row>
    <row r="95" spans="1:9">
      <c r="A95" s="67" t="s">
        <v>3</v>
      </c>
      <c r="B95" s="68">
        <v>1992</v>
      </c>
      <c r="C95" s="69">
        <v>519815865</v>
      </c>
      <c r="D95" s="69">
        <v>256497944.80000001</v>
      </c>
      <c r="E95" s="69">
        <v>870503940</v>
      </c>
      <c r="F95" s="69">
        <v>97100599</v>
      </c>
      <c r="G95" s="70">
        <f t="shared" si="3"/>
        <v>1743918348.8</v>
      </c>
      <c r="H95" s="63">
        <v>0</v>
      </c>
      <c r="I95"/>
    </row>
    <row r="96" spans="1:9">
      <c r="A96" s="67" t="s">
        <v>3</v>
      </c>
      <c r="B96" s="68">
        <v>1993</v>
      </c>
      <c r="C96" s="69">
        <v>538560400</v>
      </c>
      <c r="D96" s="69">
        <v>202989051</v>
      </c>
      <c r="E96" s="69">
        <v>934145868</v>
      </c>
      <c r="F96" s="69">
        <v>101590201</v>
      </c>
      <c r="G96" s="70">
        <f t="shared" si="3"/>
        <v>1777285520</v>
      </c>
      <c r="H96" s="63">
        <v>0</v>
      </c>
      <c r="I96"/>
    </row>
    <row r="97" spans="1:9">
      <c r="A97" s="67" t="s">
        <v>3</v>
      </c>
      <c r="B97" s="68">
        <v>1994</v>
      </c>
      <c r="C97" s="69">
        <v>684050813</v>
      </c>
      <c r="D97" s="69">
        <v>270384983</v>
      </c>
      <c r="E97" s="69">
        <v>938798293</v>
      </c>
      <c r="F97" s="69">
        <v>97199515</v>
      </c>
      <c r="G97" s="70">
        <f t="shared" si="3"/>
        <v>1990433604</v>
      </c>
      <c r="H97" s="63">
        <v>0</v>
      </c>
      <c r="I97"/>
    </row>
    <row r="98" spans="1:9">
      <c r="A98" s="67" t="s">
        <v>3</v>
      </c>
      <c r="B98" s="68">
        <v>1995</v>
      </c>
      <c r="C98" s="69">
        <v>707862793</v>
      </c>
      <c r="D98" s="69">
        <v>264823669</v>
      </c>
      <c r="E98" s="69">
        <v>997473403</v>
      </c>
      <c r="F98" s="69">
        <v>100491974</v>
      </c>
      <c r="G98" s="70">
        <f t="shared" si="3"/>
        <v>2070651839</v>
      </c>
      <c r="H98" s="63">
        <v>0</v>
      </c>
      <c r="I98"/>
    </row>
    <row r="99" spans="1:9">
      <c r="A99" s="67" t="s">
        <v>3</v>
      </c>
      <c r="B99" s="68">
        <v>1996</v>
      </c>
      <c r="C99" s="69">
        <v>656253210</v>
      </c>
      <c r="D99" s="69">
        <v>260552792</v>
      </c>
      <c r="E99" s="69">
        <v>1015805406</v>
      </c>
      <c r="F99" s="69">
        <v>101852660</v>
      </c>
      <c r="G99" s="70">
        <f t="shared" si="3"/>
        <v>2034464068</v>
      </c>
      <c r="H99" s="63">
        <v>0</v>
      </c>
      <c r="I99"/>
    </row>
    <row r="100" spans="1:9">
      <c r="A100" s="67" t="s">
        <v>3</v>
      </c>
      <c r="B100" s="68">
        <v>1997</v>
      </c>
      <c r="C100" s="69">
        <v>620263360</v>
      </c>
      <c r="D100" s="69">
        <v>314827473</v>
      </c>
      <c r="E100" s="69">
        <v>986732375</v>
      </c>
      <c r="F100" s="69">
        <v>121341074</v>
      </c>
      <c r="G100" s="70">
        <f t="shared" si="3"/>
        <v>2043164282</v>
      </c>
      <c r="H100" s="63">
        <v>0</v>
      </c>
      <c r="I100"/>
    </row>
    <row r="101" spans="1:9">
      <c r="A101" s="67" t="s">
        <v>3</v>
      </c>
      <c r="B101" s="68">
        <v>1998</v>
      </c>
      <c r="C101" s="69">
        <v>596902987</v>
      </c>
      <c r="D101" s="69">
        <v>391333115</v>
      </c>
      <c r="E101" s="69">
        <v>991468701</v>
      </c>
      <c r="F101" s="69">
        <v>15368342</v>
      </c>
      <c r="G101" s="70">
        <f t="shared" si="3"/>
        <v>1995073145</v>
      </c>
      <c r="H101" s="63">
        <v>11381553</v>
      </c>
      <c r="I101" t="s">
        <v>448</v>
      </c>
    </row>
    <row r="102" spans="1:9">
      <c r="A102" s="67" t="s">
        <v>3</v>
      </c>
      <c r="B102" s="68">
        <v>1999</v>
      </c>
      <c r="C102" s="69">
        <v>595238824</v>
      </c>
      <c r="D102" s="69">
        <v>564853228</v>
      </c>
      <c r="E102" s="69">
        <v>1080611824</v>
      </c>
      <c r="F102" s="69">
        <v>5046298</v>
      </c>
      <c r="G102" s="70">
        <f t="shared" si="3"/>
        <v>2245750174</v>
      </c>
      <c r="H102" s="63">
        <v>10139684</v>
      </c>
      <c r="I102" t="s">
        <v>448</v>
      </c>
    </row>
    <row r="103" spans="1:9">
      <c r="A103" s="67" t="s">
        <v>3</v>
      </c>
      <c r="B103" s="68">
        <v>2000</v>
      </c>
      <c r="C103" s="69">
        <v>605102651</v>
      </c>
      <c r="D103" s="69">
        <v>450103841</v>
      </c>
      <c r="E103" s="69">
        <v>1155058552</v>
      </c>
      <c r="F103" s="69">
        <v>13020484</v>
      </c>
      <c r="G103" s="70">
        <f t="shared" si="3"/>
        <v>2223285528</v>
      </c>
      <c r="H103" s="63">
        <v>11349582</v>
      </c>
      <c r="I103" t="s">
        <v>448</v>
      </c>
    </row>
    <row r="104" spans="1:9">
      <c r="A104" s="67" t="s">
        <v>3</v>
      </c>
      <c r="B104" s="68">
        <v>2001</v>
      </c>
      <c r="C104" s="69">
        <v>659858807</v>
      </c>
      <c r="D104" s="69">
        <v>649078022.77999902</v>
      </c>
      <c r="E104" s="69">
        <v>1304080389</v>
      </c>
      <c r="F104" s="69">
        <v>16444055</v>
      </c>
      <c r="G104" s="70">
        <f t="shared" si="3"/>
        <v>2629461273.7799988</v>
      </c>
      <c r="H104" s="67">
        <v>9343242</v>
      </c>
      <c r="I104" t="s">
        <v>448</v>
      </c>
    </row>
    <row r="105" spans="1:9">
      <c r="A105" s="67" t="s">
        <v>3</v>
      </c>
      <c r="B105" s="68">
        <v>2002</v>
      </c>
      <c r="C105" s="69">
        <v>702625994</v>
      </c>
      <c r="D105" s="69">
        <v>946958659</v>
      </c>
      <c r="E105" s="69">
        <v>1393730603</v>
      </c>
      <c r="F105" s="69">
        <v>21180324</v>
      </c>
      <c r="G105" s="70">
        <f t="shared" si="3"/>
        <v>3064495580</v>
      </c>
      <c r="H105" s="67">
        <v>6304586</v>
      </c>
      <c r="I105" t="s">
        <v>448</v>
      </c>
    </row>
    <row r="106" spans="1:9">
      <c r="A106" s="67" t="s">
        <v>3</v>
      </c>
      <c r="B106" s="68">
        <v>2003</v>
      </c>
      <c r="C106" s="71">
        <v>720689870</v>
      </c>
      <c r="D106" s="71">
        <v>890625150</v>
      </c>
      <c r="E106" s="71">
        <v>1453398803</v>
      </c>
      <c r="F106" s="71">
        <v>19635793</v>
      </c>
      <c r="G106" s="70">
        <f t="shared" si="3"/>
        <v>3084349616</v>
      </c>
      <c r="H106" s="67">
        <v>9111449</v>
      </c>
      <c r="I106" t="s">
        <v>448</v>
      </c>
    </row>
    <row r="107" spans="1:9">
      <c r="A107" s="67" t="s">
        <v>3</v>
      </c>
      <c r="B107" s="68">
        <v>2004</v>
      </c>
      <c r="C107" s="71">
        <v>749357414</v>
      </c>
      <c r="D107" s="71">
        <v>727020106</v>
      </c>
      <c r="E107" s="71">
        <v>1520277078</v>
      </c>
      <c r="F107" s="71">
        <v>16411295</v>
      </c>
      <c r="G107" s="70">
        <f t="shared" si="3"/>
        <v>3013065893</v>
      </c>
      <c r="H107" s="67">
        <v>25192022</v>
      </c>
      <c r="I107" t="s">
        <v>448</v>
      </c>
    </row>
    <row r="108" spans="1:9">
      <c r="A108" s="67" t="s">
        <v>3</v>
      </c>
      <c r="B108" s="68">
        <v>2005</v>
      </c>
      <c r="C108" s="71">
        <v>744613906</v>
      </c>
      <c r="D108" s="71">
        <v>806403405</v>
      </c>
      <c r="E108" s="71">
        <v>1609434976.99</v>
      </c>
      <c r="F108" s="71">
        <v>22475838</v>
      </c>
      <c r="G108" s="70">
        <f t="shared" si="3"/>
        <v>3182928125.9899998</v>
      </c>
      <c r="H108" s="67">
        <v>17230094</v>
      </c>
      <c r="I108" t="s">
        <v>448</v>
      </c>
    </row>
    <row r="109" spans="1:9">
      <c r="A109" s="67" t="s">
        <v>3</v>
      </c>
      <c r="B109" s="68">
        <v>2006</v>
      </c>
      <c r="C109" s="72">
        <v>780217180</v>
      </c>
      <c r="D109" s="72">
        <v>865121851</v>
      </c>
      <c r="E109" s="72">
        <v>1799991112</v>
      </c>
      <c r="F109" s="72">
        <v>16724420</v>
      </c>
      <c r="G109" s="70">
        <f t="shared" si="3"/>
        <v>3462054563</v>
      </c>
      <c r="H109" s="67">
        <v>12280436</v>
      </c>
      <c r="I109" t="s">
        <v>448</v>
      </c>
    </row>
    <row r="110" spans="1:9">
      <c r="A110" s="67" t="s">
        <v>3</v>
      </c>
      <c r="B110" s="68">
        <v>2007</v>
      </c>
      <c r="C110" s="72">
        <v>815302125</v>
      </c>
      <c r="D110" s="72">
        <v>943373344</v>
      </c>
      <c r="E110" s="72">
        <v>2039235950</v>
      </c>
      <c r="F110" s="72">
        <v>25474886</v>
      </c>
      <c r="G110" s="70">
        <f t="shared" si="3"/>
        <v>3823386305</v>
      </c>
      <c r="H110" s="67">
        <v>10357768</v>
      </c>
      <c r="I110" t="s">
        <v>448</v>
      </c>
    </row>
    <row r="111" spans="1:9">
      <c r="A111" s="67" t="s">
        <v>3</v>
      </c>
      <c r="B111" s="68">
        <v>2008</v>
      </c>
      <c r="C111" s="72">
        <v>825230520</v>
      </c>
      <c r="D111" s="72">
        <v>1202242267</v>
      </c>
      <c r="E111" s="72">
        <v>2147823072</v>
      </c>
      <c r="F111" s="72">
        <v>16744074</v>
      </c>
      <c r="G111" s="70">
        <f t="shared" si="3"/>
        <v>4192039933</v>
      </c>
      <c r="H111" s="67">
        <v>21787122</v>
      </c>
      <c r="I111" t="s">
        <v>448</v>
      </c>
    </row>
    <row r="112" spans="1:9">
      <c r="A112" s="67" t="s">
        <v>3</v>
      </c>
      <c r="B112" s="68">
        <v>2009</v>
      </c>
      <c r="C112" s="72">
        <v>885310566</v>
      </c>
      <c r="D112" s="72">
        <v>1153293201</v>
      </c>
      <c r="E112" s="72">
        <v>2232342344</v>
      </c>
      <c r="F112" s="72">
        <v>29223951</v>
      </c>
      <c r="G112" s="70">
        <f t="shared" si="3"/>
        <v>4300170062</v>
      </c>
      <c r="H112" s="67">
        <v>21550471</v>
      </c>
      <c r="I112" t="s">
        <v>448</v>
      </c>
    </row>
    <row r="113" spans="1:9">
      <c r="A113" s="67" t="s">
        <v>3</v>
      </c>
      <c r="B113" s="68">
        <v>2010</v>
      </c>
      <c r="C113" s="72">
        <v>897304304</v>
      </c>
      <c r="D113" s="73">
        <v>924235255</v>
      </c>
      <c r="E113" s="72">
        <v>2314383786</v>
      </c>
      <c r="F113" s="72">
        <v>16989914</v>
      </c>
      <c r="G113" s="70">
        <f t="shared" si="3"/>
        <v>4152913259</v>
      </c>
      <c r="H113" s="67">
        <v>37873210</v>
      </c>
      <c r="I113" t="s">
        <v>448</v>
      </c>
    </row>
    <row r="114" spans="1:9">
      <c r="A114" s="67" t="s">
        <v>3</v>
      </c>
      <c r="B114" s="68">
        <v>2011</v>
      </c>
      <c r="C114" s="72">
        <v>912378715</v>
      </c>
      <c r="D114" s="73">
        <v>1028003188</v>
      </c>
      <c r="E114" s="72">
        <v>2365102357.6900001</v>
      </c>
      <c r="F114" s="72">
        <v>25301859</v>
      </c>
      <c r="G114" s="70">
        <f t="shared" si="3"/>
        <v>4330786119.6900005</v>
      </c>
      <c r="H114" s="67">
        <v>49107552</v>
      </c>
      <c r="I114" t="s">
        <v>448</v>
      </c>
    </row>
    <row r="115" spans="1:9">
      <c r="A115" s="67" t="s">
        <v>3</v>
      </c>
      <c r="B115" s="68">
        <v>2012</v>
      </c>
      <c r="C115" s="72">
        <v>1009296267</v>
      </c>
      <c r="D115" s="73">
        <v>1084481312</v>
      </c>
      <c r="E115" s="72">
        <v>2393160347</v>
      </c>
      <c r="F115" s="72">
        <v>23387728</v>
      </c>
      <c r="G115" s="70">
        <f t="shared" si="3"/>
        <v>4510325654</v>
      </c>
      <c r="H115" s="67">
        <v>35215131</v>
      </c>
      <c r="I115" t="s">
        <v>448</v>
      </c>
    </row>
    <row r="116" spans="1:9">
      <c r="A116" s="67" t="s">
        <v>3</v>
      </c>
      <c r="B116" s="68">
        <v>2013</v>
      </c>
      <c r="C116" s="72">
        <v>1034811779</v>
      </c>
      <c r="D116" s="73">
        <v>980225329</v>
      </c>
      <c r="E116" s="72">
        <v>1946751826</v>
      </c>
      <c r="F116" s="72">
        <v>55737640</v>
      </c>
      <c r="G116" s="70">
        <f t="shared" si="3"/>
        <v>4017526574</v>
      </c>
      <c r="H116" s="67">
        <v>29692575</v>
      </c>
      <c r="I116" t="s">
        <v>448</v>
      </c>
    </row>
    <row r="117" spans="1:9">
      <c r="A117" s="67" t="s">
        <v>3</v>
      </c>
      <c r="B117" s="74">
        <v>2014</v>
      </c>
      <c r="C117" s="72">
        <v>1019641413</v>
      </c>
      <c r="D117" s="72">
        <v>1127031741</v>
      </c>
      <c r="E117" s="72">
        <v>2645994550.3899999</v>
      </c>
      <c r="F117" s="72">
        <v>15016515</v>
      </c>
      <c r="G117" s="70">
        <f t="shared" si="3"/>
        <v>4807684219.3899994</v>
      </c>
      <c r="H117" s="63">
        <v>85920395</v>
      </c>
      <c r="I117" t="s">
        <v>448</v>
      </c>
    </row>
    <row r="118" spans="1:9">
      <c r="A118" s="67"/>
      <c r="C118" s="69"/>
      <c r="D118" s="69"/>
      <c r="E118" s="69"/>
      <c r="F118" s="69"/>
      <c r="G118" s="75"/>
      <c r="I118"/>
    </row>
    <row r="119" spans="1:9">
      <c r="A119" s="67" t="s">
        <v>4</v>
      </c>
      <c r="B119" s="68">
        <v>1988</v>
      </c>
      <c r="C119" s="69">
        <v>5869859995</v>
      </c>
      <c r="D119" s="69">
        <v>5645144027</v>
      </c>
      <c r="E119" s="69">
        <v>6136765670</v>
      </c>
      <c r="F119" s="69">
        <v>0</v>
      </c>
      <c r="G119" s="70">
        <f>SUM(C119:F119)</f>
        <v>17651769692</v>
      </c>
      <c r="H119" s="63">
        <v>0</v>
      </c>
      <c r="I119"/>
    </row>
    <row r="120" spans="1:9">
      <c r="A120" s="67" t="s">
        <v>4</v>
      </c>
      <c r="B120" s="68">
        <v>1989</v>
      </c>
      <c r="C120" s="69">
        <v>5571024545</v>
      </c>
      <c r="D120" s="69">
        <v>6375337792</v>
      </c>
      <c r="E120" s="69">
        <v>6799488909</v>
      </c>
      <c r="F120" s="69">
        <v>0</v>
      </c>
      <c r="G120" s="70">
        <f t="shared" ref="G120:G145" si="4">SUM(C120:F120)</f>
        <v>18745851246</v>
      </c>
      <c r="H120" s="63">
        <v>0</v>
      </c>
      <c r="I120"/>
    </row>
    <row r="121" spans="1:9">
      <c r="A121" s="67" t="s">
        <v>4</v>
      </c>
      <c r="B121" s="68">
        <v>1990</v>
      </c>
      <c r="C121" s="69">
        <v>6060907103</v>
      </c>
      <c r="D121" s="69">
        <v>7306550304.7200003</v>
      </c>
      <c r="E121" s="69">
        <v>6895250045</v>
      </c>
      <c r="F121" s="69">
        <v>0</v>
      </c>
      <c r="G121" s="70">
        <f t="shared" si="4"/>
        <v>20262707452.720001</v>
      </c>
      <c r="H121" s="63">
        <v>0</v>
      </c>
      <c r="I121"/>
    </row>
    <row r="122" spans="1:9">
      <c r="A122" s="67" t="s">
        <v>4</v>
      </c>
      <c r="B122" s="68">
        <v>1991</v>
      </c>
      <c r="C122" s="69">
        <v>6457630456</v>
      </c>
      <c r="D122" s="69">
        <v>6896588577</v>
      </c>
      <c r="E122" s="69">
        <v>6959707145</v>
      </c>
      <c r="F122" s="69">
        <v>0</v>
      </c>
      <c r="G122" s="70">
        <f t="shared" si="4"/>
        <v>20313926178</v>
      </c>
      <c r="H122" s="63">
        <v>0</v>
      </c>
      <c r="I122"/>
    </row>
    <row r="123" spans="1:9">
      <c r="A123" s="67" t="s">
        <v>4</v>
      </c>
      <c r="B123" s="68">
        <v>1992</v>
      </c>
      <c r="C123" s="69">
        <v>6725017888</v>
      </c>
      <c r="D123" s="69">
        <v>6447826507.6800003</v>
      </c>
      <c r="E123" s="69">
        <v>6809883831</v>
      </c>
      <c r="F123" s="69">
        <v>0</v>
      </c>
      <c r="G123" s="70">
        <f t="shared" si="4"/>
        <v>19982728226.68</v>
      </c>
      <c r="H123" s="63">
        <v>0</v>
      </c>
      <c r="I123"/>
    </row>
    <row r="124" spans="1:9">
      <c r="A124" s="67" t="s">
        <v>4</v>
      </c>
      <c r="B124" s="68">
        <v>1993</v>
      </c>
      <c r="C124" s="69">
        <v>6899295248</v>
      </c>
      <c r="D124" s="69">
        <v>6183736809</v>
      </c>
      <c r="E124" s="69">
        <v>6660249179</v>
      </c>
      <c r="F124" s="69">
        <v>0</v>
      </c>
      <c r="G124" s="70">
        <f t="shared" si="4"/>
        <v>19743281236</v>
      </c>
      <c r="H124" s="63">
        <v>0</v>
      </c>
      <c r="I124"/>
    </row>
    <row r="125" spans="1:9">
      <c r="A125" s="67" t="s">
        <v>4</v>
      </c>
      <c r="B125" s="68">
        <v>1994</v>
      </c>
      <c r="C125" s="69">
        <v>7376932083</v>
      </c>
      <c r="D125" s="69">
        <v>9485826336</v>
      </c>
      <c r="E125" s="69">
        <v>6316933092</v>
      </c>
      <c r="F125" s="69">
        <v>0</v>
      </c>
      <c r="G125" s="70">
        <f t="shared" si="4"/>
        <v>23179691511</v>
      </c>
      <c r="H125" s="63">
        <v>0</v>
      </c>
      <c r="I125"/>
    </row>
    <row r="126" spans="1:9">
      <c r="A126" s="67" t="s">
        <v>4</v>
      </c>
      <c r="B126" s="68">
        <v>1995</v>
      </c>
      <c r="C126" s="69">
        <v>7579574085</v>
      </c>
      <c r="D126" s="69">
        <v>8704477714</v>
      </c>
      <c r="E126" s="69">
        <v>6233903746</v>
      </c>
      <c r="F126" s="69">
        <v>0</v>
      </c>
      <c r="G126" s="70">
        <f t="shared" si="4"/>
        <v>22517955545</v>
      </c>
      <c r="H126" s="63">
        <v>0</v>
      </c>
      <c r="I126"/>
    </row>
    <row r="127" spans="1:9">
      <c r="A127" s="67" t="s">
        <v>4</v>
      </c>
      <c r="B127" s="68">
        <v>1996</v>
      </c>
      <c r="C127" s="69">
        <v>7616946775</v>
      </c>
      <c r="D127" s="69">
        <v>7718980446</v>
      </c>
      <c r="E127" s="69">
        <v>6374956738</v>
      </c>
      <c r="F127" s="69">
        <v>0</v>
      </c>
      <c r="G127" s="70">
        <f t="shared" si="4"/>
        <v>21710883959</v>
      </c>
      <c r="H127" s="63">
        <v>0</v>
      </c>
      <c r="I127"/>
    </row>
    <row r="128" spans="1:9">
      <c r="A128" s="67" t="s">
        <v>4</v>
      </c>
      <c r="B128" s="68">
        <v>1997</v>
      </c>
      <c r="C128" s="69">
        <v>7800798993</v>
      </c>
      <c r="D128" s="69">
        <v>7481076398</v>
      </c>
      <c r="E128" s="69">
        <v>6528123426</v>
      </c>
      <c r="F128" s="69">
        <v>0</v>
      </c>
      <c r="G128" s="70">
        <f t="shared" si="4"/>
        <v>21809998817</v>
      </c>
      <c r="H128" s="63">
        <v>0</v>
      </c>
      <c r="I128"/>
    </row>
    <row r="129" spans="1:9">
      <c r="A129" s="67" t="s">
        <v>4</v>
      </c>
      <c r="B129" s="68">
        <v>1998</v>
      </c>
      <c r="C129" s="69">
        <v>7766804281</v>
      </c>
      <c r="D129" s="69">
        <v>7004696085</v>
      </c>
      <c r="E129" s="69">
        <v>6543001806</v>
      </c>
      <c r="F129" s="69">
        <v>0</v>
      </c>
      <c r="G129" s="70">
        <f t="shared" si="4"/>
        <v>21314502172</v>
      </c>
      <c r="H129" s="63">
        <v>0</v>
      </c>
      <c r="I129"/>
    </row>
    <row r="130" spans="1:9">
      <c r="A130" s="67" t="s">
        <v>4</v>
      </c>
      <c r="B130" s="68">
        <v>1999</v>
      </c>
      <c r="C130" s="69">
        <v>7885292351</v>
      </c>
      <c r="D130" s="69">
        <v>9793355153</v>
      </c>
      <c r="E130" s="69">
        <v>6990754845</v>
      </c>
      <c r="F130" s="69">
        <v>0</v>
      </c>
      <c r="G130" s="70">
        <f t="shared" si="4"/>
        <v>24669402349</v>
      </c>
      <c r="H130" s="63">
        <v>0</v>
      </c>
      <c r="I130"/>
    </row>
    <row r="131" spans="1:9">
      <c r="A131" s="67" t="s">
        <v>4</v>
      </c>
      <c r="B131" s="68">
        <v>2000</v>
      </c>
      <c r="C131" s="69">
        <v>8863491410</v>
      </c>
      <c r="D131" s="69">
        <v>10223112717</v>
      </c>
      <c r="E131" s="69">
        <v>7479315118</v>
      </c>
      <c r="F131" s="69">
        <v>0</v>
      </c>
      <c r="G131" s="70">
        <f t="shared" si="4"/>
        <v>26565919245</v>
      </c>
      <c r="H131" s="63">
        <v>0</v>
      </c>
      <c r="I131"/>
    </row>
    <row r="132" spans="1:9">
      <c r="A132" s="67" t="s">
        <v>4</v>
      </c>
      <c r="B132" s="68">
        <v>2001</v>
      </c>
      <c r="C132" s="69">
        <v>8612598599</v>
      </c>
      <c r="D132" s="69">
        <v>14092356822</v>
      </c>
      <c r="E132" s="69">
        <v>8100626986</v>
      </c>
      <c r="F132" s="69">
        <v>0</v>
      </c>
      <c r="G132" s="70">
        <f t="shared" si="4"/>
        <v>30805582407</v>
      </c>
      <c r="H132" s="63">
        <v>0</v>
      </c>
      <c r="I132"/>
    </row>
    <row r="133" spans="1:9">
      <c r="A133" s="67" t="s">
        <v>4</v>
      </c>
      <c r="B133" s="68">
        <v>2002</v>
      </c>
      <c r="C133" s="69">
        <v>9057974748</v>
      </c>
      <c r="D133" s="69">
        <v>18455328942</v>
      </c>
      <c r="E133" s="69">
        <v>8589681968</v>
      </c>
      <c r="F133" s="69">
        <v>0</v>
      </c>
      <c r="G133" s="70">
        <f t="shared" si="4"/>
        <v>36102985658</v>
      </c>
      <c r="H133" s="63">
        <v>0</v>
      </c>
      <c r="I133"/>
    </row>
    <row r="134" spans="1:9">
      <c r="A134" s="67" t="s">
        <v>4</v>
      </c>
      <c r="B134" s="68">
        <v>2003</v>
      </c>
      <c r="C134" s="71">
        <v>9556919352</v>
      </c>
      <c r="D134" s="71">
        <v>15880841833</v>
      </c>
      <c r="E134" s="71">
        <v>9223789031</v>
      </c>
      <c r="F134" s="72">
        <v>0</v>
      </c>
      <c r="G134" s="70">
        <f t="shared" si="4"/>
        <v>34661550216</v>
      </c>
      <c r="H134" s="63">
        <v>0</v>
      </c>
      <c r="I134"/>
    </row>
    <row r="135" spans="1:9">
      <c r="A135" s="67" t="s">
        <v>4</v>
      </c>
      <c r="B135" s="68">
        <v>2004</v>
      </c>
      <c r="C135" s="71">
        <v>10265295621</v>
      </c>
      <c r="D135" s="71">
        <v>14543251286</v>
      </c>
      <c r="E135" s="71">
        <v>10073894659</v>
      </c>
      <c r="F135" s="72">
        <v>0</v>
      </c>
      <c r="G135" s="70">
        <f t="shared" si="4"/>
        <v>34882441566</v>
      </c>
      <c r="H135" s="63">
        <v>0</v>
      </c>
    </row>
    <row r="136" spans="1:9">
      <c r="A136" s="67" t="s">
        <v>4</v>
      </c>
      <c r="B136" s="68">
        <v>2005</v>
      </c>
      <c r="C136" s="71">
        <v>10517958453</v>
      </c>
      <c r="D136" s="71">
        <v>13186564470</v>
      </c>
      <c r="E136" s="71">
        <v>11094211901.290001</v>
      </c>
      <c r="F136" s="72">
        <v>0</v>
      </c>
      <c r="G136" s="70">
        <f t="shared" si="4"/>
        <v>34798734824.290001</v>
      </c>
      <c r="H136" s="63">
        <v>0</v>
      </c>
    </row>
    <row r="137" spans="1:9">
      <c r="A137" s="67" t="s">
        <v>4</v>
      </c>
      <c r="B137" s="68">
        <v>2006</v>
      </c>
      <c r="C137" s="72">
        <v>11359413366</v>
      </c>
      <c r="D137" s="72">
        <v>16932938392</v>
      </c>
      <c r="E137" s="72">
        <v>13146775669</v>
      </c>
      <c r="F137" s="72">
        <v>0</v>
      </c>
      <c r="G137" s="70">
        <f t="shared" si="4"/>
        <v>41439127427</v>
      </c>
      <c r="H137" s="63">
        <v>0</v>
      </c>
    </row>
    <row r="138" spans="1:9">
      <c r="A138" s="67" t="s">
        <v>4</v>
      </c>
      <c r="B138" s="68">
        <v>2007</v>
      </c>
      <c r="C138" s="72">
        <v>11808943698</v>
      </c>
      <c r="D138" s="72">
        <v>14644539021</v>
      </c>
      <c r="E138" s="72">
        <v>14751063188</v>
      </c>
      <c r="F138" s="72">
        <v>0</v>
      </c>
      <c r="G138" s="70">
        <f t="shared" si="4"/>
        <v>41204545907</v>
      </c>
      <c r="H138" s="63">
        <v>0</v>
      </c>
    </row>
    <row r="139" spans="1:9">
      <c r="A139" s="67" t="s">
        <v>4</v>
      </c>
      <c r="B139" s="68">
        <v>2008</v>
      </c>
      <c r="C139" s="72">
        <v>12228474409</v>
      </c>
      <c r="D139" s="72">
        <v>18955401486</v>
      </c>
      <c r="E139" s="72">
        <v>16184598925</v>
      </c>
      <c r="F139" s="72">
        <v>0</v>
      </c>
      <c r="G139" s="70">
        <f t="shared" si="4"/>
        <v>47368474820</v>
      </c>
      <c r="H139" s="63">
        <v>0</v>
      </c>
    </row>
    <row r="140" spans="1:9">
      <c r="A140" s="67" t="s">
        <v>4</v>
      </c>
      <c r="B140" s="68">
        <v>2009</v>
      </c>
      <c r="C140" s="72">
        <v>12567430402</v>
      </c>
      <c r="D140" s="72">
        <v>18152537452</v>
      </c>
      <c r="E140" s="72">
        <v>17576967802</v>
      </c>
      <c r="F140" s="72">
        <v>0</v>
      </c>
      <c r="G140" s="70">
        <f t="shared" si="4"/>
        <v>48296935656</v>
      </c>
      <c r="H140" s="63">
        <v>0</v>
      </c>
    </row>
    <row r="141" spans="1:9">
      <c r="A141" s="67" t="s">
        <v>4</v>
      </c>
      <c r="B141" s="68">
        <v>2010</v>
      </c>
      <c r="C141" s="72">
        <v>13286970914</v>
      </c>
      <c r="D141" s="72">
        <v>14301467557</v>
      </c>
      <c r="E141" s="72">
        <v>17482654368</v>
      </c>
      <c r="F141" s="72">
        <v>0</v>
      </c>
      <c r="G141" s="70">
        <f t="shared" si="4"/>
        <v>45071092839</v>
      </c>
      <c r="H141" s="63">
        <v>0</v>
      </c>
    </row>
    <row r="142" spans="1:9">
      <c r="A142" s="67" t="s">
        <v>4</v>
      </c>
      <c r="B142" s="68">
        <v>2011</v>
      </c>
      <c r="C142" s="72">
        <v>13550580847</v>
      </c>
      <c r="D142" s="72">
        <v>13874371219</v>
      </c>
      <c r="E142" s="72">
        <v>19045939300.830002</v>
      </c>
      <c r="F142" s="72">
        <v>0</v>
      </c>
      <c r="G142" s="70">
        <f t="shared" si="4"/>
        <v>46470891366.830002</v>
      </c>
      <c r="H142" s="63">
        <v>0</v>
      </c>
    </row>
    <row r="143" spans="1:9">
      <c r="A143" s="67" t="s">
        <v>4</v>
      </c>
      <c r="B143" s="68">
        <v>2012</v>
      </c>
      <c r="C143" s="72">
        <v>14090324708</v>
      </c>
      <c r="D143" s="72">
        <v>13454101251</v>
      </c>
      <c r="E143" s="72">
        <v>18147485702</v>
      </c>
      <c r="F143" s="72">
        <v>0</v>
      </c>
      <c r="G143" s="70">
        <f t="shared" si="4"/>
        <v>45691911661</v>
      </c>
      <c r="H143" s="63">
        <v>0</v>
      </c>
    </row>
    <row r="144" spans="1:9">
      <c r="A144" s="67" t="s">
        <v>4</v>
      </c>
      <c r="B144" s="68">
        <v>2013</v>
      </c>
      <c r="C144" s="72">
        <v>14166836636</v>
      </c>
      <c r="D144" s="72">
        <v>13273178082</v>
      </c>
      <c r="E144" s="72">
        <v>18630261988</v>
      </c>
      <c r="F144" s="72">
        <v>0</v>
      </c>
      <c r="G144" s="70">
        <f t="shared" si="4"/>
        <v>46070276706</v>
      </c>
      <c r="H144" s="63">
        <v>0</v>
      </c>
    </row>
    <row r="145" spans="1:9">
      <c r="A145" s="67" t="s">
        <v>4</v>
      </c>
      <c r="B145" s="74">
        <v>2014</v>
      </c>
      <c r="C145" s="72">
        <v>14698461843</v>
      </c>
      <c r="D145" s="72">
        <v>14598030629</v>
      </c>
      <c r="E145" s="72">
        <v>17255933737.619999</v>
      </c>
      <c r="F145" s="72">
        <v>0</v>
      </c>
      <c r="G145" s="70">
        <f t="shared" si="4"/>
        <v>46552426209.619995</v>
      </c>
      <c r="H145" s="63">
        <v>0</v>
      </c>
    </row>
    <row r="146" spans="1:9">
      <c r="A146" s="67"/>
      <c r="C146" s="69"/>
      <c r="D146" s="69"/>
      <c r="E146" s="69"/>
      <c r="F146" s="69"/>
      <c r="G146" s="75"/>
      <c r="I146"/>
    </row>
    <row r="147" spans="1:9">
      <c r="A147" s="67" t="s">
        <v>5</v>
      </c>
      <c r="B147" s="68">
        <v>1988</v>
      </c>
      <c r="C147" s="69">
        <v>828881751</v>
      </c>
      <c r="D147" s="69">
        <v>904720795</v>
      </c>
      <c r="E147" s="69">
        <v>722246214</v>
      </c>
      <c r="F147" s="69">
        <v>0</v>
      </c>
      <c r="G147" s="70">
        <f>SUM(C147:F147)</f>
        <v>2455848760</v>
      </c>
      <c r="H147" s="63">
        <v>0</v>
      </c>
      <c r="I147"/>
    </row>
    <row r="148" spans="1:9">
      <c r="A148" s="67" t="s">
        <v>5</v>
      </c>
      <c r="B148" s="68">
        <v>1989</v>
      </c>
      <c r="C148" s="69">
        <v>755347127</v>
      </c>
      <c r="D148" s="69">
        <v>830367259</v>
      </c>
      <c r="E148" s="69">
        <v>778209288</v>
      </c>
      <c r="F148" s="69">
        <v>0</v>
      </c>
      <c r="G148" s="70">
        <f t="shared" ref="G148:G173" si="5">SUM(C148:F148)</f>
        <v>2363923674</v>
      </c>
      <c r="H148" s="63">
        <v>0</v>
      </c>
      <c r="I148"/>
    </row>
    <row r="149" spans="1:9">
      <c r="A149" s="67" t="s">
        <v>5</v>
      </c>
      <c r="B149" s="68">
        <v>1990</v>
      </c>
      <c r="C149" s="69">
        <v>780245914</v>
      </c>
      <c r="D149" s="69">
        <v>904046068.44000006</v>
      </c>
      <c r="E149" s="69">
        <v>829193863</v>
      </c>
      <c r="F149" s="69">
        <v>0</v>
      </c>
      <c r="G149" s="70">
        <f t="shared" si="5"/>
        <v>2513485845.4400001</v>
      </c>
      <c r="H149" s="63">
        <v>0</v>
      </c>
      <c r="I149"/>
    </row>
    <row r="150" spans="1:9">
      <c r="A150" s="67" t="s">
        <v>5</v>
      </c>
      <c r="B150" s="68">
        <v>1991</v>
      </c>
      <c r="C150" s="69">
        <v>853159701</v>
      </c>
      <c r="D150" s="69">
        <v>972231813</v>
      </c>
      <c r="E150" s="69">
        <v>890312886</v>
      </c>
      <c r="F150" s="69">
        <v>0</v>
      </c>
      <c r="G150" s="70">
        <f t="shared" si="5"/>
        <v>2715704400</v>
      </c>
      <c r="H150" s="63">
        <v>0</v>
      </c>
      <c r="I150"/>
    </row>
    <row r="151" spans="1:9">
      <c r="A151" s="67" t="s">
        <v>5</v>
      </c>
      <c r="B151" s="68">
        <v>1992</v>
      </c>
      <c r="C151" s="69">
        <v>865720501</v>
      </c>
      <c r="D151" s="69">
        <v>838610367.88</v>
      </c>
      <c r="E151" s="69">
        <v>934379767</v>
      </c>
      <c r="F151" s="69">
        <v>0</v>
      </c>
      <c r="G151" s="70">
        <f t="shared" si="5"/>
        <v>2638710635.8800001</v>
      </c>
      <c r="H151" s="63">
        <v>0</v>
      </c>
      <c r="I151"/>
    </row>
    <row r="152" spans="1:9">
      <c r="A152" s="67" t="s">
        <v>5</v>
      </c>
      <c r="B152" s="68">
        <v>1993</v>
      </c>
      <c r="C152" s="69">
        <v>963784454</v>
      </c>
      <c r="D152" s="69">
        <v>687758554</v>
      </c>
      <c r="E152" s="69">
        <v>1011110506</v>
      </c>
      <c r="F152" s="69">
        <v>0</v>
      </c>
      <c r="G152" s="70">
        <f t="shared" si="5"/>
        <v>2662653514</v>
      </c>
      <c r="H152" s="63">
        <v>0</v>
      </c>
      <c r="I152"/>
    </row>
    <row r="153" spans="1:9">
      <c r="A153" s="67" t="s">
        <v>5</v>
      </c>
      <c r="B153" s="68">
        <v>1994</v>
      </c>
      <c r="C153" s="69">
        <v>1030999407</v>
      </c>
      <c r="D153" s="69">
        <v>895579411</v>
      </c>
      <c r="E153" s="69">
        <v>1063105936</v>
      </c>
      <c r="F153" s="69">
        <v>0</v>
      </c>
      <c r="G153" s="70">
        <f t="shared" si="5"/>
        <v>2989684754</v>
      </c>
      <c r="H153" s="63">
        <v>0</v>
      </c>
      <c r="I153"/>
    </row>
    <row r="154" spans="1:9">
      <c r="A154" s="67" t="s">
        <v>5</v>
      </c>
      <c r="B154" s="68">
        <v>1995</v>
      </c>
      <c r="C154" s="69">
        <v>1105172733</v>
      </c>
      <c r="D154" s="69">
        <v>988485271</v>
      </c>
      <c r="E154" s="69">
        <v>1157687855</v>
      </c>
      <c r="F154" s="69">
        <v>0</v>
      </c>
      <c r="G154" s="70">
        <f t="shared" si="5"/>
        <v>3251345859</v>
      </c>
      <c r="H154" s="63">
        <v>0</v>
      </c>
      <c r="I154"/>
    </row>
    <row r="155" spans="1:9">
      <c r="A155" s="67" t="s">
        <v>5</v>
      </c>
      <c r="B155" s="68">
        <v>1996</v>
      </c>
      <c r="C155" s="69">
        <v>1140336981</v>
      </c>
      <c r="D155" s="69">
        <v>788299041</v>
      </c>
      <c r="E155" s="69">
        <v>1223491697</v>
      </c>
      <c r="F155" s="69">
        <v>0</v>
      </c>
      <c r="G155" s="70">
        <f t="shared" si="5"/>
        <v>3152127719</v>
      </c>
      <c r="H155" s="63">
        <v>0</v>
      </c>
      <c r="I155"/>
    </row>
    <row r="156" spans="1:9">
      <c r="A156" s="67" t="s">
        <v>5</v>
      </c>
      <c r="B156" s="68">
        <v>1997</v>
      </c>
      <c r="C156" s="69">
        <v>1161040457</v>
      </c>
      <c r="D156" s="69">
        <v>901641637</v>
      </c>
      <c r="E156" s="69">
        <v>1249027863</v>
      </c>
      <c r="F156" s="69">
        <v>0</v>
      </c>
      <c r="G156" s="70">
        <f t="shared" si="5"/>
        <v>3311709957</v>
      </c>
      <c r="H156" s="63">
        <v>0</v>
      </c>
      <c r="I156"/>
    </row>
    <row r="157" spans="1:9">
      <c r="A157" s="67" t="s">
        <v>5</v>
      </c>
      <c r="B157" s="68">
        <v>1998</v>
      </c>
      <c r="C157" s="69">
        <v>1187254176</v>
      </c>
      <c r="D157" s="69">
        <v>1117339967</v>
      </c>
      <c r="E157" s="69">
        <v>1284019308</v>
      </c>
      <c r="F157" s="69">
        <v>0</v>
      </c>
      <c r="G157" s="70">
        <f t="shared" si="5"/>
        <v>3588613451</v>
      </c>
      <c r="H157" s="63">
        <v>0</v>
      </c>
      <c r="I157"/>
    </row>
    <row r="158" spans="1:9">
      <c r="A158" s="67" t="s">
        <v>5</v>
      </c>
      <c r="B158" s="68">
        <v>1999</v>
      </c>
      <c r="C158" s="69">
        <v>1195136849</v>
      </c>
      <c r="D158" s="69">
        <v>1457970263</v>
      </c>
      <c r="E158" s="69">
        <v>1538677636</v>
      </c>
      <c r="F158" s="69">
        <v>0</v>
      </c>
      <c r="G158" s="70">
        <f t="shared" si="5"/>
        <v>4191784748</v>
      </c>
      <c r="H158" s="63">
        <v>0</v>
      </c>
      <c r="I158"/>
    </row>
    <row r="159" spans="1:9">
      <c r="A159" s="67" t="s">
        <v>5</v>
      </c>
      <c r="B159" s="68">
        <v>2000</v>
      </c>
      <c r="C159" s="69">
        <v>1532738790</v>
      </c>
      <c r="D159" s="69">
        <v>1252265769</v>
      </c>
      <c r="E159" s="69">
        <v>1661069947</v>
      </c>
      <c r="F159" s="69">
        <v>0</v>
      </c>
      <c r="G159" s="70">
        <f t="shared" si="5"/>
        <v>4446074506</v>
      </c>
      <c r="H159" s="63">
        <v>0</v>
      </c>
      <c r="I159"/>
    </row>
    <row r="160" spans="1:9">
      <c r="A160" s="67" t="s">
        <v>5</v>
      </c>
      <c r="B160" s="68">
        <v>2001</v>
      </c>
      <c r="C160" s="69">
        <v>1239300879</v>
      </c>
      <c r="D160" s="69">
        <v>1652794944</v>
      </c>
      <c r="E160" s="69">
        <v>1840536638</v>
      </c>
      <c r="F160" s="69">
        <v>0</v>
      </c>
      <c r="G160" s="70">
        <f t="shared" si="5"/>
        <v>4732632461</v>
      </c>
      <c r="H160" s="63">
        <v>0</v>
      </c>
      <c r="I160"/>
    </row>
    <row r="161" spans="1:9">
      <c r="A161" s="67" t="s">
        <v>5</v>
      </c>
      <c r="B161" s="68">
        <v>2002</v>
      </c>
      <c r="C161" s="69">
        <v>1304495820</v>
      </c>
      <c r="D161" s="69">
        <v>2245509671</v>
      </c>
      <c r="E161" s="69">
        <v>1853776788</v>
      </c>
      <c r="F161" s="69">
        <v>0</v>
      </c>
      <c r="G161" s="70">
        <f t="shared" si="5"/>
        <v>5403782279</v>
      </c>
      <c r="H161" s="63">
        <v>0</v>
      </c>
      <c r="I161"/>
    </row>
    <row r="162" spans="1:9">
      <c r="A162" s="67" t="s">
        <v>5</v>
      </c>
      <c r="B162" s="68">
        <v>2003</v>
      </c>
      <c r="C162" s="71">
        <v>1404979031</v>
      </c>
      <c r="D162" s="71">
        <v>2057490553</v>
      </c>
      <c r="E162" s="71">
        <v>2102697784</v>
      </c>
      <c r="F162" s="69">
        <v>0</v>
      </c>
      <c r="G162" s="70">
        <f t="shared" si="5"/>
        <v>5565167368</v>
      </c>
      <c r="H162" s="63">
        <v>0</v>
      </c>
      <c r="I162"/>
    </row>
    <row r="163" spans="1:9">
      <c r="A163" s="67" t="s">
        <v>5</v>
      </c>
      <c r="B163" s="68">
        <v>2004</v>
      </c>
      <c r="C163" s="71">
        <v>1461151703</v>
      </c>
      <c r="D163" s="71">
        <v>1939972242</v>
      </c>
      <c r="E163" s="71">
        <v>2298669662</v>
      </c>
      <c r="F163" s="69">
        <v>0</v>
      </c>
      <c r="G163" s="70">
        <f t="shared" si="5"/>
        <v>5699793607</v>
      </c>
      <c r="H163" s="63">
        <v>0</v>
      </c>
    </row>
    <row r="164" spans="1:9">
      <c r="A164" s="67" t="s">
        <v>5</v>
      </c>
      <c r="B164" s="68">
        <v>2005</v>
      </c>
      <c r="C164" s="71">
        <v>1489479668</v>
      </c>
      <c r="D164" s="71">
        <v>2026059726</v>
      </c>
      <c r="E164" s="71">
        <v>2432877293.27</v>
      </c>
      <c r="F164" s="69">
        <v>0</v>
      </c>
      <c r="G164" s="70">
        <f t="shared" si="5"/>
        <v>5948416687.2700005</v>
      </c>
      <c r="H164" s="63">
        <v>0</v>
      </c>
    </row>
    <row r="165" spans="1:9">
      <c r="A165" s="67" t="s">
        <v>5</v>
      </c>
      <c r="B165" s="68">
        <v>2006</v>
      </c>
      <c r="C165" s="72">
        <v>1587281819</v>
      </c>
      <c r="D165" s="72">
        <v>2158883056</v>
      </c>
      <c r="E165" s="72">
        <v>2683256306</v>
      </c>
      <c r="F165" s="69">
        <v>0</v>
      </c>
      <c r="G165" s="70">
        <f t="shared" si="5"/>
        <v>6429421181</v>
      </c>
      <c r="H165" s="63">
        <v>0</v>
      </c>
    </row>
    <row r="166" spans="1:9">
      <c r="A166" s="67" t="s">
        <v>5</v>
      </c>
      <c r="B166" s="68">
        <v>2007</v>
      </c>
      <c r="C166" s="72">
        <v>1640732290</v>
      </c>
      <c r="D166" s="72">
        <v>1977782927</v>
      </c>
      <c r="E166" s="72">
        <v>3559739931</v>
      </c>
      <c r="F166" s="69">
        <v>0</v>
      </c>
      <c r="G166" s="70">
        <f t="shared" si="5"/>
        <v>7178255148</v>
      </c>
      <c r="H166" s="63">
        <v>0</v>
      </c>
    </row>
    <row r="167" spans="1:9">
      <c r="A167" s="67" t="s">
        <v>5</v>
      </c>
      <c r="B167" s="68">
        <v>2008</v>
      </c>
      <c r="C167" s="72">
        <v>1689623832</v>
      </c>
      <c r="D167" s="72">
        <v>2747988136</v>
      </c>
      <c r="E167" s="72">
        <v>3889919140</v>
      </c>
      <c r="F167" s="69">
        <v>0</v>
      </c>
      <c r="G167" s="70">
        <f t="shared" si="5"/>
        <v>8327531108</v>
      </c>
      <c r="H167" s="63">
        <v>0</v>
      </c>
    </row>
    <row r="168" spans="1:9">
      <c r="A168" s="67" t="s">
        <v>5</v>
      </c>
      <c r="B168" s="68">
        <v>2009</v>
      </c>
      <c r="C168" s="72">
        <v>1832884396</v>
      </c>
      <c r="D168" s="72">
        <v>2931587212</v>
      </c>
      <c r="E168" s="72">
        <v>4356781877</v>
      </c>
      <c r="F168" s="69">
        <v>0</v>
      </c>
      <c r="G168" s="70">
        <f t="shared" si="5"/>
        <v>9121253485</v>
      </c>
      <c r="H168" s="63">
        <v>0</v>
      </c>
    </row>
    <row r="169" spans="1:9">
      <c r="A169" s="67" t="s">
        <v>5</v>
      </c>
      <c r="B169" s="68">
        <v>2010</v>
      </c>
      <c r="C169" s="72">
        <v>1933741077</v>
      </c>
      <c r="D169" s="72">
        <v>2945911265</v>
      </c>
      <c r="E169" s="72">
        <v>4083295457</v>
      </c>
      <c r="F169" s="69">
        <v>0</v>
      </c>
      <c r="G169" s="70">
        <f t="shared" si="5"/>
        <v>8962947799</v>
      </c>
      <c r="H169" s="63">
        <v>0</v>
      </c>
    </row>
    <row r="170" spans="1:9">
      <c r="A170" s="67" t="s">
        <v>5</v>
      </c>
      <c r="B170" s="68">
        <v>2011</v>
      </c>
      <c r="C170" s="72">
        <v>1975897054</v>
      </c>
      <c r="D170" s="72">
        <v>3167131653</v>
      </c>
      <c r="E170" s="72">
        <v>4094188764.1599998</v>
      </c>
      <c r="F170" s="69">
        <v>0</v>
      </c>
      <c r="G170" s="70">
        <f t="shared" si="5"/>
        <v>9237217471.1599998</v>
      </c>
      <c r="H170" s="63">
        <v>0</v>
      </c>
    </row>
    <row r="171" spans="1:9">
      <c r="A171" s="67" t="s">
        <v>5</v>
      </c>
      <c r="B171" s="68">
        <v>2012</v>
      </c>
      <c r="C171" s="72">
        <v>2115900124</v>
      </c>
      <c r="D171" s="72">
        <v>3208701197</v>
      </c>
      <c r="E171" s="72">
        <v>4016525119</v>
      </c>
      <c r="F171" s="69">
        <v>0</v>
      </c>
      <c r="G171" s="70">
        <f t="shared" si="5"/>
        <v>9341126440</v>
      </c>
      <c r="H171" s="63">
        <v>0</v>
      </c>
    </row>
    <row r="172" spans="1:9">
      <c r="A172" s="67" t="s">
        <v>5</v>
      </c>
      <c r="B172" s="68">
        <v>2013</v>
      </c>
      <c r="C172" s="72">
        <v>2201558974</v>
      </c>
      <c r="D172" s="72">
        <v>3244900516</v>
      </c>
      <c r="E172" s="72">
        <v>3976660185</v>
      </c>
      <c r="F172" s="69">
        <v>0</v>
      </c>
      <c r="G172" s="70">
        <f t="shared" si="5"/>
        <v>9423119675</v>
      </c>
      <c r="H172" s="63">
        <v>0</v>
      </c>
    </row>
    <row r="173" spans="1:9">
      <c r="A173" s="67" t="s">
        <v>5</v>
      </c>
      <c r="B173" s="74">
        <v>2014</v>
      </c>
      <c r="C173" s="72">
        <v>2308019920</v>
      </c>
      <c r="D173" s="72">
        <v>3247756505</v>
      </c>
      <c r="E173" s="72">
        <v>4066649127.1999998</v>
      </c>
      <c r="F173" s="72">
        <v>0</v>
      </c>
      <c r="G173" s="70">
        <f t="shared" si="5"/>
        <v>9622425552.2000008</v>
      </c>
      <c r="H173" s="63">
        <v>0</v>
      </c>
    </row>
    <row r="174" spans="1:9">
      <c r="A174" s="67"/>
      <c r="C174" s="69"/>
      <c r="D174" s="69"/>
      <c r="E174" s="69"/>
      <c r="F174" s="69"/>
      <c r="G174" s="75"/>
      <c r="I174"/>
    </row>
    <row r="175" spans="1:9">
      <c r="A175" s="67" t="s">
        <v>6</v>
      </c>
      <c r="B175" s="68">
        <v>1988</v>
      </c>
      <c r="C175" s="69">
        <v>1088101087</v>
      </c>
      <c r="D175" s="69">
        <v>814138809</v>
      </c>
      <c r="E175" s="69">
        <v>2007923266</v>
      </c>
      <c r="F175" s="69">
        <v>1056248596</v>
      </c>
      <c r="G175" s="70">
        <f>SUM(C175:F175)</f>
        <v>4966411758</v>
      </c>
      <c r="H175" s="63">
        <v>0</v>
      </c>
      <c r="I175"/>
    </row>
    <row r="176" spans="1:9">
      <c r="A176" s="67" t="s">
        <v>6</v>
      </c>
      <c r="B176" s="68">
        <v>1989</v>
      </c>
      <c r="C176" s="69">
        <v>1150185716</v>
      </c>
      <c r="D176" s="69">
        <v>924054498</v>
      </c>
      <c r="E176" s="69">
        <v>2357785708</v>
      </c>
      <c r="F176" s="69">
        <v>917855756</v>
      </c>
      <c r="G176" s="70">
        <f t="shared" ref="G176:G201" si="6">SUM(C176:F176)</f>
        <v>5349881678</v>
      </c>
      <c r="H176" s="63">
        <v>0</v>
      </c>
      <c r="I176"/>
    </row>
    <row r="177" spans="1:9">
      <c r="A177" s="67" t="s">
        <v>6</v>
      </c>
      <c r="B177" s="68">
        <v>1990</v>
      </c>
      <c r="C177" s="69">
        <v>1224476571</v>
      </c>
      <c r="D177" s="69">
        <v>1396613823.24</v>
      </c>
      <c r="E177" s="69">
        <v>2605274310</v>
      </c>
      <c r="F177" s="69">
        <v>904765983</v>
      </c>
      <c r="G177" s="70">
        <f t="shared" si="6"/>
        <v>6131130687.2399998</v>
      </c>
      <c r="H177" s="63">
        <v>0</v>
      </c>
      <c r="I177"/>
    </row>
    <row r="178" spans="1:9">
      <c r="A178" s="67" t="s">
        <v>6</v>
      </c>
      <c r="B178" s="68">
        <v>1991</v>
      </c>
      <c r="C178" s="69">
        <v>1259496517</v>
      </c>
      <c r="D178" s="69">
        <v>868623997</v>
      </c>
      <c r="E178" s="69">
        <v>2080101981</v>
      </c>
      <c r="F178" s="69">
        <v>798555349</v>
      </c>
      <c r="G178" s="70">
        <f t="shared" si="6"/>
        <v>5006777844</v>
      </c>
      <c r="H178" s="63">
        <v>0</v>
      </c>
      <c r="I178"/>
    </row>
    <row r="179" spans="1:9">
      <c r="A179" s="67" t="s">
        <v>6</v>
      </c>
      <c r="B179" s="68">
        <v>1992</v>
      </c>
      <c r="C179" s="69">
        <v>1263353236</v>
      </c>
      <c r="D179" s="69">
        <v>1013246298.2</v>
      </c>
      <c r="E179" s="69">
        <v>1900074462</v>
      </c>
      <c r="F179" s="69">
        <v>620598543</v>
      </c>
      <c r="G179" s="70">
        <f t="shared" si="6"/>
        <v>4797272539.1999998</v>
      </c>
      <c r="H179" s="63">
        <v>0</v>
      </c>
      <c r="I179"/>
    </row>
    <row r="180" spans="1:9">
      <c r="A180" s="67" t="s">
        <v>6</v>
      </c>
      <c r="B180" s="68">
        <v>1993</v>
      </c>
      <c r="C180" s="69">
        <v>1379972689</v>
      </c>
      <c r="D180" s="69">
        <v>802506092</v>
      </c>
      <c r="E180" s="69">
        <v>1763174845</v>
      </c>
      <c r="F180" s="69">
        <v>537714964</v>
      </c>
      <c r="G180" s="70">
        <f t="shared" si="6"/>
        <v>4483368590</v>
      </c>
      <c r="H180" s="63">
        <v>0</v>
      </c>
      <c r="I180"/>
    </row>
    <row r="181" spans="1:9">
      <c r="A181" s="67" t="s">
        <v>6</v>
      </c>
      <c r="B181" s="68">
        <v>1994</v>
      </c>
      <c r="C181" s="69">
        <v>1601094600</v>
      </c>
      <c r="D181" s="69">
        <v>1467073952</v>
      </c>
      <c r="E181" s="69">
        <v>1752533368</v>
      </c>
      <c r="F181" s="69">
        <v>1773874230</v>
      </c>
      <c r="G181" s="70">
        <f t="shared" si="6"/>
        <v>6594576150</v>
      </c>
      <c r="H181" s="63">
        <v>0</v>
      </c>
      <c r="I181"/>
    </row>
    <row r="182" spans="1:9">
      <c r="A182" s="67" t="s">
        <v>6</v>
      </c>
      <c r="B182" s="68">
        <v>1995</v>
      </c>
      <c r="C182" s="69">
        <v>1584649056</v>
      </c>
      <c r="D182" s="69">
        <v>1600898074</v>
      </c>
      <c r="E182" s="69">
        <v>2067627222</v>
      </c>
      <c r="F182" s="69">
        <v>671136066</v>
      </c>
      <c r="G182" s="70">
        <f t="shared" si="6"/>
        <v>5924310418</v>
      </c>
      <c r="H182" s="63">
        <v>0</v>
      </c>
      <c r="I182"/>
    </row>
    <row r="183" spans="1:9">
      <c r="A183" s="67" t="s">
        <v>6</v>
      </c>
      <c r="B183" s="68">
        <v>1996</v>
      </c>
      <c r="C183" s="69">
        <v>1638095187</v>
      </c>
      <c r="D183" s="69">
        <v>1215287036</v>
      </c>
      <c r="E183" s="69">
        <v>1635755629</v>
      </c>
      <c r="F183" s="69">
        <v>520507398</v>
      </c>
      <c r="G183" s="70">
        <f t="shared" si="6"/>
        <v>5009645250</v>
      </c>
      <c r="H183" s="63">
        <v>0</v>
      </c>
      <c r="I183"/>
    </row>
    <row r="184" spans="1:9">
      <c r="A184" s="67" t="s">
        <v>6</v>
      </c>
      <c r="B184" s="68">
        <v>1997</v>
      </c>
      <c r="C184" s="69">
        <v>1550476848</v>
      </c>
      <c r="D184" s="69">
        <v>1517374403</v>
      </c>
      <c r="E184" s="69">
        <v>1343566612</v>
      </c>
      <c r="F184" s="69">
        <v>473221338</v>
      </c>
      <c r="G184" s="70">
        <f t="shared" si="6"/>
        <v>4884639201</v>
      </c>
      <c r="H184" s="63">
        <v>0</v>
      </c>
      <c r="I184"/>
    </row>
    <row r="185" spans="1:9">
      <c r="A185" s="67" t="s">
        <v>6</v>
      </c>
      <c r="B185" s="68">
        <v>1998</v>
      </c>
      <c r="C185" s="69">
        <v>1718180622</v>
      </c>
      <c r="D185" s="69">
        <v>1306572294</v>
      </c>
      <c r="E185" s="69">
        <v>1663892131</v>
      </c>
      <c r="F185" s="69">
        <v>-24492761</v>
      </c>
      <c r="G185" s="70">
        <f t="shared" si="6"/>
        <v>4664152286</v>
      </c>
      <c r="H185" s="63">
        <v>0</v>
      </c>
      <c r="I185"/>
    </row>
    <row r="186" spans="1:9">
      <c r="A186" s="67" t="s">
        <v>6</v>
      </c>
      <c r="B186" s="68">
        <v>1999</v>
      </c>
      <c r="C186" s="69">
        <v>1598661952</v>
      </c>
      <c r="D186" s="69">
        <v>1852264435</v>
      </c>
      <c r="E186" s="69">
        <v>1816115978</v>
      </c>
      <c r="F186" s="69">
        <v>691544953</v>
      </c>
      <c r="G186" s="70">
        <f t="shared" si="6"/>
        <v>5958587318</v>
      </c>
      <c r="H186" s="63">
        <v>0</v>
      </c>
      <c r="I186"/>
    </row>
    <row r="187" spans="1:9">
      <c r="A187" s="67" t="s">
        <v>6</v>
      </c>
      <c r="B187" s="68">
        <v>2000</v>
      </c>
      <c r="C187" s="69">
        <v>1694456096</v>
      </c>
      <c r="D187" s="69">
        <v>2293919836</v>
      </c>
      <c r="E187" s="69">
        <v>1960756971</v>
      </c>
      <c r="F187" s="69">
        <v>568895089</v>
      </c>
      <c r="G187" s="70">
        <f t="shared" si="6"/>
        <v>6518027992</v>
      </c>
      <c r="H187" s="63">
        <v>0</v>
      </c>
      <c r="I187"/>
    </row>
    <row r="188" spans="1:9">
      <c r="A188" s="67" t="s">
        <v>6</v>
      </c>
      <c r="B188" s="68">
        <v>2001</v>
      </c>
      <c r="C188" s="69">
        <v>1648001680</v>
      </c>
      <c r="D188" s="69">
        <v>3469628636</v>
      </c>
      <c r="E188" s="69">
        <v>2062471090</v>
      </c>
      <c r="F188" s="69">
        <v>473081692</v>
      </c>
      <c r="G188" s="70">
        <f t="shared" si="6"/>
        <v>7653183098</v>
      </c>
      <c r="H188" s="67">
        <v>24602649</v>
      </c>
      <c r="I188" t="s">
        <v>448</v>
      </c>
    </row>
    <row r="189" spans="1:9">
      <c r="A189" s="67" t="s">
        <v>6</v>
      </c>
      <c r="B189" s="68">
        <v>2002</v>
      </c>
      <c r="C189" s="69">
        <v>1659039792</v>
      </c>
      <c r="D189" s="69">
        <v>4956566466</v>
      </c>
      <c r="E189" s="69">
        <v>2245740057</v>
      </c>
      <c r="F189" s="69">
        <v>166919546</v>
      </c>
      <c r="G189" s="70">
        <f t="shared" si="6"/>
        <v>9028265861</v>
      </c>
      <c r="H189" s="67">
        <v>17400336</v>
      </c>
      <c r="I189" t="s">
        <v>448</v>
      </c>
    </row>
    <row r="190" spans="1:9">
      <c r="A190" s="67" t="s">
        <v>6</v>
      </c>
      <c r="B190" s="68">
        <v>2003</v>
      </c>
      <c r="C190" s="71">
        <v>1714184436</v>
      </c>
      <c r="D190" s="71">
        <v>5352613731</v>
      </c>
      <c r="E190" s="71">
        <v>2408845740</v>
      </c>
      <c r="F190" s="71">
        <v>280445747</v>
      </c>
      <c r="G190" s="70">
        <f t="shared" si="6"/>
        <v>9756089654</v>
      </c>
      <c r="H190" s="67">
        <v>82137504</v>
      </c>
      <c r="I190" t="s">
        <v>448</v>
      </c>
    </row>
    <row r="191" spans="1:9">
      <c r="A191" s="67" t="s">
        <v>6</v>
      </c>
      <c r="B191" s="68">
        <v>2004</v>
      </c>
      <c r="C191" s="71">
        <v>1816689372</v>
      </c>
      <c r="D191" s="71">
        <v>5334295148</v>
      </c>
      <c r="E191" s="71">
        <v>2812657380</v>
      </c>
      <c r="F191" s="71">
        <v>352670408</v>
      </c>
      <c r="G191" s="70">
        <f t="shared" si="6"/>
        <v>10316312308</v>
      </c>
      <c r="H191" s="67">
        <v>727248019</v>
      </c>
      <c r="I191" t="s">
        <v>448</v>
      </c>
    </row>
    <row r="192" spans="1:9">
      <c r="A192" s="67" t="s">
        <v>6</v>
      </c>
      <c r="B192" s="68">
        <v>2005</v>
      </c>
      <c r="C192" s="71">
        <v>1943840851</v>
      </c>
      <c r="D192" s="71">
        <v>5044679490</v>
      </c>
      <c r="E192" s="71">
        <v>4498625923</v>
      </c>
      <c r="F192" s="71">
        <v>3447456795</v>
      </c>
      <c r="G192" s="70">
        <f t="shared" si="6"/>
        <v>14934603059</v>
      </c>
      <c r="H192" s="67">
        <v>69019354</v>
      </c>
      <c r="I192" t="s">
        <v>448</v>
      </c>
    </row>
    <row r="193" spans="1:9">
      <c r="A193" s="67" t="s">
        <v>6</v>
      </c>
      <c r="B193" s="68">
        <v>2006</v>
      </c>
      <c r="C193" s="72">
        <v>1977069693</v>
      </c>
      <c r="D193" s="72">
        <v>4795359905</v>
      </c>
      <c r="E193" s="72">
        <v>4833278044</v>
      </c>
      <c r="F193" s="72">
        <v>318648337</v>
      </c>
      <c r="G193" s="70">
        <f t="shared" si="6"/>
        <v>11924355979</v>
      </c>
      <c r="H193" s="67">
        <v>151223088</v>
      </c>
      <c r="I193" t="s">
        <v>448</v>
      </c>
    </row>
    <row r="194" spans="1:9">
      <c r="A194" s="67" t="s">
        <v>6</v>
      </c>
      <c r="B194" s="68">
        <v>2007</v>
      </c>
      <c r="C194" s="72">
        <v>2091275430</v>
      </c>
      <c r="D194" s="72">
        <v>5166646752</v>
      </c>
      <c r="E194" s="72">
        <v>5271538201</v>
      </c>
      <c r="F194" s="72">
        <v>714599286</v>
      </c>
      <c r="G194" s="70">
        <f t="shared" si="6"/>
        <v>13244059669</v>
      </c>
      <c r="H194" s="67">
        <v>107224180</v>
      </c>
      <c r="I194" t="s">
        <v>448</v>
      </c>
    </row>
    <row r="195" spans="1:9">
      <c r="A195" s="67" t="s">
        <v>6</v>
      </c>
      <c r="B195" s="68">
        <v>2008</v>
      </c>
      <c r="C195" s="72">
        <v>2055376551</v>
      </c>
      <c r="D195" s="72">
        <v>6380098907</v>
      </c>
      <c r="E195" s="72">
        <v>4962655584</v>
      </c>
      <c r="F195" s="72">
        <v>389986992</v>
      </c>
      <c r="G195" s="70">
        <f t="shared" si="6"/>
        <v>13788118034</v>
      </c>
      <c r="H195" s="67">
        <v>127841650</v>
      </c>
      <c r="I195" t="s">
        <v>448</v>
      </c>
    </row>
    <row r="196" spans="1:9">
      <c r="A196" s="67" t="s">
        <v>6</v>
      </c>
      <c r="B196" s="68">
        <v>2009</v>
      </c>
      <c r="C196" s="72">
        <v>2196997367</v>
      </c>
      <c r="D196" s="72">
        <v>6506224856</v>
      </c>
      <c r="E196" s="72">
        <v>5122671333</v>
      </c>
      <c r="F196" s="72">
        <v>1055986375</v>
      </c>
      <c r="G196" s="70">
        <f t="shared" si="6"/>
        <v>14881879931</v>
      </c>
      <c r="H196" s="67">
        <v>56924327</v>
      </c>
      <c r="I196" t="s">
        <v>448</v>
      </c>
    </row>
    <row r="197" spans="1:9">
      <c r="A197" s="67" t="s">
        <v>6</v>
      </c>
      <c r="B197" s="68">
        <v>2010</v>
      </c>
      <c r="C197" s="72">
        <v>2232436597</v>
      </c>
      <c r="D197" s="73">
        <v>3713263362</v>
      </c>
      <c r="E197" s="72">
        <v>4833585658</v>
      </c>
      <c r="F197" s="72">
        <v>984136721</v>
      </c>
      <c r="G197" s="70">
        <f t="shared" si="6"/>
        <v>11763422338</v>
      </c>
      <c r="H197" s="67">
        <v>126590023</v>
      </c>
      <c r="I197" t="s">
        <v>448</v>
      </c>
    </row>
    <row r="198" spans="1:9">
      <c r="A198" s="67" t="s">
        <v>6</v>
      </c>
      <c r="B198" s="68">
        <v>2011</v>
      </c>
      <c r="C198" s="72">
        <v>2238766302</v>
      </c>
      <c r="D198" s="73">
        <v>3909895934</v>
      </c>
      <c r="E198" s="72">
        <v>4647019231</v>
      </c>
      <c r="F198" s="72">
        <v>422628547</v>
      </c>
      <c r="G198" s="70">
        <f t="shared" si="6"/>
        <v>11218310014</v>
      </c>
      <c r="H198" s="67">
        <v>51884837</v>
      </c>
      <c r="I198" t="s">
        <v>448</v>
      </c>
    </row>
    <row r="199" spans="1:9">
      <c r="A199" s="67" t="s">
        <v>6</v>
      </c>
      <c r="B199" s="68">
        <v>2012</v>
      </c>
      <c r="C199" s="72">
        <v>2359217702</v>
      </c>
      <c r="D199" s="73">
        <v>4325414390</v>
      </c>
      <c r="E199" s="72">
        <v>4792751932</v>
      </c>
      <c r="F199" s="72">
        <v>369442094</v>
      </c>
      <c r="G199" s="70">
        <f t="shared" si="6"/>
        <v>11846826118</v>
      </c>
      <c r="H199" s="67">
        <v>56132570</v>
      </c>
      <c r="I199" t="s">
        <v>448</v>
      </c>
    </row>
    <row r="200" spans="1:9">
      <c r="A200" s="67" t="s">
        <v>6</v>
      </c>
      <c r="B200" s="68">
        <v>2013</v>
      </c>
      <c r="C200" s="72">
        <v>2329010076</v>
      </c>
      <c r="D200" s="73">
        <v>4430099076</v>
      </c>
      <c r="E200" s="72">
        <v>5017778380</v>
      </c>
      <c r="F200" s="72">
        <v>521565272</v>
      </c>
      <c r="G200" s="70">
        <f t="shared" si="6"/>
        <v>12298452804</v>
      </c>
      <c r="H200" s="67">
        <v>143945559</v>
      </c>
      <c r="I200" t="s">
        <v>448</v>
      </c>
    </row>
    <row r="201" spans="1:9">
      <c r="A201" s="67" t="s">
        <v>6</v>
      </c>
      <c r="B201" s="74">
        <v>2014</v>
      </c>
      <c r="C201" s="72">
        <v>2301758473</v>
      </c>
      <c r="D201" s="72">
        <v>4751610122</v>
      </c>
      <c r="E201" s="72">
        <v>5418515123</v>
      </c>
      <c r="F201" s="72">
        <v>347888164</v>
      </c>
      <c r="G201" s="70">
        <f t="shared" si="6"/>
        <v>12819771882</v>
      </c>
      <c r="H201" s="63">
        <v>214929241</v>
      </c>
      <c r="I201" t="s">
        <v>448</v>
      </c>
    </row>
    <row r="202" spans="1:9">
      <c r="A202" s="67"/>
      <c r="C202" s="69"/>
      <c r="D202" s="69"/>
      <c r="E202" s="69"/>
      <c r="F202" s="69"/>
      <c r="G202" s="75"/>
      <c r="I202"/>
    </row>
    <row r="203" spans="1:9">
      <c r="A203" s="67" t="s">
        <v>7</v>
      </c>
      <c r="B203" s="68">
        <v>1988</v>
      </c>
      <c r="C203" s="69">
        <v>268677160</v>
      </c>
      <c r="D203" s="69">
        <v>200351054</v>
      </c>
      <c r="E203" s="69">
        <v>123852673</v>
      </c>
      <c r="F203" s="69">
        <v>0</v>
      </c>
      <c r="G203" s="70">
        <f>SUM(C203:F203)</f>
        <v>592880887</v>
      </c>
      <c r="H203" s="63">
        <v>0</v>
      </c>
      <c r="I203"/>
    </row>
    <row r="204" spans="1:9">
      <c r="A204" s="67" t="s">
        <v>7</v>
      </c>
      <c r="B204" s="68">
        <v>1989</v>
      </c>
      <c r="C204" s="69">
        <v>294024103</v>
      </c>
      <c r="D204" s="69">
        <v>277245305</v>
      </c>
      <c r="E204" s="69">
        <v>147063120</v>
      </c>
      <c r="F204" s="69">
        <v>0</v>
      </c>
      <c r="G204" s="70">
        <f t="shared" ref="G204:G229" si="7">SUM(C204:F204)</f>
        <v>718332528</v>
      </c>
      <c r="H204" s="63">
        <v>0</v>
      </c>
      <c r="I204"/>
    </row>
    <row r="205" spans="1:9">
      <c r="A205" s="67" t="s">
        <v>7</v>
      </c>
      <c r="B205" s="68">
        <v>1990</v>
      </c>
      <c r="C205" s="69">
        <v>279345372</v>
      </c>
      <c r="D205" s="69">
        <v>428678578.80000001</v>
      </c>
      <c r="E205" s="69">
        <v>159149269</v>
      </c>
      <c r="F205" s="69">
        <v>0</v>
      </c>
      <c r="G205" s="70">
        <f t="shared" si="7"/>
        <v>867173219.79999995</v>
      </c>
      <c r="H205" s="63">
        <v>0</v>
      </c>
      <c r="I205"/>
    </row>
    <row r="206" spans="1:9">
      <c r="A206" s="67" t="s">
        <v>7</v>
      </c>
      <c r="B206" s="68">
        <v>1991</v>
      </c>
      <c r="C206" s="69">
        <v>251924669</v>
      </c>
      <c r="D206" s="69">
        <v>152105063</v>
      </c>
      <c r="E206" s="69">
        <v>167312321</v>
      </c>
      <c r="F206" s="69">
        <v>95930921</v>
      </c>
      <c r="G206" s="70">
        <f t="shared" si="7"/>
        <v>667272974</v>
      </c>
      <c r="H206" s="63">
        <v>0</v>
      </c>
      <c r="I206"/>
    </row>
    <row r="207" spans="1:9">
      <c r="A207" s="67" t="s">
        <v>7</v>
      </c>
      <c r="B207" s="68">
        <v>1992</v>
      </c>
      <c r="C207" s="69">
        <v>300680060</v>
      </c>
      <c r="D207" s="69">
        <v>166194571.36000001</v>
      </c>
      <c r="E207" s="69">
        <v>179825527</v>
      </c>
      <c r="F207" s="69">
        <v>119591410</v>
      </c>
      <c r="G207" s="70">
        <f t="shared" si="7"/>
        <v>766291568.36000001</v>
      </c>
      <c r="H207" s="63">
        <v>0</v>
      </c>
      <c r="I207"/>
    </row>
    <row r="208" spans="1:9">
      <c r="A208" s="67" t="s">
        <v>7</v>
      </c>
      <c r="B208" s="68">
        <v>1993</v>
      </c>
      <c r="C208" s="69">
        <v>319455282</v>
      </c>
      <c r="D208" s="69">
        <v>168982760</v>
      </c>
      <c r="E208" s="69">
        <v>198654435</v>
      </c>
      <c r="F208" s="69">
        <v>78806194</v>
      </c>
      <c r="G208" s="70">
        <f t="shared" si="7"/>
        <v>765898671</v>
      </c>
      <c r="H208" s="63">
        <v>0</v>
      </c>
      <c r="I208"/>
    </row>
    <row r="209" spans="1:9">
      <c r="A209" s="67" t="s">
        <v>7</v>
      </c>
      <c r="B209" s="68">
        <v>1994</v>
      </c>
      <c r="C209" s="69">
        <v>428382476</v>
      </c>
      <c r="D209" s="69">
        <v>523220061</v>
      </c>
      <c r="E209" s="69">
        <v>205453787</v>
      </c>
      <c r="F209" s="69">
        <v>213997835</v>
      </c>
      <c r="G209" s="70">
        <f t="shared" si="7"/>
        <v>1371054159</v>
      </c>
      <c r="H209" s="63">
        <v>0</v>
      </c>
      <c r="I209"/>
    </row>
    <row r="210" spans="1:9">
      <c r="A210" s="67" t="s">
        <v>7</v>
      </c>
      <c r="B210" s="68">
        <v>1995</v>
      </c>
      <c r="C210" s="69">
        <v>661567700</v>
      </c>
      <c r="D210" s="69">
        <v>708830689</v>
      </c>
      <c r="E210" s="69">
        <v>212484286</v>
      </c>
      <c r="F210" s="69">
        <v>82769667</v>
      </c>
      <c r="G210" s="70">
        <f t="shared" si="7"/>
        <v>1665652342</v>
      </c>
      <c r="H210" s="63">
        <v>0</v>
      </c>
      <c r="I210"/>
    </row>
    <row r="211" spans="1:9">
      <c r="A211" s="67" t="s">
        <v>7</v>
      </c>
      <c r="B211" s="68">
        <v>1996</v>
      </c>
      <c r="C211" s="69">
        <v>549255118</v>
      </c>
      <c r="D211" s="69">
        <v>655937573</v>
      </c>
      <c r="E211" s="69">
        <v>224620626</v>
      </c>
      <c r="F211" s="69">
        <v>41489322</v>
      </c>
      <c r="G211" s="70">
        <f t="shared" si="7"/>
        <v>1471302639</v>
      </c>
      <c r="H211" s="63">
        <v>0</v>
      </c>
      <c r="I211"/>
    </row>
    <row r="212" spans="1:9">
      <c r="A212" s="67" t="s">
        <v>7</v>
      </c>
      <c r="B212" s="68">
        <v>1997</v>
      </c>
      <c r="C212" s="69">
        <v>537212842</v>
      </c>
      <c r="D212" s="69">
        <v>630683634</v>
      </c>
      <c r="E212" s="69">
        <v>224519103</v>
      </c>
      <c r="F212" s="69">
        <v>110664993</v>
      </c>
      <c r="G212" s="70">
        <f t="shared" si="7"/>
        <v>1503080572</v>
      </c>
      <c r="H212" s="63">
        <v>0</v>
      </c>
      <c r="I212"/>
    </row>
    <row r="213" spans="1:9">
      <c r="A213" s="67" t="s">
        <v>7</v>
      </c>
      <c r="B213" s="68">
        <v>1998</v>
      </c>
      <c r="C213" s="69">
        <v>819860827</v>
      </c>
      <c r="D213" s="69">
        <v>925457335</v>
      </c>
      <c r="E213" s="69">
        <v>248690733</v>
      </c>
      <c r="F213" s="69">
        <v>78513421</v>
      </c>
      <c r="G213" s="70">
        <f t="shared" si="7"/>
        <v>2072522316</v>
      </c>
      <c r="H213" s="63">
        <v>10180962</v>
      </c>
      <c r="I213" t="s">
        <v>448</v>
      </c>
    </row>
    <row r="214" spans="1:9">
      <c r="A214" s="67" t="s">
        <v>7</v>
      </c>
      <c r="B214" s="68">
        <v>1999</v>
      </c>
      <c r="C214" s="69">
        <v>754883179</v>
      </c>
      <c r="D214" s="69">
        <v>676625661</v>
      </c>
      <c r="E214" s="69">
        <v>262311238</v>
      </c>
      <c r="F214" s="69">
        <v>41695890</v>
      </c>
      <c r="G214" s="70">
        <f t="shared" si="7"/>
        <v>1735515968</v>
      </c>
      <c r="H214" s="63">
        <v>32717798</v>
      </c>
      <c r="I214" t="s">
        <v>448</v>
      </c>
    </row>
    <row r="215" spans="1:9">
      <c r="A215" s="67" t="s">
        <v>7</v>
      </c>
      <c r="B215" s="68">
        <v>2000</v>
      </c>
      <c r="C215" s="69">
        <v>902167421</v>
      </c>
      <c r="D215" s="69">
        <v>807627348</v>
      </c>
      <c r="E215" s="69">
        <v>279902759</v>
      </c>
      <c r="F215" s="69">
        <v>55021022</v>
      </c>
      <c r="G215" s="70">
        <f t="shared" si="7"/>
        <v>2044718550</v>
      </c>
      <c r="H215" s="63">
        <v>15471277</v>
      </c>
      <c r="I215" t="s">
        <v>448</v>
      </c>
    </row>
    <row r="216" spans="1:9">
      <c r="A216" s="67" t="s">
        <v>7</v>
      </c>
      <c r="B216" s="68">
        <v>2001</v>
      </c>
      <c r="C216" s="69">
        <v>902534951</v>
      </c>
      <c r="D216" s="69">
        <v>917437538.00999904</v>
      </c>
      <c r="E216" s="69">
        <v>321097608</v>
      </c>
      <c r="F216" s="69">
        <v>503753044</v>
      </c>
      <c r="G216" s="70">
        <f t="shared" si="7"/>
        <v>2644823141.0099993</v>
      </c>
      <c r="H216" s="67">
        <v>877471</v>
      </c>
      <c r="I216" t="s">
        <v>448</v>
      </c>
    </row>
    <row r="217" spans="1:9">
      <c r="A217" s="67" t="s">
        <v>7</v>
      </c>
      <c r="B217" s="68">
        <v>2002</v>
      </c>
      <c r="C217" s="69">
        <v>692500394</v>
      </c>
      <c r="D217" s="69">
        <v>1409947304</v>
      </c>
      <c r="E217" s="79">
        <v>328355457</v>
      </c>
      <c r="F217" s="69">
        <v>31912055</v>
      </c>
      <c r="G217" s="70">
        <f t="shared" si="7"/>
        <v>2462715210</v>
      </c>
      <c r="H217" s="67">
        <v>1343470</v>
      </c>
      <c r="I217" t="s">
        <v>448</v>
      </c>
    </row>
    <row r="218" spans="1:9">
      <c r="A218" s="67" t="s">
        <v>7</v>
      </c>
      <c r="B218" s="68">
        <v>2003</v>
      </c>
      <c r="C218" s="71">
        <v>563347541</v>
      </c>
      <c r="D218" s="71">
        <v>1580795606</v>
      </c>
      <c r="E218" s="71">
        <v>425855058</v>
      </c>
      <c r="F218" s="71">
        <v>30424834</v>
      </c>
      <c r="G218" s="70">
        <f t="shared" si="7"/>
        <v>2600423039</v>
      </c>
      <c r="H218" s="63">
        <v>21524800</v>
      </c>
      <c r="I218" t="s">
        <v>448</v>
      </c>
    </row>
    <row r="219" spans="1:9">
      <c r="A219" s="67" t="s">
        <v>7</v>
      </c>
      <c r="B219" s="68">
        <v>2004</v>
      </c>
      <c r="C219" s="71">
        <v>522708579</v>
      </c>
      <c r="D219" s="71">
        <v>2834016464</v>
      </c>
      <c r="E219" s="71">
        <v>491073341</v>
      </c>
      <c r="F219" s="71">
        <v>41902580</v>
      </c>
      <c r="G219" s="70">
        <f t="shared" si="7"/>
        <v>3889700964</v>
      </c>
      <c r="H219" s="63">
        <v>7141705</v>
      </c>
      <c r="I219" t="s">
        <v>448</v>
      </c>
    </row>
    <row r="220" spans="1:9">
      <c r="A220" s="67" t="s">
        <v>7</v>
      </c>
      <c r="B220" s="68">
        <v>2005</v>
      </c>
      <c r="C220" s="71">
        <v>660228251</v>
      </c>
      <c r="D220" s="71">
        <v>1421390035</v>
      </c>
      <c r="E220" s="71">
        <v>579179085.19000006</v>
      </c>
      <c r="F220" s="71">
        <v>196304730</v>
      </c>
      <c r="G220" s="70">
        <f t="shared" si="7"/>
        <v>2857102101.1900001</v>
      </c>
      <c r="H220" s="63">
        <v>67234192</v>
      </c>
      <c r="I220" t="s">
        <v>448</v>
      </c>
    </row>
    <row r="221" spans="1:9">
      <c r="A221" s="67" t="s">
        <v>7</v>
      </c>
      <c r="B221" s="68">
        <v>2006</v>
      </c>
      <c r="C221" s="72">
        <v>882213488</v>
      </c>
      <c r="D221" s="72">
        <v>2398665193</v>
      </c>
      <c r="E221" s="72">
        <v>758889321</v>
      </c>
      <c r="F221" s="72">
        <v>88707613</v>
      </c>
      <c r="G221" s="70">
        <f t="shared" si="7"/>
        <v>4128475615</v>
      </c>
      <c r="H221" s="63">
        <v>2211338</v>
      </c>
      <c r="I221" t="s">
        <v>448</v>
      </c>
    </row>
    <row r="222" spans="1:9">
      <c r="A222" s="67" t="s">
        <v>7</v>
      </c>
      <c r="B222" s="68">
        <v>2007</v>
      </c>
      <c r="C222" s="72">
        <v>852112573</v>
      </c>
      <c r="D222" s="72">
        <v>1808576871</v>
      </c>
      <c r="E222" s="72">
        <v>868659122</v>
      </c>
      <c r="F222" s="72">
        <v>17784824</v>
      </c>
      <c r="G222" s="70">
        <f t="shared" si="7"/>
        <v>3547133390</v>
      </c>
      <c r="H222" s="63">
        <v>622293</v>
      </c>
      <c r="I222" t="s">
        <v>448</v>
      </c>
    </row>
    <row r="223" spans="1:9">
      <c r="A223" s="67" t="s">
        <v>7</v>
      </c>
      <c r="B223" s="68">
        <v>2008</v>
      </c>
      <c r="C223" s="72">
        <v>1025017351</v>
      </c>
      <c r="D223" s="72">
        <v>1910162221</v>
      </c>
      <c r="E223" s="72">
        <v>933158813</v>
      </c>
      <c r="F223" s="72">
        <v>369698279</v>
      </c>
      <c r="G223" s="70">
        <f t="shared" si="7"/>
        <v>4238036664</v>
      </c>
      <c r="H223" s="63">
        <v>879400</v>
      </c>
      <c r="I223" t="s">
        <v>448</v>
      </c>
    </row>
    <row r="224" spans="1:9">
      <c r="A224" s="67" t="s">
        <v>7</v>
      </c>
      <c r="B224" s="68">
        <v>2009</v>
      </c>
      <c r="C224" s="72">
        <v>822552558</v>
      </c>
      <c r="D224" s="72">
        <v>1412206711</v>
      </c>
      <c r="E224" s="72">
        <v>988941253</v>
      </c>
      <c r="F224" s="72">
        <v>135349822</v>
      </c>
      <c r="G224" s="70">
        <f t="shared" si="7"/>
        <v>3359050344</v>
      </c>
      <c r="H224" s="63">
        <v>519387</v>
      </c>
      <c r="I224" t="s">
        <v>448</v>
      </c>
    </row>
    <row r="225" spans="1:9">
      <c r="A225" s="67" t="s">
        <v>7</v>
      </c>
      <c r="B225" s="68">
        <v>2010</v>
      </c>
      <c r="C225" s="72">
        <v>1361781004</v>
      </c>
      <c r="D225" s="73">
        <v>2224925460</v>
      </c>
      <c r="E225" s="72">
        <v>1042389719</v>
      </c>
      <c r="F225" s="72">
        <v>380451203</v>
      </c>
      <c r="G225" s="70">
        <f t="shared" si="7"/>
        <v>5009547386</v>
      </c>
      <c r="H225" s="63">
        <v>891005</v>
      </c>
      <c r="I225" t="s">
        <v>448</v>
      </c>
    </row>
    <row r="226" spans="1:9">
      <c r="A226" s="67" t="s">
        <v>7</v>
      </c>
      <c r="B226" s="68">
        <v>2011</v>
      </c>
      <c r="C226" s="72">
        <v>1276585349</v>
      </c>
      <c r="D226" s="73">
        <v>2447798958</v>
      </c>
      <c r="E226" s="72">
        <v>960004957.13999999</v>
      </c>
      <c r="F226" s="72">
        <v>21932357</v>
      </c>
      <c r="G226" s="70">
        <f t="shared" si="7"/>
        <v>4706321621.1400003</v>
      </c>
      <c r="H226" s="63">
        <v>768093</v>
      </c>
      <c r="I226" t="s">
        <v>448</v>
      </c>
    </row>
    <row r="227" spans="1:9">
      <c r="A227" s="67" t="s">
        <v>7</v>
      </c>
      <c r="B227" s="68">
        <v>2012</v>
      </c>
      <c r="C227" s="72">
        <v>1198044498</v>
      </c>
      <c r="D227" s="73">
        <v>2785510402</v>
      </c>
      <c r="E227" s="72">
        <v>657546305</v>
      </c>
      <c r="F227" s="72">
        <v>186946251</v>
      </c>
      <c r="G227" s="70">
        <f t="shared" si="7"/>
        <v>4828047456</v>
      </c>
      <c r="H227" s="63">
        <v>537052</v>
      </c>
      <c r="I227" t="s">
        <v>448</v>
      </c>
    </row>
    <row r="228" spans="1:9">
      <c r="A228" s="67" t="s">
        <v>7</v>
      </c>
      <c r="B228" s="68">
        <v>2013</v>
      </c>
      <c r="C228" s="72">
        <v>965551664</v>
      </c>
      <c r="D228" s="73">
        <v>2164682905</v>
      </c>
      <c r="E228" s="72">
        <v>509198021</v>
      </c>
      <c r="F228" s="72">
        <v>44607864</v>
      </c>
      <c r="G228" s="70">
        <f t="shared" si="7"/>
        <v>3684040454</v>
      </c>
      <c r="H228" s="63">
        <v>1407219</v>
      </c>
      <c r="I228" t="s">
        <v>448</v>
      </c>
    </row>
    <row r="229" spans="1:9">
      <c r="A229" s="67" t="s">
        <v>7</v>
      </c>
      <c r="B229" s="74">
        <v>2014</v>
      </c>
      <c r="C229" s="72">
        <v>925035815</v>
      </c>
      <c r="D229" s="72">
        <v>2670489704</v>
      </c>
      <c r="E229" s="72">
        <v>551761086.40999997</v>
      </c>
      <c r="F229" s="72">
        <v>9214813</v>
      </c>
      <c r="G229" s="70">
        <f t="shared" si="7"/>
        <v>4156501418.4099998</v>
      </c>
      <c r="H229" s="63">
        <v>75394855</v>
      </c>
      <c r="I229" t="s">
        <v>448</v>
      </c>
    </row>
    <row r="230" spans="1:9">
      <c r="A230" s="67"/>
      <c r="C230" s="68"/>
      <c r="D230" s="68"/>
      <c r="E230" s="68"/>
      <c r="F230" s="68"/>
      <c r="G230" s="75"/>
      <c r="I230"/>
    </row>
    <row r="231" spans="1:9">
      <c r="A231" s="80" t="s">
        <v>409</v>
      </c>
      <c r="B231" s="68">
        <v>1988</v>
      </c>
      <c r="C231" s="69">
        <v>0</v>
      </c>
      <c r="D231" s="69">
        <v>0</v>
      </c>
      <c r="E231" s="69">
        <v>0</v>
      </c>
      <c r="F231" s="69">
        <v>0</v>
      </c>
      <c r="G231" s="70">
        <f>SUM(C231:F231)</f>
        <v>0</v>
      </c>
      <c r="H231" s="63">
        <v>0</v>
      </c>
      <c r="I231"/>
    </row>
    <row r="232" spans="1:9">
      <c r="A232" s="80" t="s">
        <v>409</v>
      </c>
      <c r="B232" s="68">
        <v>1989</v>
      </c>
      <c r="C232" s="69">
        <v>0</v>
      </c>
      <c r="D232" s="69">
        <v>0</v>
      </c>
      <c r="E232" s="69">
        <v>0</v>
      </c>
      <c r="F232" s="69">
        <v>0</v>
      </c>
      <c r="G232" s="70">
        <f t="shared" ref="G232:G257" si="8">SUM(C232:F232)</f>
        <v>0</v>
      </c>
      <c r="H232" s="63">
        <v>0</v>
      </c>
      <c r="I232"/>
    </row>
    <row r="233" spans="1:9">
      <c r="A233" s="80" t="s">
        <v>409</v>
      </c>
      <c r="B233" s="68">
        <v>1990</v>
      </c>
      <c r="C233" s="69">
        <v>0</v>
      </c>
      <c r="D233" s="69">
        <v>0</v>
      </c>
      <c r="E233" s="69">
        <v>0</v>
      </c>
      <c r="F233" s="69">
        <v>0</v>
      </c>
      <c r="G233" s="70">
        <f t="shared" si="8"/>
        <v>0</v>
      </c>
      <c r="H233" s="63">
        <v>0</v>
      </c>
      <c r="I233"/>
    </row>
    <row r="234" spans="1:9">
      <c r="A234" s="80" t="s">
        <v>409</v>
      </c>
      <c r="B234" s="68">
        <v>1991</v>
      </c>
      <c r="C234" s="69">
        <v>217338412</v>
      </c>
      <c r="D234" s="69">
        <v>180130467</v>
      </c>
      <c r="E234" s="69">
        <v>510479203</v>
      </c>
      <c r="F234" s="69">
        <v>0</v>
      </c>
      <c r="G234" s="70">
        <f t="shared" si="8"/>
        <v>907948082</v>
      </c>
      <c r="H234" s="63">
        <v>0</v>
      </c>
      <c r="I234"/>
    </row>
    <row r="235" spans="1:9">
      <c r="A235" s="80" t="s">
        <v>409</v>
      </c>
      <c r="B235" s="68">
        <v>1992</v>
      </c>
      <c r="C235" s="69">
        <v>210556219</v>
      </c>
      <c r="D235" s="69">
        <v>229032963.80000001</v>
      </c>
      <c r="E235" s="69">
        <v>532295059</v>
      </c>
      <c r="F235" s="69">
        <v>0</v>
      </c>
      <c r="G235" s="70">
        <f t="shared" si="8"/>
        <v>971884241.79999995</v>
      </c>
      <c r="H235" s="63">
        <v>0</v>
      </c>
      <c r="I235"/>
    </row>
    <row r="236" spans="1:9">
      <c r="A236" s="80" t="s">
        <v>409</v>
      </c>
      <c r="B236" s="68">
        <v>1993</v>
      </c>
      <c r="C236" s="69">
        <v>207127514</v>
      </c>
      <c r="D236" s="69">
        <v>164168075</v>
      </c>
      <c r="E236" s="69">
        <v>555080312</v>
      </c>
      <c r="F236" s="69">
        <v>0</v>
      </c>
      <c r="G236" s="70">
        <f t="shared" si="8"/>
        <v>926375901</v>
      </c>
      <c r="H236" s="63">
        <v>0</v>
      </c>
      <c r="I236"/>
    </row>
    <row r="237" spans="1:9">
      <c r="A237" s="80" t="s">
        <v>409</v>
      </c>
      <c r="B237" s="68">
        <v>1994</v>
      </c>
      <c r="C237" s="69">
        <v>236776873</v>
      </c>
      <c r="D237" s="69">
        <v>174802375</v>
      </c>
      <c r="E237" s="69">
        <v>589711121</v>
      </c>
      <c r="F237" s="69">
        <v>0</v>
      </c>
      <c r="G237" s="70">
        <f t="shared" si="8"/>
        <v>1001290369</v>
      </c>
      <c r="H237" s="63">
        <v>0</v>
      </c>
      <c r="I237"/>
    </row>
    <row r="238" spans="1:9">
      <c r="A238" s="80" t="s">
        <v>409</v>
      </c>
      <c r="B238" s="68">
        <v>1995</v>
      </c>
      <c r="C238" s="69">
        <v>234349983</v>
      </c>
      <c r="D238" s="69">
        <v>198810580</v>
      </c>
      <c r="E238" s="69">
        <v>627674026</v>
      </c>
      <c r="F238" s="69">
        <v>0</v>
      </c>
      <c r="G238" s="70">
        <f t="shared" si="8"/>
        <v>1060834589</v>
      </c>
      <c r="H238" s="63">
        <v>0</v>
      </c>
      <c r="I238"/>
    </row>
    <row r="239" spans="1:9">
      <c r="A239" s="80" t="s">
        <v>409</v>
      </c>
      <c r="B239" s="68">
        <v>1996</v>
      </c>
      <c r="C239" s="69">
        <v>416473837</v>
      </c>
      <c r="D239" s="69">
        <v>153864229</v>
      </c>
      <c r="E239" s="69">
        <v>616338520</v>
      </c>
      <c r="F239" s="69">
        <v>0</v>
      </c>
      <c r="G239" s="70">
        <f t="shared" si="8"/>
        <v>1186676586</v>
      </c>
      <c r="H239" s="63">
        <v>0</v>
      </c>
      <c r="I239"/>
    </row>
    <row r="240" spans="1:9">
      <c r="A240" s="80" t="s">
        <v>409</v>
      </c>
      <c r="B240" s="68">
        <v>1997</v>
      </c>
      <c r="C240" s="69">
        <v>263347768</v>
      </c>
      <c r="D240" s="69">
        <v>380001823</v>
      </c>
      <c r="E240" s="69">
        <v>578124488</v>
      </c>
      <c r="F240" s="69">
        <v>0</v>
      </c>
      <c r="G240" s="70">
        <f t="shared" si="8"/>
        <v>1221474079</v>
      </c>
      <c r="H240" s="63">
        <v>0</v>
      </c>
      <c r="I240"/>
    </row>
    <row r="241" spans="1:9">
      <c r="A241" s="80" t="s">
        <v>409</v>
      </c>
      <c r="B241" s="68">
        <v>1998</v>
      </c>
      <c r="C241" s="69">
        <v>292761053</v>
      </c>
      <c r="D241" s="69">
        <v>180723360</v>
      </c>
      <c r="E241" s="69">
        <v>691258384</v>
      </c>
      <c r="F241" s="69">
        <v>0</v>
      </c>
      <c r="G241" s="70">
        <f t="shared" si="8"/>
        <v>1164742797</v>
      </c>
      <c r="H241" s="63">
        <v>0</v>
      </c>
      <c r="I241"/>
    </row>
    <row r="242" spans="1:9">
      <c r="A242" s="80" t="s">
        <v>409</v>
      </c>
      <c r="B242" s="68">
        <v>1999</v>
      </c>
      <c r="C242" s="69">
        <v>249107368</v>
      </c>
      <c r="D242" s="69">
        <v>372749297</v>
      </c>
      <c r="E242" s="69">
        <v>739288811</v>
      </c>
      <c r="F242" s="69">
        <v>0</v>
      </c>
      <c r="G242" s="70">
        <f t="shared" si="8"/>
        <v>1361145476</v>
      </c>
      <c r="H242" s="63">
        <v>0</v>
      </c>
      <c r="I242"/>
    </row>
    <row r="243" spans="1:9">
      <c r="A243" s="80" t="s">
        <v>409</v>
      </c>
      <c r="B243" s="68">
        <v>2000</v>
      </c>
      <c r="C243" s="69">
        <v>266914407</v>
      </c>
      <c r="D243" s="69">
        <v>190477399</v>
      </c>
      <c r="E243" s="69">
        <v>810659448</v>
      </c>
      <c r="F243" s="69">
        <v>0</v>
      </c>
      <c r="G243" s="70">
        <f t="shared" si="8"/>
        <v>1268051254</v>
      </c>
      <c r="H243" s="63">
        <v>0</v>
      </c>
      <c r="I243"/>
    </row>
    <row r="244" spans="1:9">
      <c r="A244" s="80" t="s">
        <v>409</v>
      </c>
      <c r="B244" s="68">
        <v>2001</v>
      </c>
      <c r="C244" s="69">
        <v>258847716</v>
      </c>
      <c r="D244" s="69">
        <v>249653429</v>
      </c>
      <c r="E244" s="69">
        <v>750560040</v>
      </c>
      <c r="F244" s="69">
        <v>0</v>
      </c>
      <c r="G244" s="70">
        <f t="shared" si="8"/>
        <v>1259061185</v>
      </c>
      <c r="H244" s="63">
        <v>0</v>
      </c>
      <c r="I244"/>
    </row>
    <row r="245" spans="1:9">
      <c r="A245" s="80" t="s">
        <v>409</v>
      </c>
      <c r="B245" s="68">
        <v>2002</v>
      </c>
      <c r="C245" s="69">
        <v>276884688</v>
      </c>
      <c r="D245" s="69">
        <v>485283204</v>
      </c>
      <c r="E245" s="69">
        <v>877958136</v>
      </c>
      <c r="F245" s="69">
        <v>0</v>
      </c>
      <c r="G245" s="70">
        <f t="shared" si="8"/>
        <v>1640126028</v>
      </c>
      <c r="H245" s="63">
        <v>0</v>
      </c>
      <c r="I245"/>
    </row>
    <row r="246" spans="1:9">
      <c r="A246" s="80" t="s">
        <v>409</v>
      </c>
      <c r="B246" s="68">
        <v>2003</v>
      </c>
      <c r="C246" s="71">
        <v>311849706</v>
      </c>
      <c r="D246" s="71">
        <v>490061992</v>
      </c>
      <c r="E246" s="71">
        <v>901468918</v>
      </c>
      <c r="F246" s="69">
        <v>0</v>
      </c>
      <c r="G246" s="70">
        <f t="shared" si="8"/>
        <v>1703380616</v>
      </c>
      <c r="H246" s="63">
        <v>0</v>
      </c>
      <c r="I246"/>
    </row>
    <row r="247" spans="1:9">
      <c r="A247" s="80" t="s">
        <v>409</v>
      </c>
      <c r="B247" s="68">
        <v>2004</v>
      </c>
      <c r="C247" s="71">
        <v>305373489</v>
      </c>
      <c r="D247" s="71">
        <v>389560861</v>
      </c>
      <c r="E247" s="71">
        <v>930139944</v>
      </c>
      <c r="F247" s="69">
        <v>0</v>
      </c>
      <c r="G247" s="70">
        <f t="shared" si="8"/>
        <v>1625074294</v>
      </c>
      <c r="H247" s="63">
        <v>0</v>
      </c>
    </row>
    <row r="248" spans="1:9">
      <c r="A248" s="80" t="s">
        <v>409</v>
      </c>
      <c r="B248" s="68">
        <v>2005</v>
      </c>
      <c r="C248" s="71">
        <v>357640743</v>
      </c>
      <c r="D248" s="71">
        <v>254186592</v>
      </c>
      <c r="E248" s="71">
        <v>963803577.01999903</v>
      </c>
      <c r="F248" s="69">
        <v>0</v>
      </c>
      <c r="G248" s="70">
        <f t="shared" si="8"/>
        <v>1575630912.019999</v>
      </c>
      <c r="H248" s="63">
        <v>0</v>
      </c>
    </row>
    <row r="249" spans="1:9">
      <c r="A249" s="80" t="s">
        <v>409</v>
      </c>
      <c r="B249" s="68">
        <v>2006</v>
      </c>
      <c r="C249" s="72">
        <v>355321670</v>
      </c>
      <c r="D249" s="72">
        <v>273683351</v>
      </c>
      <c r="E249" s="72">
        <v>963082608</v>
      </c>
      <c r="F249" s="72">
        <v>0</v>
      </c>
      <c r="G249" s="70">
        <f t="shared" si="8"/>
        <v>1592087629</v>
      </c>
      <c r="H249" s="63">
        <v>0</v>
      </c>
    </row>
    <row r="250" spans="1:9">
      <c r="A250" s="80" t="s">
        <v>409</v>
      </c>
      <c r="B250" s="68">
        <v>2007</v>
      </c>
      <c r="C250" s="72">
        <v>376219516</v>
      </c>
      <c r="D250" s="72">
        <v>454474562</v>
      </c>
      <c r="E250" s="72">
        <v>1166633067</v>
      </c>
      <c r="F250" s="72">
        <v>0</v>
      </c>
      <c r="G250" s="70">
        <f t="shared" si="8"/>
        <v>1997327145</v>
      </c>
      <c r="H250" s="63">
        <v>0</v>
      </c>
    </row>
    <row r="251" spans="1:9">
      <c r="A251" s="80" t="s">
        <v>409</v>
      </c>
      <c r="B251" s="68">
        <v>2008</v>
      </c>
      <c r="C251" s="72">
        <v>367138554</v>
      </c>
      <c r="D251" s="72">
        <v>463223374</v>
      </c>
      <c r="E251" s="72">
        <v>1296792711</v>
      </c>
      <c r="F251" s="72">
        <v>0</v>
      </c>
      <c r="G251" s="70">
        <f t="shared" si="8"/>
        <v>2127154639</v>
      </c>
      <c r="H251" s="63">
        <v>0</v>
      </c>
    </row>
    <row r="252" spans="1:9">
      <c r="A252" s="80" t="s">
        <v>409</v>
      </c>
      <c r="B252" s="68">
        <v>2009</v>
      </c>
      <c r="C252" s="72">
        <v>589760311</v>
      </c>
      <c r="D252" s="72">
        <v>402348019</v>
      </c>
      <c r="E252" s="72">
        <v>1340338177</v>
      </c>
      <c r="F252" s="72">
        <v>0</v>
      </c>
      <c r="G252" s="70">
        <f t="shared" si="8"/>
        <v>2332446507</v>
      </c>
      <c r="H252" s="63">
        <v>0</v>
      </c>
    </row>
    <row r="253" spans="1:9">
      <c r="A253" s="80" t="s">
        <v>409</v>
      </c>
      <c r="B253" s="68">
        <v>2010</v>
      </c>
      <c r="C253" s="72">
        <v>582050124</v>
      </c>
      <c r="D253" s="72">
        <v>356639884</v>
      </c>
      <c r="E253" s="72">
        <v>1356062472</v>
      </c>
      <c r="F253" s="72">
        <v>0</v>
      </c>
      <c r="G253" s="70">
        <f t="shared" si="8"/>
        <v>2294752480</v>
      </c>
      <c r="H253" s="63">
        <v>0</v>
      </c>
    </row>
    <row r="254" spans="1:9">
      <c r="A254" s="80" t="s">
        <v>409</v>
      </c>
      <c r="B254" s="68">
        <v>2011</v>
      </c>
      <c r="C254" s="72">
        <v>555448782</v>
      </c>
      <c r="D254" s="72">
        <v>322957063</v>
      </c>
      <c r="E254" s="72">
        <v>1478092695.6599998</v>
      </c>
      <c r="F254" s="72">
        <v>0</v>
      </c>
      <c r="G254" s="70">
        <f t="shared" si="8"/>
        <v>2356498540.6599998</v>
      </c>
      <c r="H254" s="63">
        <v>0</v>
      </c>
    </row>
    <row r="255" spans="1:9">
      <c r="A255" s="80" t="s">
        <v>409</v>
      </c>
      <c r="B255" s="68">
        <v>2012</v>
      </c>
      <c r="C255" s="72">
        <v>569416328</v>
      </c>
      <c r="D255" s="72">
        <v>331727663</v>
      </c>
      <c r="E255" s="72">
        <v>1417656271</v>
      </c>
      <c r="F255" s="72">
        <v>0</v>
      </c>
      <c r="G255" s="70">
        <f t="shared" si="8"/>
        <v>2318800262</v>
      </c>
      <c r="H255" s="63">
        <v>0</v>
      </c>
    </row>
    <row r="256" spans="1:9">
      <c r="A256" s="80" t="s">
        <v>409</v>
      </c>
      <c r="B256" s="68">
        <v>2013</v>
      </c>
      <c r="C256" s="72">
        <v>599092036</v>
      </c>
      <c r="D256" s="72">
        <v>344442817</v>
      </c>
      <c r="E256" s="72">
        <v>1546493942</v>
      </c>
      <c r="F256" s="72">
        <v>0</v>
      </c>
      <c r="G256" s="70">
        <f t="shared" si="8"/>
        <v>2490028795</v>
      </c>
      <c r="H256" s="63">
        <v>0</v>
      </c>
    </row>
    <row r="257" spans="1:9">
      <c r="A257" s="80" t="s">
        <v>409</v>
      </c>
      <c r="B257" s="74">
        <v>2014</v>
      </c>
      <c r="C257" s="72">
        <v>608274115</v>
      </c>
      <c r="D257" s="72">
        <v>489914827</v>
      </c>
      <c r="E257" s="72">
        <v>1457442455.8199999</v>
      </c>
      <c r="F257" s="72">
        <v>0</v>
      </c>
      <c r="G257" s="70">
        <f t="shared" si="8"/>
        <v>2555631397.8199997</v>
      </c>
      <c r="H257" s="63">
        <v>0</v>
      </c>
    </row>
    <row r="258" spans="1:9">
      <c r="A258" s="67"/>
      <c r="C258" s="69"/>
      <c r="D258" s="69"/>
      <c r="E258" s="69"/>
      <c r="F258" s="69"/>
      <c r="G258" s="75"/>
      <c r="I258"/>
    </row>
    <row r="259" spans="1:9">
      <c r="A259" s="67" t="s">
        <v>9</v>
      </c>
      <c r="B259" s="68">
        <v>1988</v>
      </c>
      <c r="C259" s="69">
        <v>2904264606</v>
      </c>
      <c r="D259" s="69">
        <v>2766315166</v>
      </c>
      <c r="E259" s="69">
        <v>4016774828</v>
      </c>
      <c r="F259" s="69">
        <v>0</v>
      </c>
      <c r="G259" s="70">
        <f>SUM(C259:F259)</f>
        <v>9687354600</v>
      </c>
      <c r="H259" s="63">
        <v>0</v>
      </c>
      <c r="I259"/>
    </row>
    <row r="260" spans="1:9">
      <c r="A260" s="67" t="s">
        <v>9</v>
      </c>
      <c r="B260" s="68">
        <v>1989</v>
      </c>
      <c r="C260" s="69">
        <v>2622317118</v>
      </c>
      <c r="D260" s="69">
        <v>3090286175</v>
      </c>
      <c r="E260" s="69">
        <v>4566724561</v>
      </c>
      <c r="F260" s="69">
        <v>0</v>
      </c>
      <c r="G260" s="70">
        <f t="shared" ref="G260:G285" si="9">SUM(C260:F260)</f>
        <v>10279327854</v>
      </c>
      <c r="H260" s="63">
        <v>0</v>
      </c>
      <c r="I260"/>
    </row>
    <row r="261" spans="1:9">
      <c r="A261" s="67" t="s">
        <v>9</v>
      </c>
      <c r="B261" s="68">
        <v>1990</v>
      </c>
      <c r="C261" s="69">
        <v>2785056749</v>
      </c>
      <c r="D261" s="69">
        <v>3399675776.1599998</v>
      </c>
      <c r="E261" s="69">
        <v>4910814104</v>
      </c>
      <c r="F261" s="69">
        <v>0</v>
      </c>
      <c r="G261" s="70">
        <f t="shared" si="9"/>
        <v>11095546629.16</v>
      </c>
      <c r="H261" s="63">
        <v>0</v>
      </c>
      <c r="I261"/>
    </row>
    <row r="262" spans="1:9">
      <c r="A262" s="67" t="s">
        <v>9</v>
      </c>
      <c r="B262" s="68">
        <v>1991</v>
      </c>
      <c r="C262" s="69">
        <v>3018214798</v>
      </c>
      <c r="D262" s="69">
        <v>3260602915</v>
      </c>
      <c r="E262" s="69">
        <v>4824686085</v>
      </c>
      <c r="F262" s="69">
        <v>0</v>
      </c>
      <c r="G262" s="70">
        <f t="shared" si="9"/>
        <v>11103503798</v>
      </c>
      <c r="H262" s="63">
        <v>0</v>
      </c>
      <c r="I262"/>
    </row>
    <row r="263" spans="1:9">
      <c r="A263" s="67" t="s">
        <v>9</v>
      </c>
      <c r="B263" s="68">
        <v>1992</v>
      </c>
      <c r="C263" s="69">
        <v>3162112541</v>
      </c>
      <c r="D263" s="69">
        <v>3336448588.6399999</v>
      </c>
      <c r="E263" s="69">
        <v>5037561670</v>
      </c>
      <c r="F263" s="69">
        <v>0</v>
      </c>
      <c r="G263" s="70">
        <f t="shared" si="9"/>
        <v>11536122799.639999</v>
      </c>
      <c r="H263" s="63">
        <v>0</v>
      </c>
      <c r="I263"/>
    </row>
    <row r="264" spans="1:9">
      <c r="A264" s="67" t="s">
        <v>9</v>
      </c>
      <c r="B264" s="68">
        <v>1993</v>
      </c>
      <c r="C264" s="69">
        <v>3409968139</v>
      </c>
      <c r="D264" s="69">
        <v>2977923343</v>
      </c>
      <c r="E264" s="69">
        <v>5262005332</v>
      </c>
      <c r="F264" s="69">
        <v>0</v>
      </c>
      <c r="G264" s="70">
        <f t="shared" si="9"/>
        <v>11649896814</v>
      </c>
      <c r="H264" s="63">
        <v>0</v>
      </c>
      <c r="I264"/>
    </row>
    <row r="265" spans="1:9">
      <c r="A265" s="67" t="s">
        <v>9</v>
      </c>
      <c r="B265" s="68">
        <v>1994</v>
      </c>
      <c r="C265" s="69">
        <v>3715944861</v>
      </c>
      <c r="D265" s="69">
        <v>3650195195</v>
      </c>
      <c r="E265" s="69">
        <v>5365881056</v>
      </c>
      <c r="F265" s="69">
        <v>0</v>
      </c>
      <c r="G265" s="70">
        <f t="shared" si="9"/>
        <v>12732021112</v>
      </c>
      <c r="H265" s="63">
        <v>0</v>
      </c>
      <c r="I265"/>
    </row>
    <row r="266" spans="1:9">
      <c r="A266" s="67" t="s">
        <v>9</v>
      </c>
      <c r="B266" s="68">
        <v>1995</v>
      </c>
      <c r="C266" s="69">
        <v>4287121478</v>
      </c>
      <c r="D266" s="69">
        <v>3533068915</v>
      </c>
      <c r="E266" s="69">
        <v>5524451760</v>
      </c>
      <c r="F266" s="69">
        <v>0</v>
      </c>
      <c r="G266" s="70">
        <f t="shared" si="9"/>
        <v>13344642153</v>
      </c>
      <c r="H266" s="63">
        <v>0</v>
      </c>
      <c r="I266"/>
    </row>
    <row r="267" spans="1:9">
      <c r="A267" s="67" t="s">
        <v>9</v>
      </c>
      <c r="B267" s="68">
        <v>1996</v>
      </c>
      <c r="C267" s="69">
        <v>4054776472</v>
      </c>
      <c r="D267" s="69">
        <v>3336938386</v>
      </c>
      <c r="E267" s="69">
        <v>5511083411</v>
      </c>
      <c r="F267" s="69">
        <v>0</v>
      </c>
      <c r="G267" s="70">
        <f t="shared" si="9"/>
        <v>12902798269</v>
      </c>
      <c r="H267" s="63">
        <v>0</v>
      </c>
      <c r="I267"/>
    </row>
    <row r="268" spans="1:9">
      <c r="A268" s="67" t="s">
        <v>9</v>
      </c>
      <c r="B268" s="68">
        <v>1997</v>
      </c>
      <c r="C268" s="69">
        <v>4280528455</v>
      </c>
      <c r="D268" s="69">
        <v>3709224961</v>
      </c>
      <c r="E268" s="69">
        <v>5430501418</v>
      </c>
      <c r="F268" s="69">
        <v>0</v>
      </c>
      <c r="G268" s="70">
        <f t="shared" si="9"/>
        <v>13420254834</v>
      </c>
      <c r="H268" s="63">
        <v>0</v>
      </c>
      <c r="I268"/>
    </row>
    <row r="269" spans="1:9">
      <c r="A269" s="67" t="s">
        <v>9</v>
      </c>
      <c r="B269" s="68">
        <v>1998</v>
      </c>
      <c r="C269" s="69">
        <v>4277963293</v>
      </c>
      <c r="D269" s="69">
        <v>3707410535</v>
      </c>
      <c r="E269" s="69">
        <v>5537143929</v>
      </c>
      <c r="F269" s="69">
        <v>0</v>
      </c>
      <c r="G269" s="70">
        <f t="shared" si="9"/>
        <v>13522517757</v>
      </c>
      <c r="H269" s="63">
        <v>0</v>
      </c>
      <c r="I269"/>
    </row>
    <row r="270" spans="1:9">
      <c r="A270" s="67" t="s">
        <v>9</v>
      </c>
      <c r="B270" s="68">
        <v>1999</v>
      </c>
      <c r="C270" s="69">
        <v>4145941046</v>
      </c>
      <c r="D270" s="69">
        <v>5013620199</v>
      </c>
      <c r="E270" s="69">
        <v>5741068706</v>
      </c>
      <c r="F270" s="69">
        <v>0</v>
      </c>
      <c r="G270" s="70">
        <f t="shared" si="9"/>
        <v>14900629951</v>
      </c>
      <c r="H270" s="63">
        <v>0</v>
      </c>
      <c r="I270"/>
    </row>
    <row r="271" spans="1:9">
      <c r="A271" s="67" t="s">
        <v>9</v>
      </c>
      <c r="B271" s="68">
        <v>2000</v>
      </c>
      <c r="C271" s="69">
        <v>4328405879</v>
      </c>
      <c r="D271" s="69">
        <v>5902011296</v>
      </c>
      <c r="E271" s="69">
        <v>6043302610</v>
      </c>
      <c r="F271" s="69">
        <v>0</v>
      </c>
      <c r="G271" s="70">
        <f t="shared" si="9"/>
        <v>16273719785</v>
      </c>
      <c r="H271" s="63">
        <v>0</v>
      </c>
      <c r="I271"/>
    </row>
    <row r="272" spans="1:9">
      <c r="A272" s="67" t="s">
        <v>9</v>
      </c>
      <c r="B272" s="68">
        <v>2001</v>
      </c>
      <c r="C272" s="69">
        <v>4556230821</v>
      </c>
      <c r="D272" s="69">
        <v>8535906409</v>
      </c>
      <c r="E272" s="69">
        <v>6691943712</v>
      </c>
      <c r="F272" s="69">
        <v>0</v>
      </c>
      <c r="G272" s="70">
        <f t="shared" si="9"/>
        <v>19784080942</v>
      </c>
      <c r="H272" s="63">
        <v>0</v>
      </c>
      <c r="I272"/>
    </row>
    <row r="273" spans="1:9">
      <c r="A273" s="67" t="s">
        <v>9</v>
      </c>
      <c r="B273" s="68">
        <v>2002</v>
      </c>
      <c r="C273" s="69">
        <v>4722240139</v>
      </c>
      <c r="D273" s="69">
        <v>12062139569</v>
      </c>
      <c r="E273" s="69">
        <v>7128916882</v>
      </c>
      <c r="F273" s="69">
        <v>0</v>
      </c>
      <c r="G273" s="70">
        <f t="shared" si="9"/>
        <v>23913296590</v>
      </c>
      <c r="H273" s="63">
        <v>0</v>
      </c>
      <c r="I273"/>
    </row>
    <row r="274" spans="1:9">
      <c r="A274" s="67" t="s">
        <v>9</v>
      </c>
      <c r="B274" s="68">
        <v>2003</v>
      </c>
      <c r="C274" s="71">
        <v>5134646920</v>
      </c>
      <c r="D274" s="71">
        <v>11338322377</v>
      </c>
      <c r="E274" s="71">
        <v>7680083229</v>
      </c>
      <c r="F274" s="69">
        <v>0</v>
      </c>
      <c r="G274" s="70">
        <f t="shared" si="9"/>
        <v>24153052526</v>
      </c>
      <c r="H274" s="63">
        <v>0</v>
      </c>
      <c r="I274"/>
    </row>
    <row r="275" spans="1:9">
      <c r="A275" s="67" t="s">
        <v>9</v>
      </c>
      <c r="B275" s="68">
        <v>2004</v>
      </c>
      <c r="C275" s="71">
        <v>5619245870</v>
      </c>
      <c r="D275" s="71">
        <v>8878815674</v>
      </c>
      <c r="E275" s="71">
        <v>8589728379</v>
      </c>
      <c r="F275" s="69">
        <v>0</v>
      </c>
      <c r="G275" s="70">
        <f t="shared" si="9"/>
        <v>23087789923</v>
      </c>
      <c r="H275" s="63">
        <v>0</v>
      </c>
    </row>
    <row r="276" spans="1:9">
      <c r="A276" s="67" t="s">
        <v>9</v>
      </c>
      <c r="B276" s="68">
        <v>2005</v>
      </c>
      <c r="C276" s="71">
        <v>5896022804</v>
      </c>
      <c r="D276" s="71">
        <v>7607281653</v>
      </c>
      <c r="E276" s="71">
        <v>9941072388.2799892</v>
      </c>
      <c r="F276" s="69">
        <v>0</v>
      </c>
      <c r="G276" s="70">
        <f t="shared" si="9"/>
        <v>23444376845.279991</v>
      </c>
      <c r="H276" s="63">
        <v>0</v>
      </c>
    </row>
    <row r="277" spans="1:9">
      <c r="A277" s="67" t="s">
        <v>9</v>
      </c>
      <c r="B277" s="68">
        <v>2006</v>
      </c>
      <c r="C277" s="72">
        <v>6477413628</v>
      </c>
      <c r="D277" s="72">
        <v>8236527265</v>
      </c>
      <c r="E277" s="72">
        <v>10959160794</v>
      </c>
      <c r="F277" s="69">
        <v>0</v>
      </c>
      <c r="G277" s="70">
        <f t="shared" si="9"/>
        <v>25673101687</v>
      </c>
      <c r="H277" s="63">
        <v>0</v>
      </c>
    </row>
    <row r="278" spans="1:9">
      <c r="A278" s="67" t="s">
        <v>9</v>
      </c>
      <c r="B278" s="68">
        <v>2007</v>
      </c>
      <c r="C278" s="72">
        <v>6737841562</v>
      </c>
      <c r="D278" s="72">
        <v>9503241605</v>
      </c>
      <c r="E278" s="72">
        <v>14723125905</v>
      </c>
      <c r="F278" s="69">
        <v>0</v>
      </c>
      <c r="G278" s="70">
        <f t="shared" si="9"/>
        <v>30964209072</v>
      </c>
      <c r="H278" s="63">
        <v>0</v>
      </c>
    </row>
    <row r="279" spans="1:9">
      <c r="A279" s="67" t="s">
        <v>9</v>
      </c>
      <c r="B279" s="68">
        <v>2008</v>
      </c>
      <c r="C279" s="72">
        <v>6902676520</v>
      </c>
      <c r="D279" s="72">
        <v>13498259765</v>
      </c>
      <c r="E279" s="72">
        <v>15399410273</v>
      </c>
      <c r="F279" s="69">
        <v>0</v>
      </c>
      <c r="G279" s="70">
        <f t="shared" si="9"/>
        <v>35800346558</v>
      </c>
      <c r="H279" s="63">
        <v>0</v>
      </c>
    </row>
    <row r="280" spans="1:9">
      <c r="A280" s="67" t="s">
        <v>9</v>
      </c>
      <c r="B280" s="68">
        <v>2009</v>
      </c>
      <c r="C280" s="72">
        <v>6999870075</v>
      </c>
      <c r="D280" s="72">
        <v>13125370809</v>
      </c>
      <c r="E280" s="72">
        <v>15565154033</v>
      </c>
      <c r="F280" s="69">
        <v>0</v>
      </c>
      <c r="G280" s="70">
        <f t="shared" si="9"/>
        <v>35690394917</v>
      </c>
      <c r="H280" s="63">
        <v>0</v>
      </c>
    </row>
    <row r="281" spans="1:9">
      <c r="A281" s="67" t="s">
        <v>9</v>
      </c>
      <c r="B281" s="68">
        <v>2010</v>
      </c>
      <c r="C281" s="72">
        <v>7258349178</v>
      </c>
      <c r="D281" s="72">
        <v>11073309892</v>
      </c>
      <c r="E281" s="72">
        <v>16019974112</v>
      </c>
      <c r="F281" s="69">
        <v>0</v>
      </c>
      <c r="G281" s="70">
        <f t="shared" si="9"/>
        <v>34351633182</v>
      </c>
      <c r="H281" s="63">
        <v>0</v>
      </c>
    </row>
    <row r="282" spans="1:9">
      <c r="A282" s="67" t="s">
        <v>9</v>
      </c>
      <c r="B282" s="68">
        <v>2011</v>
      </c>
      <c r="C282" s="72">
        <v>7532542724</v>
      </c>
      <c r="D282" s="72">
        <v>10744644453</v>
      </c>
      <c r="E282" s="72">
        <v>16012672883.950001</v>
      </c>
      <c r="F282" s="69">
        <v>0</v>
      </c>
      <c r="G282" s="70">
        <f t="shared" si="9"/>
        <v>34289860060.950001</v>
      </c>
      <c r="H282" s="63">
        <v>0</v>
      </c>
    </row>
    <row r="283" spans="1:9">
      <c r="A283" s="67" t="s">
        <v>9</v>
      </c>
      <c r="B283" s="68">
        <v>2012</v>
      </c>
      <c r="C283" s="72">
        <v>7825022377</v>
      </c>
      <c r="D283" s="72">
        <v>13111423767</v>
      </c>
      <c r="E283" s="72">
        <v>14295540155</v>
      </c>
      <c r="F283" s="69">
        <v>0</v>
      </c>
      <c r="G283" s="70">
        <f t="shared" si="9"/>
        <v>35231986299</v>
      </c>
      <c r="H283" s="63">
        <v>0</v>
      </c>
    </row>
    <row r="284" spans="1:9">
      <c r="A284" s="67" t="s">
        <v>9</v>
      </c>
      <c r="B284" s="68">
        <v>2013</v>
      </c>
      <c r="C284" s="72">
        <v>7908130067</v>
      </c>
      <c r="D284" s="72">
        <v>11167755761</v>
      </c>
      <c r="E284" s="72">
        <v>13725596130</v>
      </c>
      <c r="F284" s="69">
        <v>0</v>
      </c>
      <c r="G284" s="70">
        <f t="shared" si="9"/>
        <v>32801481958</v>
      </c>
      <c r="H284" s="63">
        <v>0</v>
      </c>
    </row>
    <row r="285" spans="1:9">
      <c r="A285" s="67" t="s">
        <v>9</v>
      </c>
      <c r="B285" s="74">
        <v>2014</v>
      </c>
      <c r="C285" s="72">
        <v>8148702937</v>
      </c>
      <c r="D285" s="72">
        <v>12262895711</v>
      </c>
      <c r="E285" s="72">
        <v>15280959381.98</v>
      </c>
      <c r="F285" s="72">
        <v>0</v>
      </c>
      <c r="G285" s="70">
        <f t="shared" si="9"/>
        <v>35692558029.979996</v>
      </c>
      <c r="H285" s="63">
        <v>0</v>
      </c>
    </row>
    <row r="286" spans="1:9">
      <c r="A286" s="67"/>
      <c r="C286" s="69"/>
      <c r="D286" s="69"/>
      <c r="E286" s="69"/>
      <c r="F286" s="69"/>
      <c r="G286" s="75"/>
      <c r="I286"/>
    </row>
    <row r="287" spans="1:9">
      <c r="A287" s="67" t="s">
        <v>10</v>
      </c>
      <c r="B287" s="68">
        <v>1988</v>
      </c>
      <c r="C287" s="69">
        <v>1651853622</v>
      </c>
      <c r="D287" s="69">
        <v>637077492</v>
      </c>
      <c r="E287" s="69">
        <v>1539502266</v>
      </c>
      <c r="F287" s="69">
        <v>590976969</v>
      </c>
      <c r="G287" s="70">
        <f>SUM(C287:F287)</f>
        <v>4419410349</v>
      </c>
      <c r="H287" s="63">
        <v>0</v>
      </c>
      <c r="I287"/>
    </row>
    <row r="288" spans="1:9">
      <c r="A288" s="67" t="s">
        <v>10</v>
      </c>
      <c r="B288" s="68">
        <v>1989</v>
      </c>
      <c r="C288" s="69">
        <v>1746241815</v>
      </c>
      <c r="D288" s="69">
        <v>628533462</v>
      </c>
      <c r="E288" s="69">
        <v>1693237863</v>
      </c>
      <c r="F288" s="69">
        <v>596919974</v>
      </c>
      <c r="G288" s="70">
        <f t="shared" ref="G288:G313" si="10">SUM(C288:F288)</f>
        <v>4664933114</v>
      </c>
      <c r="H288" s="63">
        <v>0</v>
      </c>
      <c r="I288"/>
    </row>
    <row r="289" spans="1:9">
      <c r="A289" s="67" t="s">
        <v>10</v>
      </c>
      <c r="B289" s="68">
        <v>1990</v>
      </c>
      <c r="C289" s="69">
        <v>2309173087</v>
      </c>
      <c r="D289" s="69">
        <v>760124195.79999995</v>
      </c>
      <c r="E289" s="69">
        <v>1824468127</v>
      </c>
      <c r="F289" s="69">
        <v>551210647</v>
      </c>
      <c r="G289" s="70">
        <f t="shared" si="10"/>
        <v>5444976056.8000002</v>
      </c>
      <c r="H289" s="63">
        <v>0</v>
      </c>
      <c r="I289"/>
    </row>
    <row r="290" spans="1:9">
      <c r="A290" s="67" t="s">
        <v>10</v>
      </c>
      <c r="B290" s="68">
        <v>1991</v>
      </c>
      <c r="C290" s="69">
        <v>1841069807</v>
      </c>
      <c r="D290" s="69">
        <v>605465260</v>
      </c>
      <c r="E290" s="69">
        <v>1912591664</v>
      </c>
      <c r="F290" s="69">
        <v>689638415</v>
      </c>
      <c r="G290" s="70">
        <f t="shared" si="10"/>
        <v>5048765146</v>
      </c>
      <c r="H290" s="63">
        <v>0</v>
      </c>
      <c r="I290"/>
    </row>
    <row r="291" spans="1:9">
      <c r="A291" s="67" t="s">
        <v>10</v>
      </c>
      <c r="B291" s="68">
        <v>1992</v>
      </c>
      <c r="C291" s="69">
        <v>1970694356</v>
      </c>
      <c r="D291" s="69">
        <v>803565372.88</v>
      </c>
      <c r="E291" s="69">
        <v>2000369427</v>
      </c>
      <c r="F291" s="69">
        <v>526747407</v>
      </c>
      <c r="G291" s="70">
        <f t="shared" si="10"/>
        <v>5301376562.8800001</v>
      </c>
      <c r="H291" s="63">
        <v>0</v>
      </c>
      <c r="I291"/>
    </row>
    <row r="292" spans="1:9">
      <c r="A292" s="67" t="s">
        <v>10</v>
      </c>
      <c r="B292" s="68">
        <v>1993</v>
      </c>
      <c r="C292" s="69">
        <v>2098423104</v>
      </c>
      <c r="D292" s="69">
        <v>531702558</v>
      </c>
      <c r="E292" s="69">
        <v>2146166805</v>
      </c>
      <c r="F292" s="69">
        <v>522014082</v>
      </c>
      <c r="G292" s="70">
        <f t="shared" si="10"/>
        <v>5298306549</v>
      </c>
      <c r="H292" s="63">
        <v>0</v>
      </c>
      <c r="I292"/>
    </row>
    <row r="293" spans="1:9">
      <c r="A293" s="67" t="s">
        <v>10</v>
      </c>
      <c r="B293" s="68">
        <v>1994</v>
      </c>
      <c r="C293" s="69">
        <v>2282019202</v>
      </c>
      <c r="D293" s="69">
        <v>705403547</v>
      </c>
      <c r="E293" s="69">
        <v>2282243817</v>
      </c>
      <c r="F293" s="69">
        <v>487037622</v>
      </c>
      <c r="G293" s="70">
        <f t="shared" si="10"/>
        <v>5756704188</v>
      </c>
      <c r="H293" s="63">
        <v>0</v>
      </c>
      <c r="I293"/>
    </row>
    <row r="294" spans="1:9">
      <c r="A294" s="67" t="s">
        <v>10</v>
      </c>
      <c r="B294" s="68">
        <v>1995</v>
      </c>
      <c r="C294" s="69">
        <v>2567907585</v>
      </c>
      <c r="D294" s="69">
        <v>716891479</v>
      </c>
      <c r="E294" s="69">
        <v>2380262718</v>
      </c>
      <c r="F294" s="69">
        <v>531272701</v>
      </c>
      <c r="G294" s="70">
        <f t="shared" si="10"/>
        <v>6196334483</v>
      </c>
      <c r="H294" s="63">
        <v>0</v>
      </c>
      <c r="I294"/>
    </row>
    <row r="295" spans="1:9">
      <c r="A295" s="67" t="s">
        <v>10</v>
      </c>
      <c r="B295" s="68">
        <v>1996</v>
      </c>
      <c r="C295" s="69">
        <v>2369005513</v>
      </c>
      <c r="D295" s="69">
        <v>764306413</v>
      </c>
      <c r="E295" s="69">
        <v>2449589248</v>
      </c>
      <c r="F295" s="69">
        <v>441261624</v>
      </c>
      <c r="G295" s="70">
        <f t="shared" si="10"/>
        <v>6024162798</v>
      </c>
      <c r="H295" s="63">
        <v>0</v>
      </c>
      <c r="I295"/>
    </row>
    <row r="296" spans="1:9">
      <c r="A296" s="67" t="s">
        <v>10</v>
      </c>
      <c r="B296" s="68">
        <v>1997</v>
      </c>
      <c r="C296" s="69">
        <v>2428324567</v>
      </c>
      <c r="D296" s="69">
        <v>768673675</v>
      </c>
      <c r="E296" s="69">
        <v>2434033051</v>
      </c>
      <c r="F296" s="69">
        <v>447223192</v>
      </c>
      <c r="G296" s="70">
        <f t="shared" si="10"/>
        <v>6078254485</v>
      </c>
      <c r="H296" s="63">
        <v>0</v>
      </c>
      <c r="I296"/>
    </row>
    <row r="297" spans="1:9">
      <c r="A297" s="67" t="s">
        <v>10</v>
      </c>
      <c r="B297" s="68">
        <v>1998</v>
      </c>
      <c r="C297" s="69">
        <v>2622036548</v>
      </c>
      <c r="D297" s="69">
        <v>747830907</v>
      </c>
      <c r="E297" s="69">
        <v>2510294567</v>
      </c>
      <c r="F297" s="69">
        <v>420309326</v>
      </c>
      <c r="G297" s="70">
        <f t="shared" si="10"/>
        <v>6300471348</v>
      </c>
      <c r="H297" s="63">
        <v>0</v>
      </c>
      <c r="I297"/>
    </row>
    <row r="298" spans="1:9">
      <c r="A298" s="67" t="s">
        <v>10</v>
      </c>
      <c r="B298" s="68">
        <v>1999</v>
      </c>
      <c r="C298" s="69">
        <v>2768837267</v>
      </c>
      <c r="D298" s="69">
        <v>1144539525</v>
      </c>
      <c r="E298" s="69">
        <v>2687358073</v>
      </c>
      <c r="F298" s="69">
        <v>368226950</v>
      </c>
      <c r="G298" s="70">
        <f t="shared" si="10"/>
        <v>6968961815</v>
      </c>
      <c r="H298" s="63">
        <v>0</v>
      </c>
      <c r="I298"/>
    </row>
    <row r="299" spans="1:9">
      <c r="A299" s="67" t="s">
        <v>10</v>
      </c>
      <c r="B299" s="68">
        <v>2000</v>
      </c>
      <c r="C299" s="69">
        <v>2705365144</v>
      </c>
      <c r="D299" s="69">
        <v>1188060986</v>
      </c>
      <c r="E299" s="69">
        <v>2792966214</v>
      </c>
      <c r="F299" s="69">
        <v>441152243</v>
      </c>
      <c r="G299" s="70">
        <f t="shared" si="10"/>
        <v>7127544587</v>
      </c>
      <c r="H299" s="63">
        <v>0</v>
      </c>
      <c r="I299"/>
    </row>
    <row r="300" spans="1:9">
      <c r="A300" s="67" t="s">
        <v>10</v>
      </c>
      <c r="B300" s="68">
        <v>2001</v>
      </c>
      <c r="C300" s="69">
        <v>2809156234</v>
      </c>
      <c r="D300" s="69">
        <v>1740072374</v>
      </c>
      <c r="E300" s="69">
        <v>2884712920</v>
      </c>
      <c r="F300" s="69">
        <v>408108249</v>
      </c>
      <c r="G300" s="70">
        <f t="shared" si="10"/>
        <v>7842049777</v>
      </c>
      <c r="H300" s="63">
        <v>0</v>
      </c>
      <c r="I300"/>
    </row>
    <row r="301" spans="1:9">
      <c r="A301" s="67" t="s">
        <v>10</v>
      </c>
      <c r="B301" s="68">
        <v>2002</v>
      </c>
      <c r="C301" s="69">
        <v>2920365305</v>
      </c>
      <c r="D301" s="69">
        <v>2492103815</v>
      </c>
      <c r="E301" s="69">
        <v>2847086261</v>
      </c>
      <c r="F301" s="69">
        <v>529180604</v>
      </c>
      <c r="G301" s="70">
        <f t="shared" si="10"/>
        <v>8788735985</v>
      </c>
      <c r="H301" s="63">
        <v>0</v>
      </c>
      <c r="I301"/>
    </row>
    <row r="302" spans="1:9">
      <c r="A302" s="67" t="s">
        <v>10</v>
      </c>
      <c r="B302" s="68">
        <v>2003</v>
      </c>
      <c r="C302" s="71">
        <v>3000073998</v>
      </c>
      <c r="D302" s="71">
        <v>2506300505</v>
      </c>
      <c r="E302" s="71">
        <v>2844873479</v>
      </c>
      <c r="F302" s="71">
        <v>669389456</v>
      </c>
      <c r="G302" s="70">
        <f t="shared" si="10"/>
        <v>9020637438</v>
      </c>
      <c r="H302" s="63">
        <v>0</v>
      </c>
      <c r="I302"/>
    </row>
    <row r="303" spans="1:9">
      <c r="A303" s="67" t="s">
        <v>10</v>
      </c>
      <c r="B303" s="68">
        <v>2004</v>
      </c>
      <c r="C303" s="71">
        <v>3125411036</v>
      </c>
      <c r="D303" s="71">
        <v>1976527927</v>
      </c>
      <c r="E303" s="71">
        <v>2985047415</v>
      </c>
      <c r="F303" s="71">
        <v>611573059</v>
      </c>
      <c r="G303" s="70">
        <f t="shared" si="10"/>
        <v>8698559437</v>
      </c>
      <c r="H303" s="63">
        <v>0</v>
      </c>
    </row>
    <row r="304" spans="1:9">
      <c r="A304" s="67" t="s">
        <v>10</v>
      </c>
      <c r="B304" s="68">
        <v>2005</v>
      </c>
      <c r="C304" s="71">
        <v>3263007134</v>
      </c>
      <c r="D304" s="71">
        <v>1960725744</v>
      </c>
      <c r="E304" s="71">
        <v>3209940916.6399899</v>
      </c>
      <c r="F304" s="71">
        <v>644182010</v>
      </c>
      <c r="G304" s="70">
        <f t="shared" si="10"/>
        <v>9077855804.6399899</v>
      </c>
      <c r="H304" s="63">
        <v>0</v>
      </c>
    </row>
    <row r="305" spans="1:9">
      <c r="A305" s="67" t="s">
        <v>10</v>
      </c>
      <c r="B305" s="68">
        <v>2006</v>
      </c>
      <c r="C305" s="72">
        <v>3505771048</v>
      </c>
      <c r="D305" s="72">
        <v>2099956017</v>
      </c>
      <c r="E305" s="72">
        <v>3741417739</v>
      </c>
      <c r="F305" s="72">
        <v>647129014</v>
      </c>
      <c r="G305" s="70">
        <f t="shared" si="10"/>
        <v>9994273818</v>
      </c>
      <c r="H305" s="63">
        <v>0</v>
      </c>
    </row>
    <row r="306" spans="1:9">
      <c r="A306" s="67" t="s">
        <v>10</v>
      </c>
      <c r="B306" s="68">
        <v>2007</v>
      </c>
      <c r="C306" s="72">
        <v>3582468504</v>
      </c>
      <c r="D306" s="72">
        <v>2129925976</v>
      </c>
      <c r="E306" s="72">
        <v>4402674249</v>
      </c>
      <c r="F306" s="72">
        <v>614422918</v>
      </c>
      <c r="G306" s="70">
        <f t="shared" si="10"/>
        <v>10729491647</v>
      </c>
      <c r="H306" s="63">
        <v>0</v>
      </c>
    </row>
    <row r="307" spans="1:9">
      <c r="A307" s="67" t="s">
        <v>10</v>
      </c>
      <c r="B307" s="68">
        <v>2008</v>
      </c>
      <c r="C307" s="72">
        <v>3702644975</v>
      </c>
      <c r="D307" s="72">
        <v>3044225771</v>
      </c>
      <c r="E307" s="72">
        <v>4891949987</v>
      </c>
      <c r="F307" s="72">
        <v>809438239</v>
      </c>
      <c r="G307" s="70">
        <f t="shared" si="10"/>
        <v>12448258972</v>
      </c>
      <c r="H307" s="63">
        <v>0</v>
      </c>
    </row>
    <row r="308" spans="1:9">
      <c r="A308" s="67" t="s">
        <v>10</v>
      </c>
      <c r="B308" s="68">
        <v>2009</v>
      </c>
      <c r="C308" s="72">
        <v>3820786015</v>
      </c>
      <c r="D308" s="72">
        <v>2985838083</v>
      </c>
      <c r="E308" s="72">
        <v>5335452434</v>
      </c>
      <c r="F308" s="72">
        <v>624736998</v>
      </c>
      <c r="G308" s="70">
        <f t="shared" si="10"/>
        <v>12766813530</v>
      </c>
      <c r="H308" s="63">
        <v>0</v>
      </c>
    </row>
    <row r="309" spans="1:9">
      <c r="A309" s="67" t="s">
        <v>10</v>
      </c>
      <c r="B309" s="68">
        <v>2010</v>
      </c>
      <c r="C309" s="72">
        <v>3995546886</v>
      </c>
      <c r="D309" s="72">
        <v>2436414758</v>
      </c>
      <c r="E309" s="72">
        <v>6271861186</v>
      </c>
      <c r="F309" s="72">
        <v>708006189</v>
      </c>
      <c r="G309" s="70">
        <f t="shared" si="10"/>
        <v>13411829019</v>
      </c>
      <c r="H309" s="63">
        <v>0</v>
      </c>
    </row>
    <row r="310" spans="1:9">
      <c r="A310" s="67" t="s">
        <v>10</v>
      </c>
      <c r="B310" s="68">
        <v>2011</v>
      </c>
      <c r="C310" s="72">
        <v>3983128965</v>
      </c>
      <c r="D310" s="72">
        <v>2572352693</v>
      </c>
      <c r="E310" s="72">
        <v>6426640876</v>
      </c>
      <c r="F310" s="72">
        <v>678456498</v>
      </c>
      <c r="G310" s="70">
        <f t="shared" si="10"/>
        <v>13660579032</v>
      </c>
      <c r="H310" s="63">
        <v>0</v>
      </c>
    </row>
    <row r="311" spans="1:9">
      <c r="A311" s="67" t="s">
        <v>10</v>
      </c>
      <c r="B311" s="68">
        <v>2012</v>
      </c>
      <c r="C311" s="72">
        <v>4320375438</v>
      </c>
      <c r="D311" s="72">
        <v>3347688205</v>
      </c>
      <c r="E311" s="72">
        <v>5308193551</v>
      </c>
      <c r="F311" s="72">
        <v>619779629</v>
      </c>
      <c r="G311" s="70">
        <f t="shared" si="10"/>
        <v>13596036823</v>
      </c>
      <c r="H311" s="63">
        <v>0</v>
      </c>
    </row>
    <row r="312" spans="1:9">
      <c r="A312" s="67" t="s">
        <v>10</v>
      </c>
      <c r="B312" s="68">
        <v>2013</v>
      </c>
      <c r="C312" s="72">
        <v>4338355798</v>
      </c>
      <c r="D312" s="72">
        <v>2565193385</v>
      </c>
      <c r="E312" s="72">
        <v>4630988577</v>
      </c>
      <c r="F312" s="72">
        <v>843683795</v>
      </c>
      <c r="G312" s="70">
        <f t="shared" si="10"/>
        <v>12378221555</v>
      </c>
      <c r="H312" s="63">
        <v>0</v>
      </c>
    </row>
    <row r="313" spans="1:9">
      <c r="A313" s="67" t="s">
        <v>10</v>
      </c>
      <c r="B313" s="74">
        <v>2014</v>
      </c>
      <c r="C313" s="72">
        <v>4254780749</v>
      </c>
      <c r="D313" s="72">
        <v>3198786000</v>
      </c>
      <c r="E313" s="72">
        <v>4872373920.0900002</v>
      </c>
      <c r="F313" s="72">
        <v>732966381</v>
      </c>
      <c r="G313" s="70">
        <f t="shared" si="10"/>
        <v>13058907050.09</v>
      </c>
      <c r="H313" s="63">
        <v>0</v>
      </c>
    </row>
    <row r="314" spans="1:9">
      <c r="A314" s="67"/>
      <c r="C314" s="69"/>
      <c r="D314" s="69"/>
      <c r="E314" s="69"/>
      <c r="F314" s="69"/>
      <c r="G314" s="75"/>
      <c r="I314"/>
    </row>
    <row r="315" spans="1:9">
      <c r="A315" s="67" t="s">
        <v>11</v>
      </c>
      <c r="B315" s="68">
        <v>1988</v>
      </c>
      <c r="C315" s="69">
        <v>292686064</v>
      </c>
      <c r="D315" s="69">
        <v>222200416</v>
      </c>
      <c r="E315" s="69">
        <v>119228811</v>
      </c>
      <c r="F315" s="69">
        <v>0</v>
      </c>
      <c r="G315" s="70">
        <f>SUM(C315:F315)</f>
        <v>634115291</v>
      </c>
      <c r="H315" s="63">
        <v>0</v>
      </c>
      <c r="I315"/>
    </row>
    <row r="316" spans="1:9">
      <c r="A316" s="67" t="s">
        <v>11</v>
      </c>
      <c r="B316" s="68">
        <v>1989</v>
      </c>
      <c r="C316" s="69">
        <v>271467846</v>
      </c>
      <c r="D316" s="69">
        <v>293377869</v>
      </c>
      <c r="E316" s="69">
        <v>125767114</v>
      </c>
      <c r="F316" s="69">
        <v>0</v>
      </c>
      <c r="G316" s="70">
        <f t="shared" ref="G316:G341" si="11">SUM(C316:F316)</f>
        <v>690612829</v>
      </c>
      <c r="H316" s="63">
        <v>0</v>
      </c>
      <c r="I316"/>
    </row>
    <row r="317" spans="1:9">
      <c r="A317" s="67" t="s">
        <v>11</v>
      </c>
      <c r="B317" s="68">
        <v>1990</v>
      </c>
      <c r="C317" s="69">
        <v>307921019</v>
      </c>
      <c r="D317" s="69">
        <v>385024537.83999997</v>
      </c>
      <c r="E317" s="69">
        <v>130123595</v>
      </c>
      <c r="F317" s="69">
        <v>0</v>
      </c>
      <c r="G317" s="70">
        <f t="shared" si="11"/>
        <v>823069151.83999991</v>
      </c>
      <c r="H317" s="63">
        <v>0</v>
      </c>
      <c r="I317"/>
    </row>
    <row r="318" spans="1:9">
      <c r="A318" s="67" t="s">
        <v>11</v>
      </c>
      <c r="B318" s="68">
        <v>1991</v>
      </c>
      <c r="C318" s="69">
        <v>339685365</v>
      </c>
      <c r="D318" s="69">
        <v>291514770</v>
      </c>
      <c r="E318" s="69">
        <v>138284159</v>
      </c>
      <c r="F318" s="69">
        <v>0</v>
      </c>
      <c r="G318" s="70">
        <f t="shared" si="11"/>
        <v>769484294</v>
      </c>
      <c r="H318" s="63">
        <v>0</v>
      </c>
      <c r="I318"/>
    </row>
    <row r="319" spans="1:9">
      <c r="A319" s="67" t="s">
        <v>11</v>
      </c>
      <c r="B319" s="68">
        <v>1992</v>
      </c>
      <c r="C319" s="69">
        <v>350257420</v>
      </c>
      <c r="D319" s="69">
        <v>308282151.60000002</v>
      </c>
      <c r="E319" s="69">
        <v>148633372</v>
      </c>
      <c r="F319" s="69">
        <v>0</v>
      </c>
      <c r="G319" s="70">
        <f t="shared" si="11"/>
        <v>807172943.60000002</v>
      </c>
      <c r="H319" s="63">
        <v>0</v>
      </c>
      <c r="I319"/>
    </row>
    <row r="320" spans="1:9">
      <c r="A320" s="67" t="s">
        <v>11</v>
      </c>
      <c r="B320" s="68">
        <v>1993</v>
      </c>
      <c r="C320" s="69">
        <v>352932662</v>
      </c>
      <c r="D320" s="69">
        <v>256075180</v>
      </c>
      <c r="E320" s="69">
        <v>153389324</v>
      </c>
      <c r="F320" s="69">
        <v>0</v>
      </c>
      <c r="G320" s="70">
        <f t="shared" si="11"/>
        <v>762397166</v>
      </c>
      <c r="H320" s="63">
        <v>0</v>
      </c>
      <c r="I320"/>
    </row>
    <row r="321" spans="1:9">
      <c r="A321" s="67" t="s">
        <v>11</v>
      </c>
      <c r="B321" s="68">
        <v>1994</v>
      </c>
      <c r="C321" s="69">
        <v>376354138</v>
      </c>
      <c r="D321" s="69">
        <v>387647554</v>
      </c>
      <c r="E321" s="69">
        <v>157065300</v>
      </c>
      <c r="F321" s="69">
        <v>0</v>
      </c>
      <c r="G321" s="70">
        <f t="shared" si="11"/>
        <v>921066992</v>
      </c>
      <c r="H321" s="63">
        <v>0</v>
      </c>
      <c r="I321"/>
    </row>
    <row r="322" spans="1:9">
      <c r="A322" s="67" t="s">
        <v>11</v>
      </c>
      <c r="B322" s="68">
        <v>1995</v>
      </c>
      <c r="C322" s="69">
        <v>459545008</v>
      </c>
      <c r="D322" s="69">
        <v>384824639</v>
      </c>
      <c r="E322" s="69">
        <v>158199562</v>
      </c>
      <c r="F322" s="69">
        <v>0</v>
      </c>
      <c r="G322" s="70">
        <f t="shared" si="11"/>
        <v>1002569209</v>
      </c>
      <c r="H322" s="63">
        <v>0</v>
      </c>
      <c r="I322"/>
    </row>
    <row r="323" spans="1:9">
      <c r="A323" s="67" t="s">
        <v>11</v>
      </c>
      <c r="B323" s="68">
        <v>1996</v>
      </c>
      <c r="C323" s="69">
        <v>413233413</v>
      </c>
      <c r="D323" s="69">
        <v>489260313</v>
      </c>
      <c r="E323" s="69">
        <v>175717710</v>
      </c>
      <c r="F323" s="69">
        <v>0</v>
      </c>
      <c r="G323" s="70">
        <f t="shared" si="11"/>
        <v>1078211436</v>
      </c>
      <c r="H323" s="63">
        <v>0</v>
      </c>
      <c r="I323"/>
    </row>
    <row r="324" spans="1:9">
      <c r="A324" s="67" t="s">
        <v>11</v>
      </c>
      <c r="B324" s="68">
        <v>1997</v>
      </c>
      <c r="C324" s="69">
        <v>446611937</v>
      </c>
      <c r="D324" s="69">
        <v>357280503</v>
      </c>
      <c r="E324" s="69">
        <v>175447406</v>
      </c>
      <c r="F324" s="69">
        <v>0</v>
      </c>
      <c r="G324" s="70">
        <f t="shared" si="11"/>
        <v>979339846</v>
      </c>
      <c r="H324" s="63">
        <v>0</v>
      </c>
      <c r="I324"/>
    </row>
    <row r="325" spans="1:9">
      <c r="A325" s="67" t="s">
        <v>11</v>
      </c>
      <c r="B325" s="68">
        <v>1998</v>
      </c>
      <c r="C325" s="69">
        <v>413901881</v>
      </c>
      <c r="D325" s="69">
        <v>413338303</v>
      </c>
      <c r="E325" s="69">
        <v>170690538</v>
      </c>
      <c r="F325" s="69">
        <v>0</v>
      </c>
      <c r="G325" s="70">
        <f t="shared" si="11"/>
        <v>997930722</v>
      </c>
      <c r="H325" s="63">
        <v>0</v>
      </c>
      <c r="I325"/>
    </row>
    <row r="326" spans="1:9">
      <c r="A326" s="67" t="s">
        <v>11</v>
      </c>
      <c r="B326" s="68">
        <v>1999</v>
      </c>
      <c r="C326" s="69">
        <v>437280519</v>
      </c>
      <c r="D326" s="69">
        <v>438396889</v>
      </c>
      <c r="E326" s="69">
        <v>182601407</v>
      </c>
      <c r="F326" s="69">
        <v>0</v>
      </c>
      <c r="G326" s="70">
        <f t="shared" si="11"/>
        <v>1058278815</v>
      </c>
      <c r="H326" s="63">
        <v>0</v>
      </c>
      <c r="I326"/>
    </row>
    <row r="327" spans="1:9">
      <c r="A327" s="67" t="s">
        <v>11</v>
      </c>
      <c r="B327" s="68">
        <v>2000</v>
      </c>
      <c r="C327" s="69">
        <v>514076764</v>
      </c>
      <c r="D327" s="69">
        <v>567135516</v>
      </c>
      <c r="E327" s="69">
        <v>201211269</v>
      </c>
      <c r="F327" s="69">
        <v>0</v>
      </c>
      <c r="G327" s="70">
        <f t="shared" si="11"/>
        <v>1282423549</v>
      </c>
      <c r="H327" s="63">
        <v>0</v>
      </c>
      <c r="I327"/>
    </row>
    <row r="328" spans="1:9">
      <c r="A328" s="67" t="s">
        <v>11</v>
      </c>
      <c r="B328" s="68">
        <v>2001</v>
      </c>
      <c r="C328" s="69">
        <v>393712531</v>
      </c>
      <c r="D328" s="69">
        <v>624528133</v>
      </c>
      <c r="E328" s="69">
        <v>208532835</v>
      </c>
      <c r="F328" s="69">
        <v>0</v>
      </c>
      <c r="G328" s="70">
        <f t="shared" si="11"/>
        <v>1226773499</v>
      </c>
      <c r="H328" s="63">
        <v>0</v>
      </c>
      <c r="I328"/>
    </row>
    <row r="329" spans="1:9">
      <c r="A329" s="67" t="s">
        <v>11</v>
      </c>
      <c r="B329" s="68">
        <v>2002</v>
      </c>
      <c r="C329" s="69">
        <v>474929610</v>
      </c>
      <c r="D329" s="69">
        <v>829282949</v>
      </c>
      <c r="E329" s="69">
        <v>224955478</v>
      </c>
      <c r="F329" s="69">
        <v>0</v>
      </c>
      <c r="G329" s="70">
        <f t="shared" si="11"/>
        <v>1529168037</v>
      </c>
      <c r="H329" s="63">
        <v>0</v>
      </c>
      <c r="I329"/>
    </row>
    <row r="330" spans="1:9">
      <c r="A330" s="67" t="s">
        <v>11</v>
      </c>
      <c r="B330" s="68">
        <v>2003</v>
      </c>
      <c r="C330" s="71">
        <v>521909669</v>
      </c>
      <c r="D330" s="71">
        <v>797316118</v>
      </c>
      <c r="E330" s="71">
        <v>234767150</v>
      </c>
      <c r="F330" s="69">
        <v>0</v>
      </c>
      <c r="G330" s="70">
        <f t="shared" si="11"/>
        <v>1553992937</v>
      </c>
      <c r="H330" s="63">
        <v>0</v>
      </c>
      <c r="I330"/>
    </row>
    <row r="331" spans="1:9">
      <c r="A331" s="67" t="s">
        <v>11</v>
      </c>
      <c r="B331" s="68">
        <v>2004</v>
      </c>
      <c r="C331" s="71">
        <v>469416393</v>
      </c>
      <c r="D331" s="71">
        <v>704378484</v>
      </c>
      <c r="E331" s="71">
        <v>250783994</v>
      </c>
      <c r="F331" s="69">
        <v>0</v>
      </c>
      <c r="G331" s="70">
        <f t="shared" si="11"/>
        <v>1424578871</v>
      </c>
      <c r="H331" s="63">
        <v>0</v>
      </c>
    </row>
    <row r="332" spans="1:9">
      <c r="A332" s="67" t="s">
        <v>11</v>
      </c>
      <c r="B332" s="68">
        <v>2005</v>
      </c>
      <c r="C332" s="71">
        <v>497219236</v>
      </c>
      <c r="D332" s="71">
        <v>692529159</v>
      </c>
      <c r="E332" s="71">
        <v>265357425.329999</v>
      </c>
      <c r="F332" s="69">
        <v>0</v>
      </c>
      <c r="G332" s="70">
        <f t="shared" si="11"/>
        <v>1455105820.329999</v>
      </c>
      <c r="H332" s="63">
        <v>0</v>
      </c>
    </row>
    <row r="333" spans="1:9">
      <c r="A333" s="67" t="s">
        <v>11</v>
      </c>
      <c r="B333" s="68">
        <v>2006</v>
      </c>
      <c r="C333" s="72">
        <v>510463157</v>
      </c>
      <c r="D333" s="72">
        <v>838750531</v>
      </c>
      <c r="E333" s="72">
        <v>338469824</v>
      </c>
      <c r="F333" s="72">
        <v>0</v>
      </c>
      <c r="G333" s="70">
        <f t="shared" si="11"/>
        <v>1687683512</v>
      </c>
      <c r="H333" s="63">
        <v>0</v>
      </c>
    </row>
    <row r="334" spans="1:9">
      <c r="A334" s="67" t="s">
        <v>11</v>
      </c>
      <c r="B334" s="68">
        <v>2007</v>
      </c>
      <c r="C334" s="72">
        <v>505107454</v>
      </c>
      <c r="D334" s="72">
        <v>842533842</v>
      </c>
      <c r="E334" s="72">
        <v>402081140</v>
      </c>
      <c r="F334" s="72">
        <v>0</v>
      </c>
      <c r="G334" s="70">
        <f t="shared" si="11"/>
        <v>1749722436</v>
      </c>
      <c r="H334" s="63">
        <v>0</v>
      </c>
    </row>
    <row r="335" spans="1:9">
      <c r="A335" s="67" t="s">
        <v>11</v>
      </c>
      <c r="B335" s="68">
        <v>2008</v>
      </c>
      <c r="C335" s="72">
        <v>604155199</v>
      </c>
      <c r="D335" s="72">
        <v>1098537973</v>
      </c>
      <c r="E335" s="72">
        <v>454006775</v>
      </c>
      <c r="F335" s="72">
        <v>0</v>
      </c>
      <c r="G335" s="70">
        <f t="shared" si="11"/>
        <v>2156699947</v>
      </c>
      <c r="H335" s="63">
        <v>0</v>
      </c>
    </row>
    <row r="336" spans="1:9">
      <c r="A336" s="67" t="s">
        <v>11</v>
      </c>
      <c r="B336" s="68">
        <v>2009</v>
      </c>
      <c r="C336" s="72">
        <v>612444475</v>
      </c>
      <c r="D336" s="72">
        <v>980409275</v>
      </c>
      <c r="E336" s="72">
        <v>977121609</v>
      </c>
      <c r="F336" s="72">
        <v>0</v>
      </c>
      <c r="G336" s="70">
        <f t="shared" si="11"/>
        <v>2569975359</v>
      </c>
      <c r="H336" s="63">
        <v>0</v>
      </c>
    </row>
    <row r="337" spans="1:9">
      <c r="A337" s="67" t="s">
        <v>11</v>
      </c>
      <c r="B337" s="68">
        <v>2010</v>
      </c>
      <c r="C337" s="72">
        <v>633237335</v>
      </c>
      <c r="D337" s="72">
        <v>810659609</v>
      </c>
      <c r="E337" s="72">
        <v>1186022784</v>
      </c>
      <c r="F337" s="72">
        <v>0</v>
      </c>
      <c r="G337" s="70">
        <f t="shared" si="11"/>
        <v>2629919728</v>
      </c>
      <c r="H337" s="63">
        <v>0</v>
      </c>
    </row>
    <row r="338" spans="1:9">
      <c r="A338" s="67" t="s">
        <v>11</v>
      </c>
      <c r="B338" s="68">
        <v>2011</v>
      </c>
      <c r="C338" s="72">
        <v>643574500</v>
      </c>
      <c r="D338" s="72">
        <v>883326217</v>
      </c>
      <c r="E338" s="72">
        <v>866175548.40999997</v>
      </c>
      <c r="F338" s="72">
        <v>0</v>
      </c>
      <c r="G338" s="70">
        <f t="shared" si="11"/>
        <v>2393076265.4099998</v>
      </c>
      <c r="H338" s="63">
        <v>0</v>
      </c>
    </row>
    <row r="339" spans="1:9">
      <c r="A339" s="67" t="s">
        <v>11</v>
      </c>
      <c r="B339" s="68">
        <v>2012</v>
      </c>
      <c r="C339" s="72">
        <v>673101632</v>
      </c>
      <c r="D339" s="72">
        <v>873677574</v>
      </c>
      <c r="E339" s="72">
        <v>1132254241</v>
      </c>
      <c r="F339" s="72">
        <v>0</v>
      </c>
      <c r="G339" s="70">
        <f t="shared" si="11"/>
        <v>2679033447</v>
      </c>
      <c r="H339" s="63">
        <v>0</v>
      </c>
    </row>
    <row r="340" spans="1:9">
      <c r="A340" s="67" t="s">
        <v>11</v>
      </c>
      <c r="B340" s="68">
        <v>2013</v>
      </c>
      <c r="C340" s="72">
        <v>764845153</v>
      </c>
      <c r="D340" s="72">
        <v>867994635</v>
      </c>
      <c r="E340" s="72">
        <v>356693857</v>
      </c>
      <c r="F340" s="72">
        <v>0</v>
      </c>
      <c r="G340" s="70">
        <f t="shared" si="11"/>
        <v>1989533645</v>
      </c>
      <c r="H340" s="63">
        <v>0</v>
      </c>
    </row>
    <row r="341" spans="1:9">
      <c r="A341" s="67" t="s">
        <v>11</v>
      </c>
      <c r="B341" s="74">
        <v>2014</v>
      </c>
      <c r="C341" s="72">
        <v>710122339</v>
      </c>
      <c r="D341" s="72">
        <v>879583941</v>
      </c>
      <c r="E341" s="72">
        <v>761524166</v>
      </c>
      <c r="F341" s="72">
        <v>0</v>
      </c>
      <c r="G341" s="70">
        <f t="shared" si="11"/>
        <v>2351230446</v>
      </c>
      <c r="H341" s="63">
        <v>0</v>
      </c>
    </row>
    <row r="342" spans="1:9">
      <c r="A342" s="67"/>
      <c r="C342" s="69"/>
      <c r="D342" s="69"/>
      <c r="E342" s="69"/>
      <c r="F342" s="69"/>
      <c r="G342" s="75"/>
      <c r="I342"/>
    </row>
    <row r="343" spans="1:9">
      <c r="A343" s="67" t="s">
        <v>12</v>
      </c>
      <c r="B343" s="68">
        <v>1988</v>
      </c>
      <c r="C343" s="69">
        <v>209218365</v>
      </c>
      <c r="D343" s="69">
        <v>202403417</v>
      </c>
      <c r="E343" s="69">
        <v>127835580</v>
      </c>
      <c r="F343" s="69">
        <v>0</v>
      </c>
      <c r="G343" s="70">
        <f>SUM(C343:F343)</f>
        <v>539457362</v>
      </c>
      <c r="H343" s="63">
        <v>0</v>
      </c>
      <c r="I343"/>
    </row>
    <row r="344" spans="1:9">
      <c r="A344" s="67" t="s">
        <v>12</v>
      </c>
      <c r="B344" s="68">
        <v>1989</v>
      </c>
      <c r="C344" s="69">
        <v>188151307</v>
      </c>
      <c r="D344" s="69">
        <v>202928400</v>
      </c>
      <c r="E344" s="69">
        <v>131191153</v>
      </c>
      <c r="F344" s="69">
        <v>0</v>
      </c>
      <c r="G344" s="70">
        <f t="shared" ref="G344:G369" si="12">SUM(C344:F344)</f>
        <v>522270860</v>
      </c>
      <c r="H344" s="63">
        <v>0</v>
      </c>
      <c r="I344"/>
    </row>
    <row r="345" spans="1:9">
      <c r="A345" s="67" t="s">
        <v>12</v>
      </c>
      <c r="B345" s="68">
        <v>1990</v>
      </c>
      <c r="C345" s="69">
        <v>231237401</v>
      </c>
      <c r="D345" s="69">
        <v>209817898.59999999</v>
      </c>
      <c r="E345" s="69">
        <v>132075566</v>
      </c>
      <c r="F345" s="69">
        <v>0</v>
      </c>
      <c r="G345" s="70">
        <f t="shared" si="12"/>
        <v>573130865.60000002</v>
      </c>
      <c r="H345" s="63">
        <v>0</v>
      </c>
      <c r="I345"/>
    </row>
    <row r="346" spans="1:9">
      <c r="A346" s="67" t="s">
        <v>12</v>
      </c>
      <c r="B346" s="68">
        <v>1991</v>
      </c>
      <c r="C346" s="69">
        <v>227915285</v>
      </c>
      <c r="D346" s="69">
        <v>215609153</v>
      </c>
      <c r="E346" s="69">
        <v>134230766</v>
      </c>
      <c r="F346" s="69">
        <v>0</v>
      </c>
      <c r="G346" s="70">
        <f t="shared" si="12"/>
        <v>577755204</v>
      </c>
      <c r="H346" s="63">
        <v>0</v>
      </c>
      <c r="I346"/>
    </row>
    <row r="347" spans="1:9">
      <c r="A347" s="67" t="s">
        <v>12</v>
      </c>
      <c r="B347" s="68">
        <v>1992</v>
      </c>
      <c r="C347" s="69">
        <v>233551360</v>
      </c>
      <c r="D347" s="69">
        <v>221813746.91999999</v>
      </c>
      <c r="E347" s="69">
        <v>140162314</v>
      </c>
      <c r="F347" s="69">
        <v>0</v>
      </c>
      <c r="G347" s="70">
        <f t="shared" si="12"/>
        <v>595527420.91999996</v>
      </c>
      <c r="H347" s="63">
        <v>0</v>
      </c>
      <c r="I347"/>
    </row>
    <row r="348" spans="1:9">
      <c r="A348" s="67" t="s">
        <v>12</v>
      </c>
      <c r="B348" s="68">
        <v>1993</v>
      </c>
      <c r="C348" s="69">
        <v>249047127</v>
      </c>
      <c r="D348" s="69">
        <v>185562498</v>
      </c>
      <c r="E348" s="69">
        <v>161754102</v>
      </c>
      <c r="F348" s="69">
        <v>0</v>
      </c>
      <c r="G348" s="70">
        <f t="shared" si="12"/>
        <v>596363727</v>
      </c>
      <c r="H348" s="63">
        <v>0</v>
      </c>
      <c r="I348"/>
    </row>
    <row r="349" spans="1:9">
      <c r="A349" s="67" t="s">
        <v>12</v>
      </c>
      <c r="B349" s="68">
        <v>1994</v>
      </c>
      <c r="C349" s="69">
        <v>264160806</v>
      </c>
      <c r="D349" s="69">
        <v>217683968</v>
      </c>
      <c r="E349" s="69">
        <v>176895710</v>
      </c>
      <c r="F349" s="69">
        <v>0</v>
      </c>
      <c r="G349" s="70">
        <f t="shared" si="12"/>
        <v>658740484</v>
      </c>
      <c r="H349" s="63">
        <v>0</v>
      </c>
      <c r="I349"/>
    </row>
    <row r="350" spans="1:9">
      <c r="A350" s="67" t="s">
        <v>12</v>
      </c>
      <c r="B350" s="68">
        <v>1995</v>
      </c>
      <c r="C350" s="69">
        <v>280977226</v>
      </c>
      <c r="D350" s="69">
        <v>218531343</v>
      </c>
      <c r="E350" s="69">
        <v>413583394</v>
      </c>
      <c r="F350" s="69">
        <v>0</v>
      </c>
      <c r="G350" s="70">
        <f t="shared" si="12"/>
        <v>913091963</v>
      </c>
      <c r="H350" s="63">
        <v>0</v>
      </c>
      <c r="I350"/>
    </row>
    <row r="351" spans="1:9">
      <c r="A351" s="67" t="s">
        <v>12</v>
      </c>
      <c r="B351" s="68">
        <v>1996</v>
      </c>
      <c r="C351" s="69">
        <v>285850570</v>
      </c>
      <c r="D351" s="69">
        <v>209367847</v>
      </c>
      <c r="E351" s="69">
        <v>701148543</v>
      </c>
      <c r="F351" s="69">
        <v>0</v>
      </c>
      <c r="G351" s="70">
        <f t="shared" si="12"/>
        <v>1196366960</v>
      </c>
      <c r="H351" s="63">
        <v>0</v>
      </c>
      <c r="I351"/>
    </row>
    <row r="352" spans="1:9">
      <c r="A352" s="67" t="s">
        <v>12</v>
      </c>
      <c r="B352" s="68">
        <v>1997</v>
      </c>
      <c r="C352" s="69">
        <v>288442487</v>
      </c>
      <c r="D352" s="69">
        <v>214100988</v>
      </c>
      <c r="E352" s="69">
        <v>692479444</v>
      </c>
      <c r="F352" s="69">
        <v>0</v>
      </c>
      <c r="G352" s="70">
        <f t="shared" si="12"/>
        <v>1195022919</v>
      </c>
      <c r="H352" s="63">
        <v>0</v>
      </c>
      <c r="I352"/>
    </row>
    <row r="353" spans="1:9">
      <c r="A353" s="67" t="s">
        <v>12</v>
      </c>
      <c r="B353" s="68">
        <v>1998</v>
      </c>
      <c r="C353" s="69">
        <v>292525566</v>
      </c>
      <c r="D353" s="69">
        <v>234439692</v>
      </c>
      <c r="E353" s="69">
        <v>723378162</v>
      </c>
      <c r="F353" s="69">
        <v>0</v>
      </c>
      <c r="G353" s="70">
        <f t="shared" si="12"/>
        <v>1250343420</v>
      </c>
      <c r="H353" s="63">
        <v>0</v>
      </c>
      <c r="I353"/>
    </row>
    <row r="354" spans="1:9">
      <c r="A354" s="67" t="s">
        <v>12</v>
      </c>
      <c r="B354" s="68">
        <v>1999</v>
      </c>
      <c r="C354" s="69">
        <v>286845096</v>
      </c>
      <c r="D354" s="69">
        <v>278075266</v>
      </c>
      <c r="E354" s="69">
        <v>808352623</v>
      </c>
      <c r="F354" s="69">
        <v>0</v>
      </c>
      <c r="G354" s="70">
        <f t="shared" si="12"/>
        <v>1373272985</v>
      </c>
      <c r="H354" s="63">
        <v>0</v>
      </c>
      <c r="I354"/>
    </row>
    <row r="355" spans="1:9">
      <c r="A355" s="67" t="s">
        <v>12</v>
      </c>
      <c r="B355" s="68">
        <v>2000</v>
      </c>
      <c r="C355" s="69">
        <v>305108271</v>
      </c>
      <c r="D355" s="69">
        <v>317256120</v>
      </c>
      <c r="E355" s="69">
        <v>979520802</v>
      </c>
      <c r="F355" s="69">
        <v>0</v>
      </c>
      <c r="G355" s="70">
        <f t="shared" si="12"/>
        <v>1601885193</v>
      </c>
      <c r="H355" s="63">
        <v>0</v>
      </c>
      <c r="I355"/>
    </row>
    <row r="356" spans="1:9">
      <c r="A356" s="67" t="s">
        <v>12</v>
      </c>
      <c r="B356" s="68">
        <v>2001</v>
      </c>
      <c r="C356" s="69">
        <v>314931002</v>
      </c>
      <c r="D356" s="69">
        <v>369758027</v>
      </c>
      <c r="E356" s="69">
        <v>1045803684</v>
      </c>
      <c r="F356" s="69">
        <v>0</v>
      </c>
      <c r="G356" s="70">
        <f t="shared" si="12"/>
        <v>1730492713</v>
      </c>
      <c r="H356" s="63">
        <v>0</v>
      </c>
      <c r="I356"/>
    </row>
    <row r="357" spans="1:9">
      <c r="A357" s="67" t="s">
        <v>12</v>
      </c>
      <c r="B357" s="68">
        <v>2002</v>
      </c>
      <c r="C357" s="69">
        <v>316049014</v>
      </c>
      <c r="D357" s="69">
        <v>532399255</v>
      </c>
      <c r="E357" s="69">
        <v>1152783294</v>
      </c>
      <c r="F357" s="69">
        <v>0</v>
      </c>
      <c r="G357" s="70">
        <f t="shared" si="12"/>
        <v>2001231563</v>
      </c>
      <c r="H357" s="63">
        <v>0</v>
      </c>
      <c r="I357"/>
    </row>
    <row r="358" spans="1:9">
      <c r="A358" s="67" t="s">
        <v>12</v>
      </c>
      <c r="B358" s="68">
        <v>2003</v>
      </c>
      <c r="C358" s="71">
        <v>338447654</v>
      </c>
      <c r="D358" s="71">
        <v>493198114</v>
      </c>
      <c r="E358" s="71">
        <v>1275933536</v>
      </c>
      <c r="F358" s="69">
        <v>0</v>
      </c>
      <c r="G358" s="70">
        <f t="shared" si="12"/>
        <v>2107579304</v>
      </c>
      <c r="H358" s="63">
        <v>0</v>
      </c>
      <c r="I358"/>
    </row>
    <row r="359" spans="1:9">
      <c r="A359" s="67" t="s">
        <v>12</v>
      </c>
      <c r="B359" s="68">
        <v>2004</v>
      </c>
      <c r="C359" s="71">
        <v>346977476</v>
      </c>
      <c r="D359" s="71">
        <v>477691623</v>
      </c>
      <c r="E359" s="71">
        <v>1380118307</v>
      </c>
      <c r="F359" s="69">
        <v>0</v>
      </c>
      <c r="G359" s="70">
        <f t="shared" si="12"/>
        <v>2204787406</v>
      </c>
      <c r="H359" s="63">
        <v>0</v>
      </c>
    </row>
    <row r="360" spans="1:9">
      <c r="A360" s="67" t="s">
        <v>12</v>
      </c>
      <c r="B360" s="68">
        <v>2005</v>
      </c>
      <c r="C360" s="71">
        <v>360890133</v>
      </c>
      <c r="D360" s="71">
        <v>519455789</v>
      </c>
      <c r="E360" s="71">
        <v>1410076974.27</v>
      </c>
      <c r="F360" s="69">
        <v>0</v>
      </c>
      <c r="G360" s="70">
        <f t="shared" si="12"/>
        <v>2290422896.27</v>
      </c>
      <c r="H360" s="63">
        <v>0</v>
      </c>
    </row>
    <row r="361" spans="1:9">
      <c r="A361" s="67" t="s">
        <v>12</v>
      </c>
      <c r="B361" s="68">
        <v>2006</v>
      </c>
      <c r="C361" s="72">
        <v>393545884</v>
      </c>
      <c r="D361" s="72">
        <v>568866865</v>
      </c>
      <c r="E361" s="72">
        <v>1582104957</v>
      </c>
      <c r="F361" s="72">
        <v>0</v>
      </c>
      <c r="G361" s="70">
        <f t="shared" si="12"/>
        <v>2544517706</v>
      </c>
      <c r="H361" s="63">
        <v>0</v>
      </c>
    </row>
    <row r="362" spans="1:9">
      <c r="A362" s="67" t="s">
        <v>12</v>
      </c>
      <c r="B362" s="68">
        <v>2007</v>
      </c>
      <c r="C362" s="72">
        <v>408458502</v>
      </c>
      <c r="D362" s="72">
        <v>458571123</v>
      </c>
      <c r="E362" s="72">
        <v>1758385374</v>
      </c>
      <c r="F362" s="72">
        <v>0</v>
      </c>
      <c r="G362" s="70">
        <f t="shared" si="12"/>
        <v>2625414999</v>
      </c>
      <c r="H362" s="63">
        <v>0</v>
      </c>
    </row>
    <row r="363" spans="1:9">
      <c r="A363" s="67" t="s">
        <v>12</v>
      </c>
      <c r="B363" s="68">
        <v>2008</v>
      </c>
      <c r="C363" s="72">
        <v>417886894</v>
      </c>
      <c r="D363" s="72">
        <v>600625736</v>
      </c>
      <c r="E363" s="72">
        <v>1908888744</v>
      </c>
      <c r="F363" s="72">
        <v>0</v>
      </c>
      <c r="G363" s="70">
        <f t="shared" si="12"/>
        <v>2927401374</v>
      </c>
      <c r="H363" s="63">
        <v>0</v>
      </c>
    </row>
    <row r="364" spans="1:9">
      <c r="A364" s="67" t="s">
        <v>12</v>
      </c>
      <c r="B364" s="68">
        <v>2009</v>
      </c>
      <c r="C364" s="72">
        <v>452639962</v>
      </c>
      <c r="D364" s="72">
        <v>632743888</v>
      </c>
      <c r="E364" s="72">
        <v>2109951242</v>
      </c>
      <c r="F364" s="72">
        <v>0</v>
      </c>
      <c r="G364" s="70">
        <f t="shared" si="12"/>
        <v>3195335092</v>
      </c>
      <c r="H364" s="63">
        <v>0</v>
      </c>
    </row>
    <row r="365" spans="1:9">
      <c r="A365" s="67" t="s">
        <v>12</v>
      </c>
      <c r="B365" s="68">
        <v>2010</v>
      </c>
      <c r="C365" s="72">
        <v>471480159</v>
      </c>
      <c r="D365" s="72">
        <v>562603618</v>
      </c>
      <c r="E365" s="72">
        <v>1856258256</v>
      </c>
      <c r="F365" s="72">
        <v>0</v>
      </c>
      <c r="G365" s="70">
        <f t="shared" si="12"/>
        <v>2890342033</v>
      </c>
      <c r="H365" s="63">
        <v>0</v>
      </c>
    </row>
    <row r="366" spans="1:9">
      <c r="A366" s="67" t="s">
        <v>12</v>
      </c>
      <c r="B366" s="68">
        <v>2011</v>
      </c>
      <c r="C366" s="72">
        <v>479146732</v>
      </c>
      <c r="D366" s="72">
        <v>619816840</v>
      </c>
      <c r="E366" s="72">
        <v>1885326272.6900001</v>
      </c>
      <c r="F366" s="72">
        <v>0</v>
      </c>
      <c r="G366" s="70">
        <f t="shared" si="12"/>
        <v>2984289844.6900001</v>
      </c>
      <c r="H366" s="63">
        <v>0</v>
      </c>
    </row>
    <row r="367" spans="1:9">
      <c r="A367" s="67" t="s">
        <v>12</v>
      </c>
      <c r="B367" s="68">
        <v>2012</v>
      </c>
      <c r="C367" s="72">
        <v>485889296</v>
      </c>
      <c r="D367" s="72">
        <v>570440270</v>
      </c>
      <c r="E367" s="72">
        <v>1804463005</v>
      </c>
      <c r="F367" s="72">
        <v>0</v>
      </c>
      <c r="G367" s="70">
        <f t="shared" si="12"/>
        <v>2860792571</v>
      </c>
      <c r="H367" s="63">
        <v>0</v>
      </c>
    </row>
    <row r="368" spans="1:9">
      <c r="A368" s="67" t="s">
        <v>12</v>
      </c>
      <c r="B368" s="68">
        <v>2013</v>
      </c>
      <c r="C368" s="72">
        <v>506674937</v>
      </c>
      <c r="D368" s="72">
        <v>590926716</v>
      </c>
      <c r="E368" s="72">
        <v>1998654032</v>
      </c>
      <c r="F368" s="72">
        <v>0</v>
      </c>
      <c r="G368" s="70">
        <f t="shared" si="12"/>
        <v>3096255685</v>
      </c>
      <c r="H368" s="63">
        <v>0</v>
      </c>
    </row>
    <row r="369" spans="1:9">
      <c r="A369" s="67" t="s">
        <v>12</v>
      </c>
      <c r="B369" s="74">
        <v>2014</v>
      </c>
      <c r="C369" s="72">
        <v>531349729</v>
      </c>
      <c r="D369" s="72">
        <v>606405385</v>
      </c>
      <c r="E369" s="72">
        <v>2171330661.52</v>
      </c>
      <c r="F369" s="72">
        <v>0</v>
      </c>
      <c r="G369" s="70">
        <f t="shared" si="12"/>
        <v>3309085775.52</v>
      </c>
      <c r="H369" s="63">
        <v>0</v>
      </c>
    </row>
    <row r="370" spans="1:9">
      <c r="A370" s="67"/>
      <c r="C370" s="69"/>
      <c r="D370" s="69"/>
      <c r="E370" s="69"/>
      <c r="F370" s="69"/>
      <c r="G370" s="75"/>
      <c r="I370"/>
    </row>
    <row r="371" spans="1:9">
      <c r="A371" s="67" t="s">
        <v>13</v>
      </c>
      <c r="B371" s="68">
        <v>1988</v>
      </c>
      <c r="C371" s="69">
        <v>2916560905</v>
      </c>
      <c r="D371" s="69">
        <v>2858069425</v>
      </c>
      <c r="E371" s="69">
        <v>4014954929</v>
      </c>
      <c r="F371" s="69">
        <v>2266160590</v>
      </c>
      <c r="G371" s="70">
        <f>SUM(C371:F371)</f>
        <v>12055745849</v>
      </c>
      <c r="H371" s="63">
        <v>0</v>
      </c>
      <c r="I371"/>
    </row>
    <row r="372" spans="1:9">
      <c r="A372" s="67" t="s">
        <v>13</v>
      </c>
      <c r="B372" s="68">
        <v>1989</v>
      </c>
      <c r="C372" s="69">
        <v>2700553206</v>
      </c>
      <c r="D372" s="69">
        <v>2674346269</v>
      </c>
      <c r="E372" s="69">
        <v>4301382157</v>
      </c>
      <c r="F372" s="69">
        <v>2493039004</v>
      </c>
      <c r="G372" s="70">
        <f t="shared" ref="G372:G397" si="13">SUM(C372:F372)</f>
        <v>12169320636</v>
      </c>
      <c r="H372" s="63">
        <v>0</v>
      </c>
      <c r="I372"/>
    </row>
    <row r="373" spans="1:9">
      <c r="A373" s="67" t="s">
        <v>13</v>
      </c>
      <c r="B373" s="68">
        <v>1990</v>
      </c>
      <c r="C373" s="69">
        <v>3209665412</v>
      </c>
      <c r="D373" s="69">
        <v>3309153971.7600002</v>
      </c>
      <c r="E373" s="69">
        <v>4650013014</v>
      </c>
      <c r="F373" s="69">
        <v>2299751811</v>
      </c>
      <c r="G373" s="70">
        <f t="shared" si="13"/>
        <v>13468584208.76</v>
      </c>
      <c r="H373" s="63">
        <v>0</v>
      </c>
      <c r="I373"/>
    </row>
    <row r="374" spans="1:9">
      <c r="A374" s="67" t="s">
        <v>13</v>
      </c>
      <c r="B374" s="68">
        <v>1991</v>
      </c>
      <c r="C374" s="69">
        <v>3240873981</v>
      </c>
      <c r="D374" s="69">
        <v>2568263110</v>
      </c>
      <c r="E374" s="69">
        <v>4989068321</v>
      </c>
      <c r="F374" s="69">
        <v>2543478586</v>
      </c>
      <c r="G374" s="70">
        <f t="shared" si="13"/>
        <v>13341683998</v>
      </c>
      <c r="H374" s="63">
        <v>0</v>
      </c>
      <c r="I374"/>
    </row>
    <row r="375" spans="1:9">
      <c r="A375" s="67" t="s">
        <v>13</v>
      </c>
      <c r="B375" s="68">
        <v>1992</v>
      </c>
      <c r="C375" s="69">
        <v>3525611739</v>
      </c>
      <c r="D375" s="69">
        <v>3080341168.0799999</v>
      </c>
      <c r="E375" s="69">
        <v>5267388215</v>
      </c>
      <c r="F375" s="69">
        <v>1796618481</v>
      </c>
      <c r="G375" s="70">
        <f t="shared" si="13"/>
        <v>13669959603.08</v>
      </c>
      <c r="H375" s="63">
        <v>0</v>
      </c>
      <c r="I375"/>
    </row>
    <row r="376" spans="1:9">
      <c r="A376" s="67" t="s">
        <v>13</v>
      </c>
      <c r="B376" s="68">
        <v>1993</v>
      </c>
      <c r="C376" s="69">
        <v>3755748488</v>
      </c>
      <c r="D376" s="69">
        <v>2536677405</v>
      </c>
      <c r="E376" s="69">
        <v>5499260017</v>
      </c>
      <c r="F376" s="69">
        <v>1717591047</v>
      </c>
      <c r="G376" s="70">
        <f t="shared" si="13"/>
        <v>13509276957</v>
      </c>
      <c r="H376" s="63">
        <v>0</v>
      </c>
      <c r="I376"/>
    </row>
    <row r="377" spans="1:9">
      <c r="A377" s="67" t="s">
        <v>13</v>
      </c>
      <c r="B377" s="68">
        <v>1994</v>
      </c>
      <c r="C377" s="69">
        <v>3916038976</v>
      </c>
      <c r="D377" s="69">
        <v>3318561672</v>
      </c>
      <c r="E377" s="69">
        <v>5453615449</v>
      </c>
      <c r="F377" s="69">
        <v>1316602994</v>
      </c>
      <c r="G377" s="70">
        <f t="shared" si="13"/>
        <v>14004819091</v>
      </c>
      <c r="H377" s="63">
        <v>0</v>
      </c>
      <c r="I377"/>
    </row>
    <row r="378" spans="1:9">
      <c r="A378" s="67" t="s">
        <v>13</v>
      </c>
      <c r="B378" s="68">
        <v>1995</v>
      </c>
      <c r="C378" s="69">
        <v>4365262226</v>
      </c>
      <c r="D378" s="69">
        <v>3452409881</v>
      </c>
      <c r="E378" s="69">
        <v>5615584047</v>
      </c>
      <c r="F378" s="69">
        <v>1539192171</v>
      </c>
      <c r="G378" s="70">
        <f t="shared" si="13"/>
        <v>14972448325</v>
      </c>
      <c r="H378" s="63">
        <v>0</v>
      </c>
      <c r="I378"/>
    </row>
    <row r="379" spans="1:9">
      <c r="A379" s="67" t="s">
        <v>13</v>
      </c>
      <c r="B379" s="68">
        <v>1996</v>
      </c>
      <c r="C379" s="69">
        <v>4193919982</v>
      </c>
      <c r="D379" s="69">
        <v>3047390248</v>
      </c>
      <c r="E379" s="69">
        <v>8035409502</v>
      </c>
      <c r="F379" s="69">
        <v>1253094239</v>
      </c>
      <c r="G379" s="70">
        <f t="shared" si="13"/>
        <v>16529813971</v>
      </c>
      <c r="H379" s="63">
        <v>0</v>
      </c>
      <c r="I379"/>
    </row>
    <row r="380" spans="1:9">
      <c r="A380" s="67" t="s">
        <v>13</v>
      </c>
      <c r="B380" s="68">
        <v>1997</v>
      </c>
      <c r="C380" s="69">
        <v>4031393590</v>
      </c>
      <c r="D380" s="69">
        <v>3440298209</v>
      </c>
      <c r="E380" s="69">
        <v>8576360365</v>
      </c>
      <c r="F380" s="69">
        <v>1495483035</v>
      </c>
      <c r="G380" s="70">
        <f t="shared" si="13"/>
        <v>17543535199</v>
      </c>
      <c r="H380" s="63">
        <v>0</v>
      </c>
      <c r="I380"/>
    </row>
    <row r="381" spans="1:9">
      <c r="A381" s="67" t="s">
        <v>13</v>
      </c>
      <c r="B381" s="68">
        <v>1998</v>
      </c>
      <c r="C381" s="69">
        <v>4228395655</v>
      </c>
      <c r="D381" s="69">
        <v>2962927663</v>
      </c>
      <c r="E381" s="69">
        <v>9508753259</v>
      </c>
      <c r="F381" s="69">
        <v>1044210217</v>
      </c>
      <c r="G381" s="70">
        <f t="shared" si="13"/>
        <v>17744286794</v>
      </c>
      <c r="H381" s="63">
        <v>0</v>
      </c>
      <c r="I381"/>
    </row>
    <row r="382" spans="1:9">
      <c r="A382" s="67" t="s">
        <v>13</v>
      </c>
      <c r="B382" s="68">
        <v>1999</v>
      </c>
      <c r="C382" s="69">
        <v>4023964010</v>
      </c>
      <c r="D382" s="69">
        <v>4996875602</v>
      </c>
      <c r="E382" s="69">
        <v>10594243637</v>
      </c>
      <c r="F382" s="69">
        <v>1238480879</v>
      </c>
      <c r="G382" s="70">
        <f t="shared" si="13"/>
        <v>20853564128</v>
      </c>
      <c r="H382" s="63">
        <v>0</v>
      </c>
      <c r="I382"/>
    </row>
    <row r="383" spans="1:9">
      <c r="A383" s="67" t="s">
        <v>13</v>
      </c>
      <c r="B383" s="68">
        <v>2000</v>
      </c>
      <c r="C383" s="69">
        <v>4303930262</v>
      </c>
      <c r="D383" s="69">
        <v>4719150120</v>
      </c>
      <c r="E383" s="69">
        <v>12331631713</v>
      </c>
      <c r="F383" s="69">
        <v>873020430</v>
      </c>
      <c r="G383" s="70">
        <f t="shared" si="13"/>
        <v>22227732525</v>
      </c>
      <c r="H383" s="63">
        <v>0</v>
      </c>
      <c r="I383"/>
    </row>
    <row r="384" spans="1:9">
      <c r="A384" s="67" t="s">
        <v>13</v>
      </c>
      <c r="B384" s="68">
        <v>2001</v>
      </c>
      <c r="C384" s="69">
        <v>4259788621</v>
      </c>
      <c r="D384" s="69">
        <v>6623766294.5100002</v>
      </c>
      <c r="E384" s="69">
        <v>8446525377</v>
      </c>
      <c r="F384" s="69">
        <v>1124798276</v>
      </c>
      <c r="G384" s="70">
        <f t="shared" si="13"/>
        <v>20454878568.510002</v>
      </c>
      <c r="H384" s="63">
        <v>0</v>
      </c>
      <c r="I384"/>
    </row>
    <row r="385" spans="1:9">
      <c r="A385" s="67" t="s">
        <v>13</v>
      </c>
      <c r="B385" s="68">
        <v>2002</v>
      </c>
      <c r="C385" s="69">
        <v>4474638586</v>
      </c>
      <c r="D385" s="69">
        <v>6954435404</v>
      </c>
      <c r="E385" s="69">
        <v>9157386286</v>
      </c>
      <c r="F385" s="69">
        <v>1081899396</v>
      </c>
      <c r="G385" s="70">
        <f t="shared" si="13"/>
        <v>21668359672</v>
      </c>
      <c r="H385" s="63">
        <v>0</v>
      </c>
      <c r="I385"/>
    </row>
    <row r="386" spans="1:9">
      <c r="A386" s="67" t="s">
        <v>13</v>
      </c>
      <c r="B386" s="68">
        <v>2003</v>
      </c>
      <c r="C386" s="71">
        <v>4787263262</v>
      </c>
      <c r="D386" s="71">
        <v>5971977804</v>
      </c>
      <c r="E386" s="71">
        <v>9991773730</v>
      </c>
      <c r="F386" s="71">
        <v>1031390728</v>
      </c>
      <c r="G386" s="70">
        <f t="shared" si="13"/>
        <v>21782405524</v>
      </c>
      <c r="H386" s="63">
        <v>0</v>
      </c>
      <c r="I386"/>
    </row>
    <row r="387" spans="1:9">
      <c r="A387" s="67" t="s">
        <v>13</v>
      </c>
      <c r="B387" s="68">
        <v>2004</v>
      </c>
      <c r="C387" s="71">
        <v>4905589261</v>
      </c>
      <c r="D387" s="71">
        <v>5074168432</v>
      </c>
      <c r="E387" s="71">
        <v>10062257016</v>
      </c>
      <c r="F387" s="71">
        <v>964060683</v>
      </c>
      <c r="G387" s="70">
        <f t="shared" si="13"/>
        <v>21006075392</v>
      </c>
      <c r="H387" s="63">
        <v>0</v>
      </c>
    </row>
    <row r="388" spans="1:9">
      <c r="A388" s="67" t="s">
        <v>13</v>
      </c>
      <c r="B388" s="68">
        <v>2005</v>
      </c>
      <c r="C388" s="71">
        <v>5005951330</v>
      </c>
      <c r="D388" s="71">
        <v>4504335031</v>
      </c>
      <c r="E388" s="71">
        <v>13031388654.58</v>
      </c>
      <c r="F388" s="71">
        <v>1117236715</v>
      </c>
      <c r="G388" s="70">
        <f t="shared" si="13"/>
        <v>23658911730.580002</v>
      </c>
      <c r="H388" s="63">
        <v>0</v>
      </c>
    </row>
    <row r="389" spans="1:9">
      <c r="A389" s="67" t="s">
        <v>13</v>
      </c>
      <c r="B389" s="68">
        <v>2006</v>
      </c>
      <c r="C389" s="72">
        <v>5155599424</v>
      </c>
      <c r="D389" s="72">
        <v>5270569478</v>
      </c>
      <c r="E389" s="72">
        <v>14030574109</v>
      </c>
      <c r="F389" s="72">
        <v>1136037828</v>
      </c>
      <c r="G389" s="70">
        <f t="shared" si="13"/>
        <v>25592780839</v>
      </c>
      <c r="H389" s="63">
        <v>0</v>
      </c>
    </row>
    <row r="390" spans="1:9">
      <c r="A390" s="67" t="s">
        <v>13</v>
      </c>
      <c r="B390" s="68">
        <v>2007</v>
      </c>
      <c r="C390" s="72">
        <v>5254987425</v>
      </c>
      <c r="D390" s="72">
        <v>4904298341</v>
      </c>
      <c r="E390" s="72">
        <v>15154486923</v>
      </c>
      <c r="F390" s="72">
        <v>973891717</v>
      </c>
      <c r="G390" s="70">
        <f t="shared" si="13"/>
        <v>26287664406</v>
      </c>
      <c r="H390" s="63">
        <v>0</v>
      </c>
    </row>
    <row r="391" spans="1:9">
      <c r="A391" s="67" t="s">
        <v>13</v>
      </c>
      <c r="B391" s="68">
        <v>2008</v>
      </c>
      <c r="C391" s="72">
        <v>5313073725</v>
      </c>
      <c r="D391" s="72">
        <v>6343390548</v>
      </c>
      <c r="E391" s="72">
        <v>15801869753</v>
      </c>
      <c r="F391" s="72">
        <v>1219036294</v>
      </c>
      <c r="G391" s="70">
        <f t="shared" si="13"/>
        <v>28677370320</v>
      </c>
      <c r="H391" s="63">
        <v>0</v>
      </c>
    </row>
    <row r="392" spans="1:9">
      <c r="A392" s="67" t="s">
        <v>13</v>
      </c>
      <c r="B392" s="68">
        <v>2009</v>
      </c>
      <c r="C392" s="72">
        <v>5484099027</v>
      </c>
      <c r="D392" s="72">
        <v>6296720471</v>
      </c>
      <c r="E392" s="72">
        <v>16489255645</v>
      </c>
      <c r="F392" s="72">
        <v>1053662996</v>
      </c>
      <c r="G392" s="70">
        <f t="shared" si="13"/>
        <v>29323738139</v>
      </c>
      <c r="H392" s="63">
        <v>0</v>
      </c>
    </row>
    <row r="393" spans="1:9">
      <c r="A393" s="67" t="s">
        <v>13</v>
      </c>
      <c r="B393" s="68">
        <v>2010</v>
      </c>
      <c r="C393" s="72">
        <v>5726519796</v>
      </c>
      <c r="D393" s="72">
        <v>5652279187</v>
      </c>
      <c r="E393" s="72">
        <v>13645446481</v>
      </c>
      <c r="F393" s="72">
        <v>189789382</v>
      </c>
      <c r="G393" s="70">
        <f t="shared" si="13"/>
        <v>25214034846</v>
      </c>
      <c r="H393" s="63">
        <v>81202522</v>
      </c>
      <c r="I393" t="s">
        <v>448</v>
      </c>
    </row>
    <row r="394" spans="1:9">
      <c r="A394" s="67" t="s">
        <v>13</v>
      </c>
      <c r="B394" s="68">
        <v>2011</v>
      </c>
      <c r="C394" s="72">
        <v>5747113843</v>
      </c>
      <c r="D394" s="72">
        <v>5672457385</v>
      </c>
      <c r="E394" s="72">
        <v>14094886109</v>
      </c>
      <c r="F394" s="72">
        <v>243715097</v>
      </c>
      <c r="G394" s="70">
        <f t="shared" si="13"/>
        <v>25758172434</v>
      </c>
      <c r="H394" s="63">
        <v>67640516</v>
      </c>
      <c r="I394" t="s">
        <v>448</v>
      </c>
    </row>
    <row r="395" spans="1:9">
      <c r="A395" s="67" t="s">
        <v>13</v>
      </c>
      <c r="B395" s="68">
        <v>2012</v>
      </c>
      <c r="C395" s="72">
        <v>6042854505</v>
      </c>
      <c r="D395" s="72">
        <v>5979950953</v>
      </c>
      <c r="E395" s="72">
        <v>13455976512</v>
      </c>
      <c r="F395" s="72">
        <v>412561558</v>
      </c>
      <c r="G395" s="70">
        <f t="shared" si="13"/>
        <v>25891343528</v>
      </c>
      <c r="H395" s="63">
        <v>77834858</v>
      </c>
      <c r="I395" t="s">
        <v>448</v>
      </c>
    </row>
    <row r="396" spans="1:9">
      <c r="A396" s="67" t="s">
        <v>13</v>
      </c>
      <c r="B396" s="68">
        <v>2013</v>
      </c>
      <c r="C396" s="72">
        <v>6146345573</v>
      </c>
      <c r="D396" s="72">
        <v>6488662049</v>
      </c>
      <c r="E396" s="72">
        <v>13583217538</v>
      </c>
      <c r="F396" s="72">
        <v>766353206</v>
      </c>
      <c r="G396" s="70">
        <f t="shared" si="13"/>
        <v>26984578366</v>
      </c>
      <c r="H396" s="63">
        <v>165833264</v>
      </c>
      <c r="I396" t="s">
        <v>448</v>
      </c>
    </row>
    <row r="397" spans="1:9">
      <c r="A397" s="67" t="s">
        <v>13</v>
      </c>
      <c r="B397" s="74">
        <v>2014</v>
      </c>
      <c r="C397" s="72">
        <v>6121970505</v>
      </c>
      <c r="D397" s="72">
        <v>7158809775</v>
      </c>
      <c r="E397" s="72">
        <v>14914013358</v>
      </c>
      <c r="F397" s="72">
        <v>240962989</v>
      </c>
      <c r="G397" s="70">
        <f t="shared" si="13"/>
        <v>28435756627</v>
      </c>
      <c r="H397" s="63">
        <v>551934016</v>
      </c>
      <c r="I397" t="s">
        <v>448</v>
      </c>
    </row>
    <row r="398" spans="1:9">
      <c r="A398" s="67"/>
      <c r="C398" s="69"/>
      <c r="D398" s="69"/>
      <c r="E398" s="69"/>
      <c r="F398" s="69"/>
      <c r="G398" s="75"/>
      <c r="I398"/>
    </row>
    <row r="399" spans="1:9">
      <c r="A399" s="67" t="s">
        <v>14</v>
      </c>
      <c r="B399" s="68">
        <v>1988</v>
      </c>
      <c r="C399" s="69">
        <v>1231294327</v>
      </c>
      <c r="D399" s="69">
        <v>999914339</v>
      </c>
      <c r="E399" s="69">
        <v>2348784694</v>
      </c>
      <c r="F399" s="69">
        <v>447992113</v>
      </c>
      <c r="G399" s="70">
        <f>SUM(C399:F399)</f>
        <v>5027985473</v>
      </c>
      <c r="H399" s="63">
        <v>0</v>
      </c>
      <c r="I399"/>
    </row>
    <row r="400" spans="1:9">
      <c r="A400" s="67" t="s">
        <v>14</v>
      </c>
      <c r="B400" s="68">
        <v>1989</v>
      </c>
      <c r="C400" s="69">
        <v>1181374662</v>
      </c>
      <c r="D400" s="69">
        <v>1111333190</v>
      </c>
      <c r="E400" s="69">
        <v>2168983793</v>
      </c>
      <c r="F400" s="69">
        <v>497481224</v>
      </c>
      <c r="G400" s="70">
        <f t="shared" ref="G400:G425" si="14">SUM(C400:F400)</f>
        <v>4959172869</v>
      </c>
      <c r="H400" s="63">
        <v>0</v>
      </c>
      <c r="I400"/>
    </row>
    <row r="401" spans="1:9">
      <c r="A401" s="67" t="s">
        <v>14</v>
      </c>
      <c r="B401" s="68">
        <v>1990</v>
      </c>
      <c r="C401" s="69">
        <v>1396295793</v>
      </c>
      <c r="D401" s="69">
        <v>1042759123.04</v>
      </c>
      <c r="E401" s="69">
        <v>2311773993</v>
      </c>
      <c r="F401" s="69">
        <v>428237312</v>
      </c>
      <c r="G401" s="70">
        <f t="shared" si="14"/>
        <v>5179066221.04</v>
      </c>
      <c r="H401" s="63">
        <v>0</v>
      </c>
      <c r="I401"/>
    </row>
    <row r="402" spans="1:9">
      <c r="A402" s="67" t="s">
        <v>14</v>
      </c>
      <c r="B402" s="68">
        <v>1991</v>
      </c>
      <c r="C402" s="69">
        <v>1388097147</v>
      </c>
      <c r="D402" s="69">
        <v>986945655</v>
      </c>
      <c r="E402" s="69">
        <v>2331465830</v>
      </c>
      <c r="F402" s="69">
        <v>585284957</v>
      </c>
      <c r="G402" s="70">
        <f t="shared" si="14"/>
        <v>5291793589</v>
      </c>
      <c r="H402" s="63">
        <v>0</v>
      </c>
      <c r="I402"/>
    </row>
    <row r="403" spans="1:9">
      <c r="A403" s="67" t="s">
        <v>14</v>
      </c>
      <c r="B403" s="68">
        <v>1992</v>
      </c>
      <c r="C403" s="69">
        <v>1433697023</v>
      </c>
      <c r="D403" s="69">
        <v>1198789437.2</v>
      </c>
      <c r="E403" s="69">
        <v>2468301295</v>
      </c>
      <c r="F403" s="69">
        <v>612775366</v>
      </c>
      <c r="G403" s="70">
        <f t="shared" si="14"/>
        <v>5713563121.1999998</v>
      </c>
      <c r="H403" s="63">
        <v>0</v>
      </c>
      <c r="I403"/>
    </row>
    <row r="404" spans="1:9">
      <c r="A404" s="67" t="s">
        <v>14</v>
      </c>
      <c r="B404" s="68">
        <v>1993</v>
      </c>
      <c r="C404" s="69">
        <v>1715050080</v>
      </c>
      <c r="D404" s="69">
        <v>1116563807</v>
      </c>
      <c r="E404" s="69">
        <v>2510014270</v>
      </c>
      <c r="F404" s="69">
        <v>461657848</v>
      </c>
      <c r="G404" s="70">
        <f t="shared" si="14"/>
        <v>5803286005</v>
      </c>
      <c r="H404" s="63">
        <v>0</v>
      </c>
      <c r="I404"/>
    </row>
    <row r="405" spans="1:9">
      <c r="A405" s="67" t="s">
        <v>14</v>
      </c>
      <c r="B405" s="68">
        <v>1994</v>
      </c>
      <c r="C405" s="69">
        <v>1715383678</v>
      </c>
      <c r="D405" s="69">
        <v>1311306571</v>
      </c>
      <c r="E405" s="69">
        <v>2495742336</v>
      </c>
      <c r="F405" s="69">
        <v>389491884</v>
      </c>
      <c r="G405" s="70">
        <f t="shared" si="14"/>
        <v>5911924469</v>
      </c>
      <c r="H405" s="63">
        <v>0</v>
      </c>
      <c r="I405"/>
    </row>
    <row r="406" spans="1:9">
      <c r="A406" s="67" t="s">
        <v>14</v>
      </c>
      <c r="B406" s="68">
        <v>1995</v>
      </c>
      <c r="C406" s="69">
        <v>1813993181</v>
      </c>
      <c r="D406" s="69">
        <v>1512798957</v>
      </c>
      <c r="E406" s="69">
        <v>2542117119</v>
      </c>
      <c r="F406" s="69">
        <v>193611050</v>
      </c>
      <c r="G406" s="70">
        <f t="shared" si="14"/>
        <v>6062520307</v>
      </c>
      <c r="H406" s="63">
        <v>0</v>
      </c>
      <c r="I406"/>
    </row>
    <row r="407" spans="1:9">
      <c r="A407" s="67" t="s">
        <v>14</v>
      </c>
      <c r="B407" s="68">
        <v>1996</v>
      </c>
      <c r="C407" s="69">
        <v>1773426561</v>
      </c>
      <c r="D407" s="69">
        <v>1251211124</v>
      </c>
      <c r="E407" s="69">
        <v>2635099953</v>
      </c>
      <c r="F407" s="69">
        <v>123421523</v>
      </c>
      <c r="G407" s="70">
        <f t="shared" si="14"/>
        <v>5783159161</v>
      </c>
      <c r="H407" s="63">
        <v>0</v>
      </c>
      <c r="I407"/>
    </row>
    <row r="408" spans="1:9">
      <c r="A408" s="67" t="s">
        <v>14</v>
      </c>
      <c r="B408" s="68">
        <v>1997</v>
      </c>
      <c r="C408" s="69">
        <v>1830350893</v>
      </c>
      <c r="D408" s="69">
        <v>1317469268</v>
      </c>
      <c r="E408" s="69">
        <v>2832331407</v>
      </c>
      <c r="F408" s="69">
        <v>131511457</v>
      </c>
      <c r="G408" s="70">
        <f t="shared" si="14"/>
        <v>6111663025</v>
      </c>
      <c r="H408" s="63">
        <v>0</v>
      </c>
      <c r="I408"/>
    </row>
    <row r="409" spans="1:9">
      <c r="A409" s="67" t="s">
        <v>14</v>
      </c>
      <c r="B409" s="68">
        <v>1998</v>
      </c>
      <c r="C409" s="69">
        <v>1757241340</v>
      </c>
      <c r="D409" s="69">
        <v>1220705894</v>
      </c>
      <c r="E409" s="69">
        <v>2935832776</v>
      </c>
      <c r="F409" s="69">
        <v>120043488</v>
      </c>
      <c r="G409" s="70">
        <f t="shared" si="14"/>
        <v>6033823498</v>
      </c>
      <c r="H409" s="63">
        <v>0</v>
      </c>
      <c r="I409"/>
    </row>
    <row r="410" spans="1:9">
      <c r="A410" s="67" t="s">
        <v>14</v>
      </c>
      <c r="B410" s="68">
        <v>1999</v>
      </c>
      <c r="C410" s="69">
        <v>1778572036</v>
      </c>
      <c r="D410" s="69">
        <v>1590465827</v>
      </c>
      <c r="E410" s="69">
        <v>3126225781</v>
      </c>
      <c r="F410" s="69">
        <v>215832984</v>
      </c>
      <c r="G410" s="70">
        <f t="shared" si="14"/>
        <v>6711096628</v>
      </c>
      <c r="H410" s="63">
        <v>0</v>
      </c>
      <c r="I410"/>
    </row>
    <row r="411" spans="1:9">
      <c r="A411" s="67" t="s">
        <v>14</v>
      </c>
      <c r="B411" s="68">
        <v>2000</v>
      </c>
      <c r="C411" s="69">
        <v>2016183088</v>
      </c>
      <c r="D411" s="69">
        <v>1661089201</v>
      </c>
      <c r="E411" s="69">
        <v>3320183808</v>
      </c>
      <c r="F411" s="69">
        <v>280425402</v>
      </c>
      <c r="G411" s="70">
        <f t="shared" si="14"/>
        <v>7277881499</v>
      </c>
      <c r="H411" s="63">
        <v>0</v>
      </c>
      <c r="I411"/>
    </row>
    <row r="412" spans="1:9">
      <c r="A412" s="67" t="s">
        <v>14</v>
      </c>
      <c r="B412" s="68">
        <v>2001</v>
      </c>
      <c r="C412" s="69">
        <v>1754757434</v>
      </c>
      <c r="D412" s="69">
        <v>2404069919</v>
      </c>
      <c r="E412" s="69">
        <v>3594907640</v>
      </c>
      <c r="F412" s="69">
        <v>173930451</v>
      </c>
      <c r="G412" s="70">
        <f t="shared" si="14"/>
        <v>7927665444</v>
      </c>
      <c r="H412" s="63">
        <v>0</v>
      </c>
      <c r="I412"/>
    </row>
    <row r="413" spans="1:9">
      <c r="A413" s="67" t="s">
        <v>14</v>
      </c>
      <c r="B413" s="68">
        <v>2002</v>
      </c>
      <c r="C413" s="69">
        <v>1801940643</v>
      </c>
      <c r="D413" s="69">
        <v>3287734605</v>
      </c>
      <c r="E413" s="69">
        <v>3681040208</v>
      </c>
      <c r="F413" s="69">
        <v>193303773</v>
      </c>
      <c r="G413" s="70">
        <f t="shared" si="14"/>
        <v>8964019229</v>
      </c>
      <c r="H413" s="63">
        <v>0</v>
      </c>
      <c r="I413"/>
    </row>
    <row r="414" spans="1:9">
      <c r="A414" s="67" t="s">
        <v>14</v>
      </c>
      <c r="B414" s="68">
        <v>2003</v>
      </c>
      <c r="C414" s="71">
        <v>1883728661</v>
      </c>
      <c r="D414" s="71">
        <v>2814033507</v>
      </c>
      <c r="E414" s="71">
        <v>3870295263</v>
      </c>
      <c r="F414" s="71">
        <v>239331595</v>
      </c>
      <c r="G414" s="70">
        <f t="shared" si="14"/>
        <v>8807389026</v>
      </c>
      <c r="H414" s="63">
        <v>0</v>
      </c>
      <c r="I414"/>
    </row>
    <row r="415" spans="1:9">
      <c r="A415" s="67" t="s">
        <v>14</v>
      </c>
      <c r="B415" s="68">
        <v>2004</v>
      </c>
      <c r="C415" s="71">
        <v>1963177960</v>
      </c>
      <c r="D415" s="71">
        <v>2500584579</v>
      </c>
      <c r="E415" s="71">
        <v>4249515656</v>
      </c>
      <c r="F415" s="71">
        <v>239575706</v>
      </c>
      <c r="G415" s="70">
        <f t="shared" si="14"/>
        <v>8952853901</v>
      </c>
      <c r="H415" s="63">
        <v>0</v>
      </c>
    </row>
    <row r="416" spans="1:9" ht="13.5" customHeight="1">
      <c r="A416" s="67" t="s">
        <v>14</v>
      </c>
      <c r="B416" s="68">
        <v>2005</v>
      </c>
      <c r="C416" s="71">
        <v>1920148953</v>
      </c>
      <c r="D416" s="71">
        <v>2337141661</v>
      </c>
      <c r="E416" s="71">
        <v>4553397486.8400002</v>
      </c>
      <c r="F416" s="71">
        <v>199230303</v>
      </c>
      <c r="G416" s="70">
        <f t="shared" si="14"/>
        <v>9009918403.8400002</v>
      </c>
      <c r="H416" s="63">
        <v>0</v>
      </c>
    </row>
    <row r="417" spans="1:9">
      <c r="A417" s="67" t="s">
        <v>14</v>
      </c>
      <c r="B417" s="68">
        <v>2006</v>
      </c>
      <c r="C417" s="72">
        <v>2009212261</v>
      </c>
      <c r="D417" s="72">
        <v>2633277686</v>
      </c>
      <c r="E417" s="72">
        <v>4947029637</v>
      </c>
      <c r="F417" s="72">
        <v>131890852</v>
      </c>
      <c r="G417" s="70">
        <f t="shared" si="14"/>
        <v>9721410436</v>
      </c>
      <c r="H417" s="63">
        <v>27606670</v>
      </c>
      <c r="I417" t="s">
        <v>448</v>
      </c>
    </row>
    <row r="418" spans="1:9">
      <c r="A418" s="67" t="s">
        <v>14</v>
      </c>
      <c r="B418" s="68">
        <v>2007</v>
      </c>
      <c r="C418" s="72">
        <v>2104611100</v>
      </c>
      <c r="D418" s="72">
        <v>2598017957</v>
      </c>
      <c r="E418" s="72">
        <v>5660181152</v>
      </c>
      <c r="F418" s="72">
        <v>559888433</v>
      </c>
      <c r="G418" s="70">
        <f t="shared" si="14"/>
        <v>10922698642</v>
      </c>
      <c r="H418" s="63">
        <v>27877189</v>
      </c>
      <c r="I418" t="s">
        <v>448</v>
      </c>
    </row>
    <row r="419" spans="1:9">
      <c r="A419" s="67" t="s">
        <v>14</v>
      </c>
      <c r="B419" s="68">
        <v>2008</v>
      </c>
      <c r="C419" s="72">
        <v>2125588259</v>
      </c>
      <c r="D419" s="72">
        <v>3502348602</v>
      </c>
      <c r="E419" s="72">
        <v>6102928689</v>
      </c>
      <c r="F419" s="72">
        <v>113770397</v>
      </c>
      <c r="G419" s="70">
        <f t="shared" si="14"/>
        <v>11844635947</v>
      </c>
      <c r="H419" s="63">
        <v>27940784</v>
      </c>
      <c r="I419" t="s">
        <v>448</v>
      </c>
    </row>
    <row r="420" spans="1:9">
      <c r="A420" s="67" t="s">
        <v>14</v>
      </c>
      <c r="B420" s="68">
        <v>2009</v>
      </c>
      <c r="C420" s="72">
        <v>2220021000</v>
      </c>
      <c r="D420" s="72">
        <v>3311124802</v>
      </c>
      <c r="E420" s="72">
        <v>5921107022</v>
      </c>
      <c r="F420" s="72">
        <v>136748969</v>
      </c>
      <c r="G420" s="70">
        <f t="shared" si="14"/>
        <v>11589001793</v>
      </c>
      <c r="H420" s="63">
        <v>27872973</v>
      </c>
      <c r="I420" t="s">
        <v>448</v>
      </c>
    </row>
    <row r="421" spans="1:9">
      <c r="A421" s="67" t="s">
        <v>14</v>
      </c>
      <c r="B421" s="68">
        <v>2010</v>
      </c>
      <c r="C421" s="72">
        <v>2228429164</v>
      </c>
      <c r="D421" s="72">
        <v>2774889668</v>
      </c>
      <c r="E421" s="72">
        <v>6314520679</v>
      </c>
      <c r="F421" s="72">
        <v>281467985</v>
      </c>
      <c r="G421" s="70">
        <f t="shared" si="14"/>
        <v>11599307496</v>
      </c>
      <c r="H421" s="63">
        <v>18054994</v>
      </c>
      <c r="I421" t="s">
        <v>448</v>
      </c>
    </row>
    <row r="422" spans="1:9">
      <c r="A422" s="67" t="s">
        <v>14</v>
      </c>
      <c r="B422" s="68">
        <v>2011</v>
      </c>
      <c r="C422" s="72">
        <v>2318050876</v>
      </c>
      <c r="D422" s="72">
        <v>2635774653</v>
      </c>
      <c r="E422" s="72">
        <v>5865937241.1700001</v>
      </c>
      <c r="F422" s="72">
        <v>271274044</v>
      </c>
      <c r="G422" s="70">
        <f t="shared" si="14"/>
        <v>11091036814.17</v>
      </c>
      <c r="H422" s="63">
        <v>14497421</v>
      </c>
      <c r="I422" t="s">
        <v>448</v>
      </c>
    </row>
    <row r="423" spans="1:9">
      <c r="A423" s="67" t="s">
        <v>14</v>
      </c>
      <c r="B423" s="68">
        <v>2012</v>
      </c>
      <c r="C423" s="72">
        <v>2505999041</v>
      </c>
      <c r="D423" s="72">
        <v>4474179389</v>
      </c>
      <c r="E423" s="72">
        <v>6613392521</v>
      </c>
      <c r="F423" s="72">
        <v>189875052</v>
      </c>
      <c r="G423" s="70">
        <f t="shared" si="14"/>
        <v>13783446003</v>
      </c>
      <c r="H423" s="63">
        <v>18693357</v>
      </c>
      <c r="I423" t="s">
        <v>448</v>
      </c>
    </row>
    <row r="424" spans="1:9">
      <c r="A424" s="67" t="s">
        <v>14</v>
      </c>
      <c r="B424" s="68">
        <v>2013</v>
      </c>
      <c r="C424" s="72">
        <v>2499393071</v>
      </c>
      <c r="D424" s="72">
        <v>2909753719</v>
      </c>
      <c r="E424" s="72">
        <v>5408125631</v>
      </c>
      <c r="F424" s="72">
        <v>320051927</v>
      </c>
      <c r="G424" s="70">
        <f t="shared" si="14"/>
        <v>11137324348</v>
      </c>
      <c r="H424" s="63">
        <v>20842043</v>
      </c>
      <c r="I424" t="s">
        <v>448</v>
      </c>
    </row>
    <row r="425" spans="1:9">
      <c r="A425" s="67" t="s">
        <v>14</v>
      </c>
      <c r="B425" s="68">
        <v>2014</v>
      </c>
      <c r="C425" s="72">
        <v>2500426137</v>
      </c>
      <c r="D425" s="72">
        <v>3541964592</v>
      </c>
      <c r="E425" s="72">
        <v>5701182787.1900005</v>
      </c>
      <c r="F425" s="72">
        <v>153448749</v>
      </c>
      <c r="G425" s="70">
        <f t="shared" si="14"/>
        <v>11897022265.190001</v>
      </c>
      <c r="H425" s="63">
        <v>261994642</v>
      </c>
      <c r="I425" t="s">
        <v>448</v>
      </c>
    </row>
    <row r="426" spans="1:9">
      <c r="A426" s="67"/>
      <c r="C426" s="69"/>
      <c r="D426" s="69"/>
      <c r="E426" s="69"/>
      <c r="F426" s="69"/>
      <c r="G426" s="75"/>
      <c r="I426"/>
    </row>
    <row r="427" spans="1:9">
      <c r="A427" s="67" t="s">
        <v>15</v>
      </c>
      <c r="B427" s="68">
        <v>1988</v>
      </c>
      <c r="C427" s="69">
        <v>785518841</v>
      </c>
      <c r="D427" s="69">
        <v>666373201</v>
      </c>
      <c r="E427" s="69">
        <v>1257600157</v>
      </c>
      <c r="F427" s="69">
        <v>251661721</v>
      </c>
      <c r="G427" s="70">
        <f>SUM(C427:F427)</f>
        <v>2961153920</v>
      </c>
      <c r="H427" s="63">
        <v>0</v>
      </c>
      <c r="I427"/>
    </row>
    <row r="428" spans="1:9">
      <c r="A428" s="67" t="s">
        <v>15</v>
      </c>
      <c r="B428" s="68">
        <v>1989</v>
      </c>
      <c r="C428" s="69">
        <v>737400938</v>
      </c>
      <c r="D428" s="69">
        <v>713162245</v>
      </c>
      <c r="E428" s="69">
        <v>1385739261</v>
      </c>
      <c r="F428" s="69">
        <v>224539753</v>
      </c>
      <c r="G428" s="70">
        <f t="shared" ref="G428:G453" si="15">SUM(C428:F428)</f>
        <v>3060842197</v>
      </c>
      <c r="H428" s="63">
        <v>0</v>
      </c>
      <c r="I428"/>
    </row>
    <row r="429" spans="1:9">
      <c r="A429" s="67" t="s">
        <v>15</v>
      </c>
      <c r="B429" s="68">
        <v>1990</v>
      </c>
      <c r="C429" s="69">
        <v>756412872</v>
      </c>
      <c r="D429" s="69">
        <v>883066273.08000004</v>
      </c>
      <c r="E429" s="69">
        <v>1437593560</v>
      </c>
      <c r="F429" s="69">
        <v>174140010</v>
      </c>
      <c r="G429" s="70">
        <f t="shared" si="15"/>
        <v>3251212715.0799999</v>
      </c>
      <c r="H429" s="63">
        <v>0</v>
      </c>
      <c r="I429"/>
    </row>
    <row r="430" spans="1:9">
      <c r="A430" s="67" t="s">
        <v>15</v>
      </c>
      <c r="B430" s="68">
        <v>1991</v>
      </c>
      <c r="C430" s="69">
        <v>842900036</v>
      </c>
      <c r="D430" s="69">
        <v>886725305</v>
      </c>
      <c r="E430" s="69">
        <v>1391111493</v>
      </c>
      <c r="F430" s="69">
        <v>227822108</v>
      </c>
      <c r="G430" s="70">
        <f t="shared" si="15"/>
        <v>3348558942</v>
      </c>
      <c r="H430" s="63">
        <v>0</v>
      </c>
      <c r="I430"/>
    </row>
    <row r="431" spans="1:9">
      <c r="A431" s="67" t="s">
        <v>15</v>
      </c>
      <c r="B431" s="68">
        <v>1992</v>
      </c>
      <c r="C431" s="69">
        <v>842908152</v>
      </c>
      <c r="D431" s="69">
        <v>925692132.84000003</v>
      </c>
      <c r="E431" s="69">
        <v>1409401079</v>
      </c>
      <c r="F431" s="69">
        <v>128788808</v>
      </c>
      <c r="G431" s="70">
        <f t="shared" si="15"/>
        <v>3306790171.8400002</v>
      </c>
      <c r="H431" s="63">
        <v>0</v>
      </c>
      <c r="I431"/>
    </row>
    <row r="432" spans="1:9">
      <c r="A432" s="67" t="s">
        <v>15</v>
      </c>
      <c r="B432" s="68">
        <v>1993</v>
      </c>
      <c r="C432" s="69">
        <v>882251556</v>
      </c>
      <c r="D432" s="69">
        <v>904997269</v>
      </c>
      <c r="E432" s="69">
        <v>1626509806</v>
      </c>
      <c r="F432" s="69">
        <v>182073258</v>
      </c>
      <c r="G432" s="70">
        <f t="shared" si="15"/>
        <v>3595831889</v>
      </c>
      <c r="H432" s="63">
        <v>0</v>
      </c>
      <c r="I432"/>
    </row>
    <row r="433" spans="1:9">
      <c r="A433" s="67" t="s">
        <v>15</v>
      </c>
      <c r="B433" s="68">
        <v>1994</v>
      </c>
      <c r="C433" s="69">
        <v>942321717</v>
      </c>
      <c r="D433" s="69">
        <v>1008736756</v>
      </c>
      <c r="E433" s="69">
        <v>1637708558</v>
      </c>
      <c r="F433" s="69">
        <v>113476398</v>
      </c>
      <c r="G433" s="70">
        <f t="shared" si="15"/>
        <v>3702243429</v>
      </c>
      <c r="H433" s="63">
        <v>0</v>
      </c>
      <c r="I433"/>
    </row>
    <row r="434" spans="1:9">
      <c r="A434" s="67" t="s">
        <v>15</v>
      </c>
      <c r="B434" s="68">
        <v>1995</v>
      </c>
      <c r="C434" s="69">
        <v>997746336</v>
      </c>
      <c r="D434" s="69">
        <v>1016521518</v>
      </c>
      <c r="E434" s="69">
        <v>1737573975</v>
      </c>
      <c r="F434" s="69">
        <v>134059041</v>
      </c>
      <c r="G434" s="70">
        <f t="shared" si="15"/>
        <v>3885900870</v>
      </c>
      <c r="H434" s="63">
        <v>0</v>
      </c>
      <c r="I434"/>
    </row>
    <row r="435" spans="1:9">
      <c r="A435" s="67" t="s">
        <v>15</v>
      </c>
      <c r="B435" s="68">
        <v>1996</v>
      </c>
      <c r="C435" s="69">
        <v>955936583</v>
      </c>
      <c r="D435" s="69">
        <v>784021094</v>
      </c>
      <c r="E435" s="69">
        <v>1838043543</v>
      </c>
      <c r="F435" s="69">
        <v>109511547</v>
      </c>
      <c r="G435" s="70">
        <f t="shared" si="15"/>
        <v>3687512767</v>
      </c>
      <c r="H435" s="63">
        <v>0</v>
      </c>
      <c r="I435"/>
    </row>
    <row r="436" spans="1:9">
      <c r="A436" s="67" t="s">
        <v>15</v>
      </c>
      <c r="B436" s="68">
        <v>1997</v>
      </c>
      <c r="C436" s="69">
        <v>985559407</v>
      </c>
      <c r="D436" s="69">
        <v>894117143</v>
      </c>
      <c r="E436" s="69">
        <v>1849655839</v>
      </c>
      <c r="F436" s="69">
        <v>169015453</v>
      </c>
      <c r="G436" s="70">
        <f t="shared" si="15"/>
        <v>3898347842</v>
      </c>
      <c r="H436" s="63">
        <v>0</v>
      </c>
      <c r="I436"/>
    </row>
    <row r="437" spans="1:9">
      <c r="A437" s="67" t="s">
        <v>15</v>
      </c>
      <c r="B437" s="68">
        <v>1998</v>
      </c>
      <c r="C437" s="69">
        <v>1065757864</v>
      </c>
      <c r="D437" s="69">
        <v>849594940</v>
      </c>
      <c r="E437" s="69">
        <v>1952738002</v>
      </c>
      <c r="F437" s="69">
        <v>135269047</v>
      </c>
      <c r="G437" s="70">
        <f t="shared" si="15"/>
        <v>4003359853</v>
      </c>
      <c r="H437" s="63">
        <v>0</v>
      </c>
      <c r="I437"/>
    </row>
    <row r="438" spans="1:9">
      <c r="A438" s="67" t="s">
        <v>15</v>
      </c>
      <c r="B438" s="68">
        <v>1999</v>
      </c>
      <c r="C438" s="69">
        <v>953323879</v>
      </c>
      <c r="D438" s="69">
        <v>1171798999</v>
      </c>
      <c r="E438" s="69">
        <v>2082100004</v>
      </c>
      <c r="F438" s="69">
        <v>447435166</v>
      </c>
      <c r="G438" s="70">
        <f t="shared" si="15"/>
        <v>4654658048</v>
      </c>
      <c r="H438" s="63">
        <v>0</v>
      </c>
      <c r="I438"/>
    </row>
    <row r="439" spans="1:9">
      <c r="A439" s="67" t="s">
        <v>15</v>
      </c>
      <c r="B439" s="68">
        <v>2000</v>
      </c>
      <c r="C439" s="69">
        <v>977485907</v>
      </c>
      <c r="D439" s="69">
        <v>1130559841</v>
      </c>
      <c r="E439" s="69">
        <v>2170175367</v>
      </c>
      <c r="F439" s="69">
        <v>305994751</v>
      </c>
      <c r="G439" s="70">
        <f t="shared" si="15"/>
        <v>4584215866</v>
      </c>
      <c r="H439" s="63">
        <v>0</v>
      </c>
      <c r="I439"/>
    </row>
    <row r="440" spans="1:9">
      <c r="A440" s="67" t="s">
        <v>15</v>
      </c>
      <c r="B440" s="68">
        <v>2001</v>
      </c>
      <c r="C440" s="69">
        <v>1016548735</v>
      </c>
      <c r="D440" s="69">
        <v>1520979606</v>
      </c>
      <c r="E440" s="69">
        <v>2348107723</v>
      </c>
      <c r="F440" s="69">
        <v>209415591</v>
      </c>
      <c r="G440" s="70">
        <f t="shared" si="15"/>
        <v>5095051655</v>
      </c>
      <c r="H440" s="63">
        <v>0</v>
      </c>
      <c r="I440"/>
    </row>
    <row r="441" spans="1:9">
      <c r="A441" s="67" t="s">
        <v>15</v>
      </c>
      <c r="B441" s="68">
        <v>2002</v>
      </c>
      <c r="C441" s="69">
        <v>1039296621</v>
      </c>
      <c r="D441" s="69">
        <v>1717794926</v>
      </c>
      <c r="E441" s="69">
        <v>2475482347</v>
      </c>
      <c r="F441" s="69">
        <v>1769965718</v>
      </c>
      <c r="G441" s="70">
        <f t="shared" si="15"/>
        <v>7002539612</v>
      </c>
      <c r="H441" s="63">
        <v>0</v>
      </c>
      <c r="I441"/>
    </row>
    <row r="442" spans="1:9">
      <c r="A442" s="67" t="s">
        <v>15</v>
      </c>
      <c r="B442" s="68">
        <v>2003</v>
      </c>
      <c r="C442" s="71">
        <v>1078626255</v>
      </c>
      <c r="D442" s="71">
        <v>1549106632</v>
      </c>
      <c r="E442" s="71">
        <v>2693140493</v>
      </c>
      <c r="F442" s="71">
        <v>207080334</v>
      </c>
      <c r="G442" s="70">
        <f t="shared" si="15"/>
        <v>5527953714</v>
      </c>
      <c r="H442" s="63">
        <v>0</v>
      </c>
      <c r="I442"/>
    </row>
    <row r="443" spans="1:9">
      <c r="A443" s="67" t="s">
        <v>15</v>
      </c>
      <c r="B443" s="68">
        <v>2004</v>
      </c>
      <c r="C443" s="71">
        <v>1095758469</v>
      </c>
      <c r="D443" s="71">
        <v>1429113041</v>
      </c>
      <c r="E443" s="71">
        <v>2907255455</v>
      </c>
      <c r="F443" s="71">
        <v>176930195</v>
      </c>
      <c r="G443" s="70">
        <f t="shared" si="15"/>
        <v>5609057160</v>
      </c>
      <c r="H443" s="63">
        <v>0</v>
      </c>
    </row>
    <row r="444" spans="1:9">
      <c r="A444" s="67" t="s">
        <v>15</v>
      </c>
      <c r="B444" s="68">
        <v>2005</v>
      </c>
      <c r="C444" s="71">
        <v>1100356776</v>
      </c>
      <c r="D444" s="71">
        <v>1487301757</v>
      </c>
      <c r="E444" s="71">
        <v>3134257219.0799899</v>
      </c>
      <c r="F444" s="71">
        <v>205498350</v>
      </c>
      <c r="G444" s="70">
        <f t="shared" si="15"/>
        <v>5927414102.0799904</v>
      </c>
      <c r="H444" s="63">
        <v>0</v>
      </c>
    </row>
    <row r="445" spans="1:9">
      <c r="A445" s="67" t="s">
        <v>15</v>
      </c>
      <c r="B445" s="68">
        <v>2006</v>
      </c>
      <c r="C445" s="72">
        <v>1177468079</v>
      </c>
      <c r="D445" s="72">
        <v>1720711814</v>
      </c>
      <c r="E445" s="72">
        <v>3327686655</v>
      </c>
      <c r="F445" s="72">
        <v>1179413264</v>
      </c>
      <c r="G445" s="70">
        <f t="shared" si="15"/>
        <v>7405279812</v>
      </c>
      <c r="H445" s="63">
        <v>0</v>
      </c>
    </row>
    <row r="446" spans="1:9">
      <c r="A446" s="67" t="s">
        <v>15</v>
      </c>
      <c r="B446" s="68">
        <v>2007</v>
      </c>
      <c r="C446" s="72">
        <v>1253952349</v>
      </c>
      <c r="D446" s="72">
        <v>1476715221</v>
      </c>
      <c r="E446" s="72">
        <v>3601872431</v>
      </c>
      <c r="F446" s="72">
        <v>1130651963</v>
      </c>
      <c r="G446" s="70">
        <f t="shared" si="15"/>
        <v>7463191964</v>
      </c>
      <c r="H446" s="63">
        <v>0</v>
      </c>
    </row>
    <row r="447" spans="1:9">
      <c r="A447" s="67" t="s">
        <v>15</v>
      </c>
      <c r="B447" s="68">
        <v>2008</v>
      </c>
      <c r="C447" s="72">
        <v>1212557106</v>
      </c>
      <c r="D447" s="72">
        <v>2393115964</v>
      </c>
      <c r="E447" s="72">
        <v>3563704280</v>
      </c>
      <c r="F447" s="72">
        <v>2381888861</v>
      </c>
      <c r="G447" s="70">
        <f t="shared" si="15"/>
        <v>9551266211</v>
      </c>
      <c r="H447" s="63">
        <v>0</v>
      </c>
    </row>
    <row r="448" spans="1:9">
      <c r="A448" s="67" t="s">
        <v>15</v>
      </c>
      <c r="B448" s="68">
        <v>2009</v>
      </c>
      <c r="C448" s="72">
        <v>1334903102</v>
      </c>
      <c r="D448" s="72">
        <v>1922775917</v>
      </c>
      <c r="E448" s="72">
        <v>3545875294</v>
      </c>
      <c r="F448" s="72">
        <v>656787624</v>
      </c>
      <c r="G448" s="70">
        <f t="shared" si="15"/>
        <v>7460341937</v>
      </c>
      <c r="H448" s="63">
        <v>0</v>
      </c>
    </row>
    <row r="449" spans="1:9">
      <c r="A449" s="67" t="s">
        <v>15</v>
      </c>
      <c r="B449" s="68">
        <v>2010</v>
      </c>
      <c r="C449" s="72">
        <v>1429906032</v>
      </c>
      <c r="D449" s="72">
        <v>2108886723</v>
      </c>
      <c r="E449" s="72">
        <v>3584947156</v>
      </c>
      <c r="F449" s="72">
        <v>430938855</v>
      </c>
      <c r="G449" s="70">
        <f t="shared" si="15"/>
        <v>7554678766</v>
      </c>
      <c r="H449" s="63">
        <v>0</v>
      </c>
    </row>
    <row r="450" spans="1:9">
      <c r="A450" s="67" t="s">
        <v>15</v>
      </c>
      <c r="B450" s="68">
        <v>2011</v>
      </c>
      <c r="C450" s="72">
        <v>1582915114</v>
      </c>
      <c r="D450" s="72">
        <v>1877137731</v>
      </c>
      <c r="E450" s="72">
        <v>3627105984.5599999</v>
      </c>
      <c r="F450" s="72">
        <v>993172464</v>
      </c>
      <c r="G450" s="70">
        <f t="shared" si="15"/>
        <v>8080331293.5599995</v>
      </c>
      <c r="H450" s="63">
        <v>11389613</v>
      </c>
      <c r="I450" t="s">
        <v>448</v>
      </c>
    </row>
    <row r="451" spans="1:9">
      <c r="A451" s="67" t="s">
        <v>15</v>
      </c>
      <c r="B451" s="68">
        <v>2012</v>
      </c>
      <c r="C451" s="72">
        <v>1669257836</v>
      </c>
      <c r="D451" s="72">
        <v>2512780642</v>
      </c>
      <c r="E451" s="72">
        <v>3581752180</v>
      </c>
      <c r="F451" s="72">
        <v>3474153065</v>
      </c>
      <c r="G451" s="70">
        <f t="shared" si="15"/>
        <v>11237943723</v>
      </c>
      <c r="H451" s="63">
        <v>12525559</v>
      </c>
      <c r="I451" t="s">
        <v>448</v>
      </c>
    </row>
    <row r="452" spans="1:9">
      <c r="A452" s="67" t="s">
        <v>15</v>
      </c>
      <c r="B452" s="68">
        <v>2013</v>
      </c>
      <c r="C452" s="72">
        <v>1611899372</v>
      </c>
      <c r="D452" s="72">
        <v>2250939951</v>
      </c>
      <c r="E452" s="72">
        <v>3590293566</v>
      </c>
      <c r="F452" s="72">
        <v>1966376688</v>
      </c>
      <c r="G452" s="70">
        <f t="shared" si="15"/>
        <v>9419509577</v>
      </c>
      <c r="H452" s="63">
        <v>9601429</v>
      </c>
      <c r="I452" t="s">
        <v>448</v>
      </c>
    </row>
    <row r="453" spans="1:9">
      <c r="A453" s="67" t="s">
        <v>15</v>
      </c>
      <c r="B453" s="68">
        <v>2014</v>
      </c>
      <c r="C453" s="72">
        <v>1601176315</v>
      </c>
      <c r="D453" s="72">
        <v>2246524232</v>
      </c>
      <c r="E453" s="72">
        <v>3280159250.6399999</v>
      </c>
      <c r="F453" s="72">
        <v>2266213798</v>
      </c>
      <c r="G453" s="70">
        <f t="shared" si="15"/>
        <v>9394073595.6399994</v>
      </c>
      <c r="H453" s="63">
        <v>73877458</v>
      </c>
      <c r="I453" t="s">
        <v>448</v>
      </c>
    </row>
    <row r="454" spans="1:9">
      <c r="A454" s="67"/>
      <c r="C454" s="69"/>
      <c r="D454" s="69"/>
      <c r="E454" s="69"/>
      <c r="F454" s="69"/>
      <c r="G454" s="70"/>
      <c r="I454"/>
    </row>
    <row r="455" spans="1:9">
      <c r="A455" s="67" t="s">
        <v>16</v>
      </c>
      <c r="B455" s="68">
        <v>1988</v>
      </c>
      <c r="C455" s="69">
        <v>639565767</v>
      </c>
      <c r="D455" s="69">
        <v>401514879</v>
      </c>
      <c r="E455" s="69">
        <v>974720100</v>
      </c>
      <c r="F455" s="69">
        <v>0</v>
      </c>
      <c r="G455" s="70">
        <f>SUM(C455:F455)</f>
        <v>2015800746</v>
      </c>
      <c r="H455" s="63">
        <v>0</v>
      </c>
      <c r="I455"/>
    </row>
    <row r="456" spans="1:9">
      <c r="A456" s="67" t="s">
        <v>16</v>
      </c>
      <c r="B456" s="68">
        <v>1989</v>
      </c>
      <c r="C456" s="69">
        <v>608814887</v>
      </c>
      <c r="D456" s="69">
        <v>430035831</v>
      </c>
      <c r="E456" s="69">
        <v>1076232589</v>
      </c>
      <c r="F456" s="69">
        <v>0</v>
      </c>
      <c r="G456" s="70">
        <f t="shared" ref="G456:G481" si="16">SUM(C456:F456)</f>
        <v>2115083307</v>
      </c>
      <c r="H456" s="63">
        <v>0</v>
      </c>
      <c r="I456"/>
    </row>
    <row r="457" spans="1:9">
      <c r="A457" s="67" t="s">
        <v>16</v>
      </c>
      <c r="B457" s="68">
        <v>1990</v>
      </c>
      <c r="C457" s="69">
        <v>656398552</v>
      </c>
      <c r="D457" s="69">
        <v>499031760.88</v>
      </c>
      <c r="E457" s="69">
        <v>1216654689</v>
      </c>
      <c r="F457" s="69">
        <v>0</v>
      </c>
      <c r="G457" s="70">
        <f t="shared" si="16"/>
        <v>2372085001.8800001</v>
      </c>
      <c r="H457" s="63">
        <v>0</v>
      </c>
      <c r="I457"/>
    </row>
    <row r="458" spans="1:9">
      <c r="A458" s="67" t="s">
        <v>16</v>
      </c>
      <c r="B458" s="68">
        <v>1991</v>
      </c>
      <c r="C458" s="69">
        <v>681053616</v>
      </c>
      <c r="D458" s="69">
        <v>455310657</v>
      </c>
      <c r="E458" s="69">
        <v>1268847560</v>
      </c>
      <c r="F458" s="69">
        <v>0</v>
      </c>
      <c r="G458" s="70">
        <f t="shared" si="16"/>
        <v>2405211833</v>
      </c>
      <c r="H458" s="63">
        <v>0</v>
      </c>
      <c r="I458"/>
    </row>
    <row r="459" spans="1:9">
      <c r="A459" s="67" t="s">
        <v>16</v>
      </c>
      <c r="B459" s="68">
        <v>1992</v>
      </c>
      <c r="C459" s="69">
        <v>763861799</v>
      </c>
      <c r="D459" s="69">
        <v>582216067.07999992</v>
      </c>
      <c r="E459" s="69">
        <v>1333789810</v>
      </c>
      <c r="F459" s="69">
        <v>0</v>
      </c>
      <c r="G459" s="70">
        <f t="shared" si="16"/>
        <v>2679867676.0799999</v>
      </c>
      <c r="H459" s="63">
        <v>0</v>
      </c>
      <c r="I459"/>
    </row>
    <row r="460" spans="1:9">
      <c r="A460" s="67" t="s">
        <v>16</v>
      </c>
      <c r="B460" s="68">
        <v>1993</v>
      </c>
      <c r="C460" s="69">
        <v>786765266</v>
      </c>
      <c r="D460" s="69">
        <v>515434776</v>
      </c>
      <c r="E460" s="69">
        <v>1404106568</v>
      </c>
      <c r="F460" s="69">
        <v>0</v>
      </c>
      <c r="G460" s="70">
        <f t="shared" si="16"/>
        <v>2706306610</v>
      </c>
      <c r="H460" s="63">
        <v>0</v>
      </c>
      <c r="I460"/>
    </row>
    <row r="461" spans="1:9">
      <c r="A461" s="67" t="s">
        <v>16</v>
      </c>
      <c r="B461" s="68">
        <v>1994</v>
      </c>
      <c r="C461" s="69">
        <v>861400497</v>
      </c>
      <c r="D461" s="69">
        <v>552545906</v>
      </c>
      <c r="E461" s="69">
        <v>1444474497</v>
      </c>
      <c r="F461" s="69">
        <v>0</v>
      </c>
      <c r="G461" s="70">
        <f t="shared" si="16"/>
        <v>2858420900</v>
      </c>
      <c r="H461" s="63">
        <v>0</v>
      </c>
      <c r="I461"/>
    </row>
    <row r="462" spans="1:9">
      <c r="A462" s="67" t="s">
        <v>16</v>
      </c>
      <c r="B462" s="68">
        <v>1995</v>
      </c>
      <c r="C462" s="69">
        <v>843021220</v>
      </c>
      <c r="D462" s="69">
        <v>569854074</v>
      </c>
      <c r="E462" s="69">
        <v>1444104643</v>
      </c>
      <c r="F462" s="69">
        <v>0</v>
      </c>
      <c r="G462" s="70">
        <f t="shared" si="16"/>
        <v>2856979937</v>
      </c>
      <c r="H462" s="63">
        <v>0</v>
      </c>
      <c r="I462"/>
    </row>
    <row r="463" spans="1:9">
      <c r="A463" s="67" t="s">
        <v>16</v>
      </c>
      <c r="B463" s="68">
        <v>1996</v>
      </c>
      <c r="C463" s="69">
        <v>853764235</v>
      </c>
      <c r="D463" s="69">
        <v>462524491</v>
      </c>
      <c r="E463" s="69">
        <v>1418049665</v>
      </c>
      <c r="F463" s="69">
        <v>0</v>
      </c>
      <c r="G463" s="70">
        <f t="shared" si="16"/>
        <v>2734338391</v>
      </c>
      <c r="H463" s="63">
        <v>0</v>
      </c>
      <c r="I463"/>
    </row>
    <row r="464" spans="1:9">
      <c r="A464" s="67" t="s">
        <v>16</v>
      </c>
      <c r="B464" s="68">
        <v>1997</v>
      </c>
      <c r="C464" s="69">
        <v>795285017</v>
      </c>
      <c r="D464" s="69">
        <v>540931940</v>
      </c>
      <c r="E464" s="69">
        <v>1429894102</v>
      </c>
      <c r="F464" s="69">
        <v>0</v>
      </c>
      <c r="G464" s="70">
        <f t="shared" si="16"/>
        <v>2766111059</v>
      </c>
      <c r="H464" s="63">
        <v>0</v>
      </c>
      <c r="I464"/>
    </row>
    <row r="465" spans="1:9">
      <c r="A465" s="67" t="s">
        <v>16</v>
      </c>
      <c r="B465" s="68">
        <v>1998</v>
      </c>
      <c r="C465" s="69">
        <v>819132462</v>
      </c>
      <c r="D465" s="69">
        <v>473659037</v>
      </c>
      <c r="E465" s="69">
        <v>1539514398</v>
      </c>
      <c r="F465" s="69">
        <v>0</v>
      </c>
      <c r="G465" s="70">
        <f t="shared" si="16"/>
        <v>2832305897</v>
      </c>
      <c r="H465" s="63">
        <v>0</v>
      </c>
      <c r="I465"/>
    </row>
    <row r="466" spans="1:9">
      <c r="A466" s="67" t="s">
        <v>16</v>
      </c>
      <c r="B466" s="68">
        <v>1999</v>
      </c>
      <c r="C466" s="69">
        <v>795058466</v>
      </c>
      <c r="D466" s="69">
        <v>1349430275</v>
      </c>
      <c r="E466" s="69">
        <v>1629391488</v>
      </c>
      <c r="F466" s="69">
        <v>0</v>
      </c>
      <c r="G466" s="70">
        <f t="shared" si="16"/>
        <v>3773880229</v>
      </c>
      <c r="H466" s="63">
        <v>0</v>
      </c>
      <c r="I466"/>
    </row>
    <row r="467" spans="1:9">
      <c r="A467" s="67" t="s">
        <v>16</v>
      </c>
      <c r="B467" s="68">
        <v>2000</v>
      </c>
      <c r="C467" s="69">
        <v>812902299</v>
      </c>
      <c r="D467" s="69">
        <v>935686521</v>
      </c>
      <c r="E467" s="69">
        <v>1705618511</v>
      </c>
      <c r="F467" s="69">
        <v>0</v>
      </c>
      <c r="G467" s="70">
        <f t="shared" si="16"/>
        <v>3454207331</v>
      </c>
      <c r="H467" s="63">
        <v>0</v>
      </c>
      <c r="I467"/>
    </row>
    <row r="468" spans="1:9">
      <c r="A468" s="67" t="s">
        <v>16</v>
      </c>
      <c r="B468" s="68">
        <v>2001</v>
      </c>
      <c r="C468" s="69">
        <v>859584486</v>
      </c>
      <c r="D468" s="69">
        <v>948024058</v>
      </c>
      <c r="E468" s="69">
        <v>1896700056</v>
      </c>
      <c r="F468" s="69">
        <v>0</v>
      </c>
      <c r="G468" s="70">
        <f t="shared" si="16"/>
        <v>3704308600</v>
      </c>
      <c r="H468" s="63">
        <v>0</v>
      </c>
      <c r="I468"/>
    </row>
    <row r="469" spans="1:9">
      <c r="A469" s="67" t="s">
        <v>16</v>
      </c>
      <c r="B469" s="68">
        <v>2002</v>
      </c>
      <c r="C469" s="69">
        <v>831889443</v>
      </c>
      <c r="D469" s="69">
        <v>1294896420</v>
      </c>
      <c r="E469" s="69">
        <v>2119794524</v>
      </c>
      <c r="F469" s="69">
        <v>0</v>
      </c>
      <c r="G469" s="70">
        <f t="shared" si="16"/>
        <v>4246580387</v>
      </c>
      <c r="H469" s="63">
        <v>0</v>
      </c>
      <c r="I469"/>
    </row>
    <row r="470" spans="1:9">
      <c r="A470" s="67" t="s">
        <v>16</v>
      </c>
      <c r="B470" s="68">
        <v>2003</v>
      </c>
      <c r="C470" s="71">
        <v>932087251</v>
      </c>
      <c r="D470" s="71">
        <v>1119181316</v>
      </c>
      <c r="E470" s="71">
        <v>2328435351</v>
      </c>
      <c r="F470" s="69">
        <v>0</v>
      </c>
      <c r="G470" s="70">
        <f t="shared" si="16"/>
        <v>4379703918</v>
      </c>
      <c r="H470" s="63">
        <v>0</v>
      </c>
      <c r="I470"/>
    </row>
    <row r="471" spans="1:9">
      <c r="A471" s="67" t="s">
        <v>16</v>
      </c>
      <c r="B471" s="68">
        <v>2004</v>
      </c>
      <c r="C471" s="71">
        <v>953944326</v>
      </c>
      <c r="D471" s="71">
        <v>1003319291</v>
      </c>
      <c r="E471" s="71">
        <v>2456484648</v>
      </c>
      <c r="F471" s="69">
        <v>0</v>
      </c>
      <c r="G471" s="70">
        <f t="shared" si="16"/>
        <v>4413748265</v>
      </c>
      <c r="H471" s="63">
        <v>0</v>
      </c>
    </row>
    <row r="472" spans="1:9">
      <c r="A472" s="67" t="s">
        <v>16</v>
      </c>
      <c r="B472" s="68">
        <v>2005</v>
      </c>
      <c r="C472" s="71">
        <v>976273182</v>
      </c>
      <c r="D472" s="71">
        <v>934981821</v>
      </c>
      <c r="E472" s="71">
        <v>2565149780.79</v>
      </c>
      <c r="F472" s="69">
        <v>0</v>
      </c>
      <c r="G472" s="70">
        <f t="shared" si="16"/>
        <v>4476404783.79</v>
      </c>
      <c r="H472" s="63">
        <v>0</v>
      </c>
    </row>
    <row r="473" spans="1:9">
      <c r="A473" s="67" t="s">
        <v>16</v>
      </c>
      <c r="B473" s="68">
        <v>2006</v>
      </c>
      <c r="C473" s="72">
        <v>1029692256</v>
      </c>
      <c r="D473" s="72">
        <v>933738653</v>
      </c>
      <c r="E473" s="72">
        <v>2841018009</v>
      </c>
      <c r="F473" s="69">
        <v>0</v>
      </c>
      <c r="G473" s="70">
        <f t="shared" si="16"/>
        <v>4804448918</v>
      </c>
      <c r="H473" s="63">
        <v>0</v>
      </c>
    </row>
    <row r="474" spans="1:9">
      <c r="A474" s="67" t="s">
        <v>16</v>
      </c>
      <c r="B474" s="68">
        <v>2007</v>
      </c>
      <c r="C474" s="72">
        <v>1047567830</v>
      </c>
      <c r="D474" s="72">
        <v>1364592010</v>
      </c>
      <c r="E474" s="72">
        <v>2984075561</v>
      </c>
      <c r="F474" s="72">
        <v>0</v>
      </c>
      <c r="G474" s="70">
        <f t="shared" si="16"/>
        <v>5396235401</v>
      </c>
      <c r="H474" s="63">
        <v>0</v>
      </c>
    </row>
    <row r="475" spans="1:9">
      <c r="A475" s="67" t="s">
        <v>16</v>
      </c>
      <c r="B475" s="68">
        <v>2008</v>
      </c>
      <c r="C475" s="72">
        <v>1043494903</v>
      </c>
      <c r="D475" s="72">
        <v>1449898398</v>
      </c>
      <c r="E475" s="72">
        <v>3128095209</v>
      </c>
      <c r="F475" s="72">
        <v>0</v>
      </c>
      <c r="G475" s="70">
        <f t="shared" si="16"/>
        <v>5621488510</v>
      </c>
      <c r="H475" s="63">
        <v>0</v>
      </c>
    </row>
    <row r="476" spans="1:9">
      <c r="A476" s="67" t="s">
        <v>16</v>
      </c>
      <c r="B476" s="68">
        <v>2009</v>
      </c>
      <c r="C476" s="72">
        <v>1135565677</v>
      </c>
      <c r="D476" s="72">
        <v>1391617049</v>
      </c>
      <c r="E476" s="72">
        <v>3362138626</v>
      </c>
      <c r="F476" s="72">
        <v>0</v>
      </c>
      <c r="G476" s="70">
        <f t="shared" si="16"/>
        <v>5889321352</v>
      </c>
      <c r="H476" s="63">
        <v>0</v>
      </c>
    </row>
    <row r="477" spans="1:9">
      <c r="A477" s="67" t="s">
        <v>16</v>
      </c>
      <c r="B477" s="68">
        <v>2010</v>
      </c>
      <c r="C477" s="72">
        <v>1150998442</v>
      </c>
      <c r="D477" s="72">
        <v>1365534348</v>
      </c>
      <c r="E477" s="72">
        <v>3442502907</v>
      </c>
      <c r="F477" s="72">
        <v>0</v>
      </c>
      <c r="G477" s="70">
        <f t="shared" si="16"/>
        <v>5959035697</v>
      </c>
      <c r="H477" s="63">
        <v>0</v>
      </c>
    </row>
    <row r="478" spans="1:9">
      <c r="A478" s="67" t="s">
        <v>16</v>
      </c>
      <c r="B478" s="68">
        <v>2011</v>
      </c>
      <c r="C478" s="72">
        <v>1228722059</v>
      </c>
      <c r="D478" s="72">
        <v>1360960701</v>
      </c>
      <c r="E478" s="72">
        <v>3403686174.5500002</v>
      </c>
      <c r="F478" s="72">
        <v>0</v>
      </c>
      <c r="G478" s="70">
        <f t="shared" si="16"/>
        <v>5993368934.5500002</v>
      </c>
      <c r="H478" s="63">
        <v>0</v>
      </c>
    </row>
    <row r="479" spans="1:9">
      <c r="A479" s="67" t="s">
        <v>16</v>
      </c>
      <c r="B479" s="68">
        <v>2012</v>
      </c>
      <c r="C479" s="72">
        <v>1259867856</v>
      </c>
      <c r="D479" s="72">
        <v>1446360585</v>
      </c>
      <c r="E479" s="72">
        <v>3426986109</v>
      </c>
      <c r="F479" s="72">
        <v>0</v>
      </c>
      <c r="G479" s="70">
        <f t="shared" si="16"/>
        <v>6133214550</v>
      </c>
      <c r="H479" s="63">
        <v>0</v>
      </c>
    </row>
    <row r="480" spans="1:9">
      <c r="A480" s="67" t="s">
        <v>16</v>
      </c>
      <c r="B480" s="68">
        <v>2013</v>
      </c>
      <c r="C480" s="72">
        <v>1248090426</v>
      </c>
      <c r="D480" s="72">
        <v>1388478638</v>
      </c>
      <c r="E480" s="72">
        <v>3325564629</v>
      </c>
      <c r="F480" s="72">
        <v>0</v>
      </c>
      <c r="G480" s="70">
        <f t="shared" si="16"/>
        <v>5962133693</v>
      </c>
      <c r="H480" s="63">
        <v>0</v>
      </c>
    </row>
    <row r="481" spans="1:9">
      <c r="A481" s="67" t="s">
        <v>16</v>
      </c>
      <c r="B481" s="68">
        <v>2014</v>
      </c>
      <c r="C481" s="72">
        <v>1277538319</v>
      </c>
      <c r="D481" s="72">
        <v>1423705412</v>
      </c>
      <c r="E481" s="72">
        <v>3164031832.5900002</v>
      </c>
      <c r="F481" s="72">
        <v>0</v>
      </c>
      <c r="G481" s="70">
        <f t="shared" si="16"/>
        <v>5865275563.5900002</v>
      </c>
      <c r="H481" s="63">
        <v>0</v>
      </c>
    </row>
    <row r="482" spans="1:9">
      <c r="A482" s="67"/>
      <c r="C482" s="69"/>
      <c r="D482" s="69"/>
      <c r="E482" s="69"/>
      <c r="F482" s="69"/>
      <c r="G482" s="75"/>
      <c r="I482"/>
    </row>
    <row r="483" spans="1:9">
      <c r="A483" s="67" t="s">
        <v>17</v>
      </c>
      <c r="B483" s="68">
        <v>1988</v>
      </c>
      <c r="C483" s="69">
        <v>652323525</v>
      </c>
      <c r="D483" s="69">
        <v>462752555</v>
      </c>
      <c r="E483" s="69">
        <v>1001179311</v>
      </c>
      <c r="F483" s="69">
        <v>0</v>
      </c>
      <c r="G483" s="70">
        <f>SUM(C483:F483)</f>
        <v>2116255391</v>
      </c>
      <c r="H483" s="63">
        <v>0</v>
      </c>
      <c r="I483"/>
    </row>
    <row r="484" spans="1:9">
      <c r="A484" s="67" t="s">
        <v>17</v>
      </c>
      <c r="B484" s="68">
        <v>1989</v>
      </c>
      <c r="C484" s="69">
        <v>681252108</v>
      </c>
      <c r="D484" s="69">
        <v>402109921</v>
      </c>
      <c r="E484" s="69">
        <v>976169464</v>
      </c>
      <c r="F484" s="69">
        <v>0</v>
      </c>
      <c r="G484" s="70">
        <f t="shared" ref="G484:G509" si="17">SUM(C484:F484)</f>
        <v>2059531493</v>
      </c>
      <c r="H484" s="63">
        <v>0</v>
      </c>
      <c r="I484"/>
    </row>
    <row r="485" spans="1:9">
      <c r="A485" s="67" t="s">
        <v>17</v>
      </c>
      <c r="B485" s="68">
        <v>1990</v>
      </c>
      <c r="C485" s="69">
        <v>702834652</v>
      </c>
      <c r="D485" s="69">
        <v>562093109.12</v>
      </c>
      <c r="E485" s="69">
        <v>1028577699</v>
      </c>
      <c r="F485" s="69">
        <v>0</v>
      </c>
      <c r="G485" s="70">
        <f t="shared" si="17"/>
        <v>2293505460.1199999</v>
      </c>
      <c r="H485" s="63">
        <v>0</v>
      </c>
      <c r="I485"/>
    </row>
    <row r="486" spans="1:9">
      <c r="A486" s="67" t="s">
        <v>17</v>
      </c>
      <c r="B486" s="68">
        <v>1991</v>
      </c>
      <c r="C486" s="69">
        <v>804298095</v>
      </c>
      <c r="D486" s="69">
        <v>407490577</v>
      </c>
      <c r="E486" s="69">
        <v>1040899763</v>
      </c>
      <c r="F486" s="69">
        <v>0</v>
      </c>
      <c r="G486" s="70">
        <f t="shared" si="17"/>
        <v>2252688435</v>
      </c>
      <c r="H486" s="63">
        <v>0</v>
      </c>
      <c r="I486"/>
    </row>
    <row r="487" spans="1:9">
      <c r="A487" s="67" t="s">
        <v>17</v>
      </c>
      <c r="B487" s="68">
        <v>1992</v>
      </c>
      <c r="C487" s="69">
        <v>863449882</v>
      </c>
      <c r="D487" s="69">
        <v>477039571.24000001</v>
      </c>
      <c r="E487" s="69">
        <v>1046400494</v>
      </c>
      <c r="F487" s="69">
        <v>0</v>
      </c>
      <c r="G487" s="70">
        <f t="shared" si="17"/>
        <v>2386889947.2399998</v>
      </c>
      <c r="H487" s="63">
        <v>0</v>
      </c>
      <c r="I487"/>
    </row>
    <row r="488" spans="1:9">
      <c r="A488" s="67" t="s">
        <v>17</v>
      </c>
      <c r="B488" s="68">
        <v>1993</v>
      </c>
      <c r="C488" s="69">
        <v>981759182</v>
      </c>
      <c r="D488" s="69">
        <v>420968556</v>
      </c>
      <c r="E488" s="69">
        <v>731975034</v>
      </c>
      <c r="F488" s="69">
        <v>0</v>
      </c>
      <c r="G488" s="70">
        <f t="shared" si="17"/>
        <v>2134702772</v>
      </c>
      <c r="H488" s="63">
        <v>0</v>
      </c>
      <c r="I488"/>
    </row>
    <row r="489" spans="1:9">
      <c r="A489" s="67" t="s">
        <v>17</v>
      </c>
      <c r="B489" s="68">
        <v>1994</v>
      </c>
      <c r="C489" s="69">
        <v>1041084278</v>
      </c>
      <c r="D489" s="69">
        <v>435895513</v>
      </c>
      <c r="E489" s="69">
        <v>754992840</v>
      </c>
      <c r="F489" s="69">
        <v>0</v>
      </c>
      <c r="G489" s="70">
        <f t="shared" si="17"/>
        <v>2231972631</v>
      </c>
      <c r="H489" s="63">
        <v>0</v>
      </c>
      <c r="I489"/>
    </row>
    <row r="490" spans="1:9">
      <c r="A490" s="67" t="s">
        <v>17</v>
      </c>
      <c r="B490" s="68">
        <v>1995</v>
      </c>
      <c r="C490" s="69">
        <v>1118838559</v>
      </c>
      <c r="D490" s="69">
        <v>505290615</v>
      </c>
      <c r="E490" s="69">
        <v>775041380</v>
      </c>
      <c r="F490" s="69">
        <v>0</v>
      </c>
      <c r="G490" s="70">
        <f t="shared" si="17"/>
        <v>2399170554</v>
      </c>
      <c r="H490" s="63">
        <v>0</v>
      </c>
      <c r="I490"/>
    </row>
    <row r="491" spans="1:9">
      <c r="A491" s="67" t="s">
        <v>17</v>
      </c>
      <c r="B491" s="68">
        <v>1996</v>
      </c>
      <c r="C491" s="69">
        <v>1048384540</v>
      </c>
      <c r="D491" s="69">
        <v>510101586</v>
      </c>
      <c r="E491" s="69">
        <v>731273244</v>
      </c>
      <c r="F491" s="69">
        <v>0</v>
      </c>
      <c r="G491" s="70">
        <f t="shared" si="17"/>
        <v>2289759370</v>
      </c>
      <c r="H491" s="63">
        <v>0</v>
      </c>
      <c r="I491"/>
    </row>
    <row r="492" spans="1:9">
      <c r="A492" s="67" t="s">
        <v>17</v>
      </c>
      <c r="B492" s="68">
        <v>1997</v>
      </c>
      <c r="C492" s="69">
        <v>1036170128</v>
      </c>
      <c r="D492" s="69">
        <v>614634514</v>
      </c>
      <c r="E492" s="69">
        <v>698776603</v>
      </c>
      <c r="F492" s="69">
        <v>0</v>
      </c>
      <c r="G492" s="70">
        <f t="shared" si="17"/>
        <v>2349581245</v>
      </c>
      <c r="H492" s="63">
        <v>0</v>
      </c>
      <c r="I492"/>
    </row>
    <row r="493" spans="1:9">
      <c r="A493" s="67" t="s">
        <v>17</v>
      </c>
      <c r="B493" s="68">
        <v>1998</v>
      </c>
      <c r="C493" s="69">
        <v>1016179966</v>
      </c>
      <c r="D493" s="69">
        <v>498080187</v>
      </c>
      <c r="E493" s="69">
        <v>837252702</v>
      </c>
      <c r="F493" s="69">
        <v>0</v>
      </c>
      <c r="G493" s="70">
        <f t="shared" si="17"/>
        <v>2351512855</v>
      </c>
      <c r="H493" s="63">
        <v>0</v>
      </c>
      <c r="I493"/>
    </row>
    <row r="494" spans="1:9">
      <c r="A494" s="67" t="s">
        <v>17</v>
      </c>
      <c r="B494" s="68">
        <v>1999</v>
      </c>
      <c r="C494" s="69">
        <v>987288799</v>
      </c>
      <c r="D494" s="69">
        <v>709438478</v>
      </c>
      <c r="E494" s="69">
        <v>812187543</v>
      </c>
      <c r="F494" s="69">
        <v>0</v>
      </c>
      <c r="G494" s="70">
        <f t="shared" si="17"/>
        <v>2508914820</v>
      </c>
      <c r="H494" s="63">
        <v>0</v>
      </c>
      <c r="I494"/>
    </row>
    <row r="495" spans="1:9">
      <c r="A495" s="67" t="s">
        <v>17</v>
      </c>
      <c r="B495" s="68">
        <v>2000</v>
      </c>
      <c r="C495" s="69">
        <v>1006135905</v>
      </c>
      <c r="D495" s="69">
        <v>670789512</v>
      </c>
      <c r="E495" s="69">
        <v>952658524</v>
      </c>
      <c r="F495" s="69">
        <v>0</v>
      </c>
      <c r="G495" s="70">
        <f t="shared" si="17"/>
        <v>2629583941</v>
      </c>
      <c r="H495" s="63">
        <v>0</v>
      </c>
      <c r="I495"/>
    </row>
    <row r="496" spans="1:9">
      <c r="A496" s="67" t="s">
        <v>17</v>
      </c>
      <c r="B496" s="68">
        <v>2001</v>
      </c>
      <c r="C496" s="69">
        <v>1034106318</v>
      </c>
      <c r="D496" s="69">
        <v>1286370885</v>
      </c>
      <c r="E496" s="69">
        <v>999827130</v>
      </c>
      <c r="F496" s="69">
        <v>0</v>
      </c>
      <c r="G496" s="70">
        <f t="shared" si="17"/>
        <v>3320304333</v>
      </c>
      <c r="H496" s="63">
        <v>0</v>
      </c>
      <c r="I496"/>
    </row>
    <row r="497" spans="1:9">
      <c r="A497" s="67" t="s">
        <v>17</v>
      </c>
      <c r="B497" s="68">
        <v>2002</v>
      </c>
      <c r="C497" s="69">
        <v>1073349608</v>
      </c>
      <c r="D497" s="69">
        <v>1410082719</v>
      </c>
      <c r="E497" s="69">
        <v>898097907</v>
      </c>
      <c r="F497" s="69">
        <v>0</v>
      </c>
      <c r="G497" s="70">
        <f t="shared" si="17"/>
        <v>3381530234</v>
      </c>
      <c r="H497" s="63">
        <v>0</v>
      </c>
      <c r="I497"/>
    </row>
    <row r="498" spans="1:9">
      <c r="A498" s="67" t="s">
        <v>17</v>
      </c>
      <c r="B498" s="68">
        <v>2003</v>
      </c>
      <c r="C498" s="71">
        <v>1141455141</v>
      </c>
      <c r="D498" s="71">
        <v>1328408034</v>
      </c>
      <c r="E498" s="71">
        <v>936642768</v>
      </c>
      <c r="F498" s="69">
        <v>0</v>
      </c>
      <c r="G498" s="70">
        <f t="shared" si="17"/>
        <v>3406505943</v>
      </c>
      <c r="H498" s="63">
        <v>0</v>
      </c>
      <c r="I498"/>
    </row>
    <row r="499" spans="1:9">
      <c r="A499" s="67" t="s">
        <v>17</v>
      </c>
      <c r="B499" s="68">
        <v>2004</v>
      </c>
      <c r="C499" s="71">
        <v>1107634880</v>
      </c>
      <c r="D499" s="71">
        <v>1170347703</v>
      </c>
      <c r="E499" s="71">
        <v>968547951</v>
      </c>
      <c r="F499" s="69">
        <v>0</v>
      </c>
      <c r="G499" s="70">
        <f t="shared" si="17"/>
        <v>3246530534</v>
      </c>
      <c r="H499" s="63">
        <v>0</v>
      </c>
      <c r="I499"/>
    </row>
    <row r="500" spans="1:9">
      <c r="A500" s="67" t="s">
        <v>17</v>
      </c>
      <c r="B500" s="68">
        <v>2005</v>
      </c>
      <c r="C500" s="71">
        <v>1110285158</v>
      </c>
      <c r="D500" s="71">
        <v>1099669233</v>
      </c>
      <c r="E500" s="71">
        <v>1283024515.95</v>
      </c>
      <c r="F500" s="69">
        <v>0</v>
      </c>
      <c r="G500" s="70">
        <f t="shared" si="17"/>
        <v>3492978906.9499998</v>
      </c>
      <c r="H500" s="63">
        <v>0</v>
      </c>
      <c r="I500"/>
    </row>
    <row r="501" spans="1:9">
      <c r="A501" s="67" t="s">
        <v>17</v>
      </c>
      <c r="B501" s="68">
        <v>2006</v>
      </c>
      <c r="C501" s="72">
        <v>1163221523</v>
      </c>
      <c r="D501" s="72">
        <v>1247202232</v>
      </c>
      <c r="E501" s="72">
        <v>1286015510</v>
      </c>
      <c r="F501" s="72">
        <v>0</v>
      </c>
      <c r="G501" s="70">
        <f t="shared" si="17"/>
        <v>3696439265</v>
      </c>
      <c r="H501" s="63">
        <v>0</v>
      </c>
      <c r="I501"/>
    </row>
    <row r="502" spans="1:9">
      <c r="A502" s="67" t="s">
        <v>17</v>
      </c>
      <c r="B502" s="68">
        <v>2007</v>
      </c>
      <c r="C502" s="72">
        <v>1243919628</v>
      </c>
      <c r="D502" s="72">
        <v>1232775015</v>
      </c>
      <c r="E502" s="72">
        <v>1544414075</v>
      </c>
      <c r="F502" s="72">
        <v>0</v>
      </c>
      <c r="G502" s="70">
        <f t="shared" si="17"/>
        <v>4021108718</v>
      </c>
      <c r="H502" s="63">
        <v>0</v>
      </c>
      <c r="I502"/>
    </row>
    <row r="503" spans="1:9">
      <c r="A503" s="67" t="s">
        <v>17</v>
      </c>
      <c r="B503" s="68">
        <v>2008</v>
      </c>
      <c r="C503" s="72">
        <v>1257367964</v>
      </c>
      <c r="D503" s="72">
        <v>1833788112</v>
      </c>
      <c r="E503" s="72">
        <v>1553840626</v>
      </c>
      <c r="F503" s="72">
        <v>0</v>
      </c>
      <c r="G503" s="70">
        <f t="shared" si="17"/>
        <v>4644996702</v>
      </c>
      <c r="H503" s="63">
        <v>0</v>
      </c>
      <c r="I503"/>
    </row>
    <row r="504" spans="1:9">
      <c r="A504" s="67" t="s">
        <v>17</v>
      </c>
      <c r="B504" s="68">
        <v>2009</v>
      </c>
      <c r="C504" s="72">
        <v>1345992502</v>
      </c>
      <c r="D504" s="72">
        <v>1706872729</v>
      </c>
      <c r="E504" s="73">
        <v>1462517156</v>
      </c>
      <c r="F504" s="72">
        <v>0</v>
      </c>
      <c r="G504" s="70">
        <f t="shared" si="17"/>
        <v>4515382387</v>
      </c>
      <c r="H504" s="63">
        <v>0</v>
      </c>
      <c r="I504"/>
    </row>
    <row r="505" spans="1:9">
      <c r="A505" s="67" t="s">
        <v>17</v>
      </c>
      <c r="B505" s="68">
        <v>2010</v>
      </c>
      <c r="C505" s="72">
        <v>1394249614</v>
      </c>
      <c r="D505" s="72">
        <v>1399366794</v>
      </c>
      <c r="E505" s="71">
        <v>1669040768</v>
      </c>
      <c r="F505" s="72">
        <v>0</v>
      </c>
      <c r="G505" s="70">
        <f t="shared" si="17"/>
        <v>4462657176</v>
      </c>
      <c r="H505" s="63">
        <v>0</v>
      </c>
      <c r="I505"/>
    </row>
    <row r="506" spans="1:9">
      <c r="A506" s="67" t="s">
        <v>17</v>
      </c>
      <c r="B506" s="68">
        <v>2011</v>
      </c>
      <c r="C506" s="72">
        <v>1424784306</v>
      </c>
      <c r="D506" s="72">
        <v>1456098579</v>
      </c>
      <c r="E506" s="71">
        <v>1544028048.6199999</v>
      </c>
      <c r="F506" s="72">
        <v>-4</v>
      </c>
      <c r="G506" s="70">
        <f t="shared" si="17"/>
        <v>4424910929.6199999</v>
      </c>
      <c r="H506" s="63">
        <v>0</v>
      </c>
      <c r="I506"/>
    </row>
    <row r="507" spans="1:9">
      <c r="A507" s="67" t="s">
        <v>17</v>
      </c>
      <c r="B507" s="68">
        <v>2012</v>
      </c>
      <c r="C507" s="72">
        <v>1486455080</v>
      </c>
      <c r="D507" s="72">
        <v>1464591691</v>
      </c>
      <c r="E507" s="71">
        <v>3006830097</v>
      </c>
      <c r="F507" s="72">
        <v>0</v>
      </c>
      <c r="G507" s="70">
        <f t="shared" si="17"/>
        <v>5957876868</v>
      </c>
      <c r="H507" s="63">
        <v>0</v>
      </c>
      <c r="I507"/>
    </row>
    <row r="508" spans="1:9">
      <c r="A508" s="67" t="s">
        <v>17</v>
      </c>
      <c r="B508" s="68">
        <v>2013</v>
      </c>
      <c r="C508" s="72">
        <v>1502151387</v>
      </c>
      <c r="D508" s="72">
        <v>1632274368</v>
      </c>
      <c r="E508" s="71">
        <v>2435069186</v>
      </c>
      <c r="F508" s="72">
        <v>0</v>
      </c>
      <c r="G508" s="70">
        <f t="shared" si="17"/>
        <v>5569494941</v>
      </c>
      <c r="H508" s="63">
        <v>0</v>
      </c>
      <c r="I508"/>
    </row>
    <row r="509" spans="1:9">
      <c r="A509" s="67" t="s">
        <v>17</v>
      </c>
      <c r="B509" s="68">
        <v>2014</v>
      </c>
      <c r="C509" s="72">
        <v>1497797543</v>
      </c>
      <c r="D509" s="72">
        <v>1599690775</v>
      </c>
      <c r="E509" s="72">
        <v>5258983984.3000002</v>
      </c>
      <c r="F509" s="72">
        <v>0</v>
      </c>
      <c r="G509" s="70">
        <f t="shared" si="17"/>
        <v>8356472302.3000002</v>
      </c>
      <c r="H509" s="63">
        <v>0</v>
      </c>
      <c r="I509"/>
    </row>
    <row r="510" spans="1:9">
      <c r="A510" s="67"/>
      <c r="C510" s="69"/>
      <c r="D510" s="69"/>
      <c r="E510" s="69"/>
      <c r="F510" s="69"/>
      <c r="G510" s="75"/>
      <c r="I510"/>
    </row>
    <row r="511" spans="1:9">
      <c r="A511" s="67" t="s">
        <v>18</v>
      </c>
      <c r="B511" s="68">
        <v>1988</v>
      </c>
      <c r="C511" s="69">
        <v>1061394381</v>
      </c>
      <c r="D511" s="69">
        <v>574031109</v>
      </c>
      <c r="E511" s="69">
        <v>877000957</v>
      </c>
      <c r="F511" s="69">
        <v>0</v>
      </c>
      <c r="G511" s="70">
        <f>SUM(C511:F511)</f>
        <v>2512426447</v>
      </c>
      <c r="H511" s="63">
        <v>23113640</v>
      </c>
      <c r="I511" t="s">
        <v>449</v>
      </c>
    </row>
    <row r="512" spans="1:9">
      <c r="A512" s="67" t="s">
        <v>18</v>
      </c>
      <c r="B512" s="68">
        <v>1989</v>
      </c>
      <c r="C512" s="69">
        <v>996849752</v>
      </c>
      <c r="D512" s="69">
        <v>588924864</v>
      </c>
      <c r="E512" s="69">
        <v>928692389</v>
      </c>
      <c r="F512" s="69">
        <v>0</v>
      </c>
      <c r="G512" s="70">
        <f t="shared" ref="G512:G537" si="18">SUM(C512:F512)</f>
        <v>2514467005</v>
      </c>
      <c r="H512" s="63">
        <v>23892225</v>
      </c>
      <c r="I512" t="s">
        <v>449</v>
      </c>
    </row>
    <row r="513" spans="1:9">
      <c r="A513" s="67" t="s">
        <v>18</v>
      </c>
      <c r="B513" s="68">
        <v>1990</v>
      </c>
      <c r="C513" s="69">
        <v>1018057956</v>
      </c>
      <c r="D513" s="69">
        <v>603881729.79999995</v>
      </c>
      <c r="E513" s="69">
        <v>1036157963</v>
      </c>
      <c r="F513" s="69">
        <v>0</v>
      </c>
      <c r="G513" s="70">
        <f t="shared" si="18"/>
        <v>2658097648.8000002</v>
      </c>
      <c r="H513" s="63">
        <v>26985446</v>
      </c>
      <c r="I513" t="s">
        <v>449</v>
      </c>
    </row>
    <row r="514" spans="1:9">
      <c r="A514" s="67" t="s">
        <v>18</v>
      </c>
      <c r="B514" s="68">
        <v>1991</v>
      </c>
      <c r="C514" s="69">
        <v>1121317153</v>
      </c>
      <c r="D514" s="69">
        <v>645602985</v>
      </c>
      <c r="E514" s="69">
        <v>1098008110</v>
      </c>
      <c r="F514" s="69">
        <v>0</v>
      </c>
      <c r="G514" s="70">
        <f t="shared" si="18"/>
        <v>2864928248</v>
      </c>
      <c r="H514" s="63">
        <v>33959803</v>
      </c>
      <c r="I514" t="s">
        <v>449</v>
      </c>
    </row>
    <row r="515" spans="1:9">
      <c r="A515" s="67" t="s">
        <v>18</v>
      </c>
      <c r="B515" s="68">
        <v>1992</v>
      </c>
      <c r="C515" s="69">
        <v>1178793531</v>
      </c>
      <c r="D515" s="69">
        <v>633048563.60000002</v>
      </c>
      <c r="E515" s="69">
        <v>1138258377</v>
      </c>
      <c r="F515" s="69">
        <v>0</v>
      </c>
      <c r="G515" s="70">
        <f t="shared" si="18"/>
        <v>2950100471.5999999</v>
      </c>
      <c r="H515" s="63">
        <v>43120758</v>
      </c>
      <c r="I515" t="s">
        <v>449</v>
      </c>
    </row>
    <row r="516" spans="1:9">
      <c r="A516" s="67" t="s">
        <v>18</v>
      </c>
      <c r="B516" s="68">
        <v>1993</v>
      </c>
      <c r="C516" s="69">
        <v>1248764898</v>
      </c>
      <c r="D516" s="69">
        <v>539042938</v>
      </c>
      <c r="E516" s="69">
        <v>1605901669</v>
      </c>
      <c r="F516" s="69">
        <v>0</v>
      </c>
      <c r="G516" s="70">
        <f t="shared" si="18"/>
        <v>3393709505</v>
      </c>
      <c r="H516" s="63">
        <v>41233215</v>
      </c>
      <c r="I516" t="s">
        <v>449</v>
      </c>
    </row>
    <row r="517" spans="1:9">
      <c r="A517" s="67" t="s">
        <v>18</v>
      </c>
      <c r="B517" s="68">
        <v>1994</v>
      </c>
      <c r="C517" s="69">
        <v>1300073287</v>
      </c>
      <c r="D517" s="69">
        <v>723268656</v>
      </c>
      <c r="E517" s="69">
        <v>1463024597</v>
      </c>
      <c r="F517" s="69">
        <v>0</v>
      </c>
      <c r="G517" s="70">
        <f t="shared" si="18"/>
        <v>3486366540</v>
      </c>
      <c r="H517" s="63">
        <v>44926928</v>
      </c>
      <c r="I517" t="s">
        <v>449</v>
      </c>
    </row>
    <row r="518" spans="1:9">
      <c r="A518" s="67" t="s">
        <v>18</v>
      </c>
      <c r="B518" s="68">
        <v>1995</v>
      </c>
      <c r="C518" s="69">
        <v>1379843512</v>
      </c>
      <c r="D518" s="69">
        <v>716707593</v>
      </c>
      <c r="E518" s="69">
        <v>1458342180</v>
      </c>
      <c r="F518" s="69">
        <v>0</v>
      </c>
      <c r="G518" s="70">
        <f t="shared" si="18"/>
        <v>3554893285</v>
      </c>
      <c r="H518" s="63">
        <v>55557500</v>
      </c>
      <c r="I518" t="s">
        <v>449</v>
      </c>
    </row>
    <row r="519" spans="1:9">
      <c r="A519" s="67" t="s">
        <v>18</v>
      </c>
      <c r="B519" s="68">
        <v>1996</v>
      </c>
      <c r="C519" s="69">
        <v>1339112500</v>
      </c>
      <c r="D519" s="69">
        <v>642737918</v>
      </c>
      <c r="E519" s="69">
        <v>1448410476</v>
      </c>
      <c r="F519" s="69">
        <v>0</v>
      </c>
      <c r="G519" s="70">
        <f t="shared" si="18"/>
        <v>3430260894</v>
      </c>
      <c r="H519" s="63">
        <v>44304022</v>
      </c>
      <c r="I519" t="s">
        <v>449</v>
      </c>
    </row>
    <row r="520" spans="1:9">
      <c r="A520" s="67" t="s">
        <v>18</v>
      </c>
      <c r="B520" s="68">
        <v>1997</v>
      </c>
      <c r="C520" s="69">
        <v>1300752300</v>
      </c>
      <c r="D520" s="69">
        <v>807107035</v>
      </c>
      <c r="E520" s="69">
        <v>1433423516</v>
      </c>
      <c r="F520" s="69">
        <v>0</v>
      </c>
      <c r="G520" s="70">
        <f t="shared" si="18"/>
        <v>3541282851</v>
      </c>
      <c r="H520" s="63">
        <v>56147744</v>
      </c>
      <c r="I520" t="s">
        <v>449</v>
      </c>
    </row>
    <row r="521" spans="1:9">
      <c r="A521" s="67" t="s">
        <v>18</v>
      </c>
      <c r="B521" s="68">
        <v>1998</v>
      </c>
      <c r="C521" s="69">
        <v>1309920109</v>
      </c>
      <c r="D521" s="69">
        <v>694905543</v>
      </c>
      <c r="E521" s="69">
        <v>1478605295</v>
      </c>
      <c r="F521" s="69">
        <v>0</v>
      </c>
      <c r="G521" s="70">
        <f t="shared" si="18"/>
        <v>3483430947</v>
      </c>
      <c r="H521" s="63">
        <v>47810828</v>
      </c>
      <c r="I521" t="s">
        <v>449</v>
      </c>
    </row>
    <row r="522" spans="1:9">
      <c r="A522" s="67" t="s">
        <v>18</v>
      </c>
      <c r="B522" s="68">
        <v>1999</v>
      </c>
      <c r="C522" s="69">
        <v>1337413680</v>
      </c>
      <c r="D522" s="69">
        <v>1000942545</v>
      </c>
      <c r="E522" s="69">
        <v>1503860088</v>
      </c>
      <c r="F522" s="69">
        <v>0</v>
      </c>
      <c r="G522" s="70">
        <f t="shared" si="18"/>
        <v>3842216313</v>
      </c>
      <c r="H522" s="63">
        <v>44644228</v>
      </c>
      <c r="I522" t="s">
        <v>449</v>
      </c>
    </row>
    <row r="523" spans="1:9">
      <c r="A523" s="67" t="s">
        <v>18</v>
      </c>
      <c r="B523" s="68">
        <v>2000</v>
      </c>
      <c r="C523" s="69">
        <v>1325312652</v>
      </c>
      <c r="D523" s="69">
        <v>1111178644</v>
      </c>
      <c r="E523" s="69">
        <v>1588295172</v>
      </c>
      <c r="F523" s="69">
        <v>0</v>
      </c>
      <c r="G523" s="70">
        <f t="shared" si="18"/>
        <v>4024786468</v>
      </c>
      <c r="H523" s="63">
        <v>64531917</v>
      </c>
      <c r="I523" t="s">
        <v>449</v>
      </c>
    </row>
    <row r="524" spans="1:9">
      <c r="A524" s="67" t="s">
        <v>18</v>
      </c>
      <c r="B524" s="68">
        <v>2001</v>
      </c>
      <c r="C524" s="69">
        <v>1416242656</v>
      </c>
      <c r="D524" s="69">
        <v>1539052777.52</v>
      </c>
      <c r="E524" s="69">
        <v>1735600327</v>
      </c>
      <c r="F524" s="69">
        <v>0</v>
      </c>
      <c r="G524" s="70">
        <f t="shared" si="18"/>
        <v>4690895760.5200005</v>
      </c>
      <c r="H524" s="67">
        <v>40291410</v>
      </c>
      <c r="I524" t="s">
        <v>449</v>
      </c>
    </row>
    <row r="525" spans="1:9">
      <c r="A525" s="67" t="s">
        <v>18</v>
      </c>
      <c r="B525" s="68">
        <v>2002</v>
      </c>
      <c r="C525" s="69">
        <v>1456002060</v>
      </c>
      <c r="D525" s="69">
        <v>2062519014</v>
      </c>
      <c r="E525" s="69">
        <v>1917295335</v>
      </c>
      <c r="F525" s="69">
        <v>0</v>
      </c>
      <c r="G525" s="70">
        <f t="shared" si="18"/>
        <v>5435816409</v>
      </c>
      <c r="H525" s="67">
        <v>58279507</v>
      </c>
      <c r="I525" t="s">
        <v>449</v>
      </c>
    </row>
    <row r="526" spans="1:9">
      <c r="A526" s="67" t="s">
        <v>18</v>
      </c>
      <c r="B526" s="68">
        <v>2003</v>
      </c>
      <c r="C526" s="71">
        <v>1524822170</v>
      </c>
      <c r="D526" s="71">
        <v>1800991553</v>
      </c>
      <c r="E526" s="71">
        <v>2153187282</v>
      </c>
      <c r="F526" s="69">
        <v>0</v>
      </c>
      <c r="G526" s="70">
        <f t="shared" si="18"/>
        <v>5479001005</v>
      </c>
      <c r="H526" s="67">
        <v>59892340</v>
      </c>
      <c r="I526" t="s">
        <v>449</v>
      </c>
    </row>
    <row r="527" spans="1:9">
      <c r="A527" s="67" t="s">
        <v>18</v>
      </c>
      <c r="B527" s="68">
        <v>2004</v>
      </c>
      <c r="C527" s="71">
        <v>1578036517</v>
      </c>
      <c r="D527" s="71">
        <v>1592187156</v>
      </c>
      <c r="E527" s="71">
        <v>2325327647</v>
      </c>
      <c r="F527" s="69">
        <v>0</v>
      </c>
      <c r="G527" s="70">
        <f t="shared" si="18"/>
        <v>5495551320</v>
      </c>
      <c r="H527" s="67">
        <v>73114604</v>
      </c>
      <c r="I527" t="s">
        <v>449</v>
      </c>
    </row>
    <row r="528" spans="1:9">
      <c r="A528" s="67" t="s">
        <v>18</v>
      </c>
      <c r="B528" s="68">
        <v>2005</v>
      </c>
      <c r="C528" s="71">
        <v>1527128731</v>
      </c>
      <c r="D528" s="71">
        <v>1518473870</v>
      </c>
      <c r="E528" s="71">
        <v>2498862100.9699998</v>
      </c>
      <c r="F528" s="69">
        <v>0</v>
      </c>
      <c r="G528" s="70">
        <f t="shared" si="18"/>
        <v>5544464701.9699993</v>
      </c>
      <c r="H528" s="67">
        <v>44776614</v>
      </c>
      <c r="I528" t="s">
        <v>449</v>
      </c>
    </row>
    <row r="529" spans="1:9">
      <c r="A529" s="67" t="s">
        <v>18</v>
      </c>
      <c r="B529" s="68">
        <v>2006</v>
      </c>
      <c r="C529" s="72">
        <v>1651237114</v>
      </c>
      <c r="D529" s="72">
        <v>1979208982</v>
      </c>
      <c r="E529" s="72">
        <v>2791842343</v>
      </c>
      <c r="F529" s="72">
        <v>0</v>
      </c>
      <c r="G529" s="70">
        <f t="shared" si="18"/>
        <v>6422288439</v>
      </c>
      <c r="H529" s="67">
        <v>144996081</v>
      </c>
      <c r="I529" t="s">
        <v>449</v>
      </c>
    </row>
    <row r="530" spans="1:9">
      <c r="A530" s="67" t="s">
        <v>18</v>
      </c>
      <c r="B530" s="68">
        <v>2007</v>
      </c>
      <c r="C530" s="72">
        <v>1689804172</v>
      </c>
      <c r="D530" s="72">
        <v>2113085697</v>
      </c>
      <c r="E530" s="72">
        <v>3284912188</v>
      </c>
      <c r="F530" s="72">
        <v>0</v>
      </c>
      <c r="G530" s="70">
        <f t="shared" si="18"/>
        <v>7087802057</v>
      </c>
      <c r="H530" s="67">
        <v>143070422</v>
      </c>
      <c r="I530" t="s">
        <v>449</v>
      </c>
    </row>
    <row r="531" spans="1:9">
      <c r="A531" s="67" t="s">
        <v>18</v>
      </c>
      <c r="B531" s="68">
        <v>2008</v>
      </c>
      <c r="C531" s="72">
        <v>1756605827</v>
      </c>
      <c r="D531" s="72">
        <v>2821474355</v>
      </c>
      <c r="E531" s="72">
        <v>3387327704</v>
      </c>
      <c r="F531" s="72">
        <v>0</v>
      </c>
      <c r="G531" s="70">
        <f t="shared" si="18"/>
        <v>7965407886</v>
      </c>
      <c r="H531" s="67">
        <v>162579442</v>
      </c>
      <c r="I531" t="s">
        <v>449</v>
      </c>
    </row>
    <row r="532" spans="1:9">
      <c r="A532" s="67" t="s">
        <v>18</v>
      </c>
      <c r="B532" s="68">
        <v>2009</v>
      </c>
      <c r="C532" s="72">
        <v>1884497023</v>
      </c>
      <c r="D532" s="72">
        <v>2433815966</v>
      </c>
      <c r="E532" s="72">
        <v>3465561550</v>
      </c>
      <c r="F532" s="72">
        <v>0</v>
      </c>
      <c r="G532" s="70">
        <f t="shared" si="18"/>
        <v>7783874539</v>
      </c>
      <c r="H532" s="67">
        <v>124690898</v>
      </c>
      <c r="I532" t="s">
        <v>449</v>
      </c>
    </row>
    <row r="533" spans="1:9">
      <c r="A533" s="67" t="s">
        <v>18</v>
      </c>
      <c r="B533" s="68">
        <v>2010</v>
      </c>
      <c r="C533" s="72">
        <v>1985231181</v>
      </c>
      <c r="D533" s="73">
        <v>2079835353</v>
      </c>
      <c r="E533" s="72">
        <v>3624239225</v>
      </c>
      <c r="F533" s="72">
        <v>0</v>
      </c>
      <c r="G533" s="70">
        <f t="shared" si="18"/>
        <v>7689305759</v>
      </c>
      <c r="H533" s="67">
        <v>124900532</v>
      </c>
      <c r="I533" t="s">
        <v>449</v>
      </c>
    </row>
    <row r="534" spans="1:9">
      <c r="A534" s="67" t="s">
        <v>18</v>
      </c>
      <c r="B534" s="68">
        <v>2011</v>
      </c>
      <c r="C534" s="72">
        <v>2024088654</v>
      </c>
      <c r="D534" s="73">
        <v>2198513841</v>
      </c>
      <c r="E534" s="72">
        <v>3560278143.25</v>
      </c>
      <c r="F534" s="72">
        <v>0</v>
      </c>
      <c r="G534" s="70">
        <f t="shared" si="18"/>
        <v>7782880638.25</v>
      </c>
      <c r="H534" s="67">
        <v>131535014</v>
      </c>
      <c r="I534" t="s">
        <v>449</v>
      </c>
    </row>
    <row r="535" spans="1:9">
      <c r="A535" s="67" t="s">
        <v>18</v>
      </c>
      <c r="B535" s="68">
        <v>2012</v>
      </c>
      <c r="C535" s="72">
        <v>2078046849</v>
      </c>
      <c r="D535" s="73">
        <v>2253251827</v>
      </c>
      <c r="E535" s="72">
        <v>3705288312</v>
      </c>
      <c r="F535" s="72">
        <v>0</v>
      </c>
      <c r="G535" s="70">
        <f t="shared" si="18"/>
        <v>8036586988</v>
      </c>
      <c r="H535" s="67">
        <v>110850426</v>
      </c>
      <c r="I535" t="s">
        <v>449</v>
      </c>
    </row>
    <row r="536" spans="1:9">
      <c r="A536" s="67" t="s">
        <v>18</v>
      </c>
      <c r="B536" s="68">
        <v>2013</v>
      </c>
      <c r="C536" s="72">
        <v>2140889799</v>
      </c>
      <c r="D536" s="73">
        <v>2420840710</v>
      </c>
      <c r="E536" s="72">
        <v>3676991155</v>
      </c>
      <c r="F536" s="72">
        <v>0</v>
      </c>
      <c r="G536" s="70">
        <f t="shared" si="18"/>
        <v>8238721664</v>
      </c>
      <c r="H536" s="67">
        <v>127786518</v>
      </c>
      <c r="I536" t="s">
        <v>449</v>
      </c>
    </row>
    <row r="537" spans="1:9">
      <c r="A537" s="67" t="s">
        <v>18</v>
      </c>
      <c r="B537" s="68">
        <v>2014</v>
      </c>
      <c r="C537" s="72">
        <v>2201139105</v>
      </c>
      <c r="D537" s="72">
        <v>2421052904</v>
      </c>
      <c r="E537" s="72">
        <v>3964723029.79</v>
      </c>
      <c r="F537" s="72">
        <v>0</v>
      </c>
      <c r="G537" s="70">
        <f t="shared" si="18"/>
        <v>8586915038.79</v>
      </c>
      <c r="H537" s="63">
        <v>113183859</v>
      </c>
      <c r="I537" t="s">
        <v>449</v>
      </c>
    </row>
    <row r="538" spans="1:9">
      <c r="A538" s="67"/>
      <c r="C538" s="69"/>
      <c r="D538" s="69"/>
      <c r="E538" s="69"/>
      <c r="F538" s="69"/>
      <c r="G538" s="75"/>
      <c r="I538"/>
    </row>
    <row r="539" spans="1:9">
      <c r="A539" s="67" t="s">
        <v>19</v>
      </c>
      <c r="B539" s="68">
        <v>1988</v>
      </c>
      <c r="C539" s="69">
        <v>205589438</v>
      </c>
      <c r="D539" s="69">
        <v>143683665</v>
      </c>
      <c r="E539" s="69">
        <v>258670567</v>
      </c>
      <c r="F539" s="69">
        <v>46145929</v>
      </c>
      <c r="G539" s="70">
        <f>SUM(C539:F539)</f>
        <v>654089599</v>
      </c>
      <c r="H539" s="63">
        <v>0</v>
      </c>
      <c r="I539"/>
    </row>
    <row r="540" spans="1:9">
      <c r="A540" s="67" t="s">
        <v>19</v>
      </c>
      <c r="B540" s="68">
        <v>1989</v>
      </c>
      <c r="C540" s="69">
        <v>202478234</v>
      </c>
      <c r="D540" s="69">
        <v>166195355</v>
      </c>
      <c r="E540" s="69">
        <v>290326059</v>
      </c>
      <c r="F540" s="69">
        <v>70395054</v>
      </c>
      <c r="G540" s="70">
        <f t="shared" ref="G540:G565" si="19">SUM(C540:F540)</f>
        <v>729394702</v>
      </c>
      <c r="H540" s="63">
        <v>0</v>
      </c>
      <c r="I540"/>
    </row>
    <row r="541" spans="1:9">
      <c r="A541" s="67" t="s">
        <v>19</v>
      </c>
      <c r="B541" s="68">
        <v>1990</v>
      </c>
      <c r="C541" s="69">
        <v>211356731</v>
      </c>
      <c r="D541" s="69">
        <v>222695205.59999999</v>
      </c>
      <c r="E541" s="69">
        <v>312504647</v>
      </c>
      <c r="F541" s="69">
        <v>43039290</v>
      </c>
      <c r="G541" s="70">
        <f t="shared" si="19"/>
        <v>789595873.60000002</v>
      </c>
      <c r="H541" s="63">
        <v>0</v>
      </c>
      <c r="I541"/>
    </row>
    <row r="542" spans="1:9">
      <c r="A542" s="67" t="s">
        <v>19</v>
      </c>
      <c r="B542" s="68">
        <v>1991</v>
      </c>
      <c r="C542" s="69">
        <v>222499783</v>
      </c>
      <c r="D542" s="69">
        <v>168234474</v>
      </c>
      <c r="E542" s="69">
        <v>350523624</v>
      </c>
      <c r="F542" s="69">
        <v>69681202</v>
      </c>
      <c r="G542" s="70">
        <f t="shared" si="19"/>
        <v>810939083</v>
      </c>
      <c r="H542" s="63">
        <v>0</v>
      </c>
      <c r="I542"/>
    </row>
    <row r="543" spans="1:9">
      <c r="A543" s="67" t="s">
        <v>19</v>
      </c>
      <c r="B543" s="68">
        <v>1992</v>
      </c>
      <c r="C543" s="69">
        <v>236125111</v>
      </c>
      <c r="D543" s="69">
        <v>204375145.52000001</v>
      </c>
      <c r="E543" s="69">
        <v>352638718</v>
      </c>
      <c r="F543" s="69">
        <v>40121545</v>
      </c>
      <c r="G543" s="70">
        <f t="shared" si="19"/>
        <v>833260519.51999998</v>
      </c>
      <c r="H543" s="63">
        <v>0</v>
      </c>
      <c r="I543"/>
    </row>
    <row r="544" spans="1:9">
      <c r="A544" s="67" t="s">
        <v>19</v>
      </c>
      <c r="B544" s="68">
        <v>1993</v>
      </c>
      <c r="C544" s="69">
        <v>238318364</v>
      </c>
      <c r="D544" s="69">
        <v>172138858</v>
      </c>
      <c r="E544" s="69">
        <v>322976510</v>
      </c>
      <c r="F544" s="69">
        <v>55186025</v>
      </c>
      <c r="G544" s="70">
        <f t="shared" si="19"/>
        <v>788619757</v>
      </c>
      <c r="H544" s="63">
        <v>0</v>
      </c>
      <c r="I544"/>
    </row>
    <row r="545" spans="1:9">
      <c r="A545" s="67" t="s">
        <v>19</v>
      </c>
      <c r="B545" s="68">
        <v>1994</v>
      </c>
      <c r="C545" s="69">
        <v>248769967</v>
      </c>
      <c r="D545" s="69">
        <v>244794929</v>
      </c>
      <c r="E545" s="69">
        <v>329123557</v>
      </c>
      <c r="F545" s="69">
        <v>67038506</v>
      </c>
      <c r="G545" s="70">
        <f t="shared" si="19"/>
        <v>889726959</v>
      </c>
      <c r="H545" s="63">
        <v>0</v>
      </c>
      <c r="I545"/>
    </row>
    <row r="546" spans="1:9">
      <c r="A546" s="67" t="s">
        <v>19</v>
      </c>
      <c r="B546" s="68">
        <v>1995</v>
      </c>
      <c r="C546" s="69">
        <v>270300977</v>
      </c>
      <c r="D546" s="69">
        <v>250045083</v>
      </c>
      <c r="E546" s="69">
        <v>348737618</v>
      </c>
      <c r="F546" s="69">
        <v>71961672</v>
      </c>
      <c r="G546" s="70">
        <f t="shared" si="19"/>
        <v>941045350</v>
      </c>
      <c r="H546" s="63">
        <v>0</v>
      </c>
      <c r="I546"/>
    </row>
    <row r="547" spans="1:9">
      <c r="A547" s="67" t="s">
        <v>19</v>
      </c>
      <c r="B547" s="68">
        <v>1996</v>
      </c>
      <c r="C547" s="69">
        <v>266662231</v>
      </c>
      <c r="D547" s="69">
        <v>195967922</v>
      </c>
      <c r="E547" s="69">
        <v>353848307</v>
      </c>
      <c r="F547" s="69">
        <v>114182473</v>
      </c>
      <c r="G547" s="70">
        <f t="shared" si="19"/>
        <v>930660933</v>
      </c>
      <c r="H547" s="63">
        <v>0</v>
      </c>
      <c r="I547"/>
    </row>
    <row r="548" spans="1:9">
      <c r="A548" s="67" t="s">
        <v>19</v>
      </c>
      <c r="B548" s="68">
        <v>1997</v>
      </c>
      <c r="C548" s="69">
        <v>284860385</v>
      </c>
      <c r="D548" s="69">
        <v>264033487</v>
      </c>
      <c r="E548" s="69">
        <v>333331361</v>
      </c>
      <c r="F548" s="69">
        <v>19887348</v>
      </c>
      <c r="G548" s="70">
        <f t="shared" si="19"/>
        <v>902112581</v>
      </c>
      <c r="H548" s="63">
        <v>0</v>
      </c>
      <c r="I548"/>
    </row>
    <row r="549" spans="1:9">
      <c r="A549" s="67" t="s">
        <v>19</v>
      </c>
      <c r="B549" s="68">
        <v>1998</v>
      </c>
      <c r="C549" s="69">
        <v>266013103</v>
      </c>
      <c r="D549" s="69">
        <v>251185254</v>
      </c>
      <c r="E549" s="69">
        <v>319592654</v>
      </c>
      <c r="F549" s="69">
        <v>150662978</v>
      </c>
      <c r="G549" s="70">
        <f t="shared" si="19"/>
        <v>987453989</v>
      </c>
      <c r="H549" s="63">
        <v>0</v>
      </c>
      <c r="I549"/>
    </row>
    <row r="550" spans="1:9">
      <c r="A550" s="67" t="s">
        <v>19</v>
      </c>
      <c r="B550" s="68">
        <v>1999</v>
      </c>
      <c r="C550" s="69">
        <v>348461472</v>
      </c>
      <c r="D550" s="69">
        <v>290690820</v>
      </c>
      <c r="E550" s="69">
        <v>328367163</v>
      </c>
      <c r="F550" s="69">
        <v>50073932</v>
      </c>
      <c r="G550" s="70">
        <f t="shared" si="19"/>
        <v>1017593387</v>
      </c>
      <c r="H550" s="63">
        <v>0</v>
      </c>
      <c r="I550"/>
    </row>
    <row r="551" spans="1:9">
      <c r="A551" s="67" t="s">
        <v>19</v>
      </c>
      <c r="B551" s="68">
        <v>2000</v>
      </c>
      <c r="C551" s="69">
        <v>297620356</v>
      </c>
      <c r="D551" s="69">
        <v>356673168</v>
      </c>
      <c r="E551" s="69">
        <v>315050368</v>
      </c>
      <c r="F551" s="69">
        <v>25000729</v>
      </c>
      <c r="G551" s="70">
        <f t="shared" si="19"/>
        <v>994344621</v>
      </c>
      <c r="H551" s="63">
        <v>0</v>
      </c>
      <c r="I551"/>
    </row>
    <row r="552" spans="1:9">
      <c r="A552" s="67" t="s">
        <v>19</v>
      </c>
      <c r="B552" s="68">
        <v>2001</v>
      </c>
      <c r="C552" s="69">
        <v>282813848</v>
      </c>
      <c r="D552" s="69">
        <v>405279312</v>
      </c>
      <c r="E552" s="69">
        <v>323524951</v>
      </c>
      <c r="F552" s="69">
        <v>37673601</v>
      </c>
      <c r="G552" s="70">
        <f t="shared" si="19"/>
        <v>1049291712</v>
      </c>
      <c r="H552" s="63">
        <v>0</v>
      </c>
      <c r="I552"/>
    </row>
    <row r="553" spans="1:9">
      <c r="A553" s="67" t="s">
        <v>19</v>
      </c>
      <c r="B553" s="68">
        <v>2002</v>
      </c>
      <c r="C553" s="69">
        <v>334023655</v>
      </c>
      <c r="D553" s="69">
        <v>640376252</v>
      </c>
      <c r="E553" s="69">
        <v>364934677</v>
      </c>
      <c r="F553" s="69">
        <v>32454741</v>
      </c>
      <c r="G553" s="70">
        <f t="shared" si="19"/>
        <v>1371789325</v>
      </c>
      <c r="H553" s="63">
        <v>0</v>
      </c>
      <c r="I553"/>
    </row>
    <row r="554" spans="1:9">
      <c r="A554" s="67" t="s">
        <v>19</v>
      </c>
      <c r="B554" s="68">
        <v>2003</v>
      </c>
      <c r="C554" s="71">
        <v>320072923</v>
      </c>
      <c r="D554" s="71">
        <v>522887967</v>
      </c>
      <c r="E554" s="71">
        <v>371570538</v>
      </c>
      <c r="F554" s="71">
        <v>50152412</v>
      </c>
      <c r="G554" s="70">
        <f t="shared" si="19"/>
        <v>1264683840</v>
      </c>
      <c r="H554" s="63">
        <v>0</v>
      </c>
      <c r="I554"/>
    </row>
    <row r="555" spans="1:9">
      <c r="A555" s="67" t="s">
        <v>19</v>
      </c>
      <c r="B555" s="68">
        <v>2004</v>
      </c>
      <c r="C555" s="71">
        <v>311301627</v>
      </c>
      <c r="D555" s="71">
        <v>439715909</v>
      </c>
      <c r="E555" s="71">
        <v>399355879</v>
      </c>
      <c r="F555" s="71">
        <v>55627947</v>
      </c>
      <c r="G555" s="70">
        <f t="shared" si="19"/>
        <v>1206001362</v>
      </c>
      <c r="H555" s="63">
        <v>0</v>
      </c>
    </row>
    <row r="556" spans="1:9">
      <c r="A556" s="67" t="s">
        <v>19</v>
      </c>
      <c r="B556" s="68">
        <v>2005</v>
      </c>
      <c r="C556" s="71">
        <v>348452634</v>
      </c>
      <c r="D556" s="71">
        <v>375814326</v>
      </c>
      <c r="E556" s="71">
        <v>495094180.76999903</v>
      </c>
      <c r="F556" s="71">
        <v>0</v>
      </c>
      <c r="G556" s="70">
        <f t="shared" si="19"/>
        <v>1219361140.769999</v>
      </c>
      <c r="H556" s="63">
        <v>0</v>
      </c>
    </row>
    <row r="557" spans="1:9">
      <c r="A557" s="67" t="s">
        <v>19</v>
      </c>
      <c r="B557" s="68">
        <v>2006</v>
      </c>
      <c r="C557" s="72">
        <v>335928198</v>
      </c>
      <c r="D557" s="72">
        <v>382858325</v>
      </c>
      <c r="E557" s="72">
        <v>614238997</v>
      </c>
      <c r="F557" s="72">
        <v>0</v>
      </c>
      <c r="G557" s="70">
        <f t="shared" si="19"/>
        <v>1333025520</v>
      </c>
      <c r="H557" s="63">
        <v>0</v>
      </c>
    </row>
    <row r="558" spans="1:9">
      <c r="A558" s="67" t="s">
        <v>19</v>
      </c>
      <c r="B558" s="68">
        <v>2007</v>
      </c>
      <c r="C558" s="72">
        <v>370265342</v>
      </c>
      <c r="D558" s="72">
        <v>453329640</v>
      </c>
      <c r="E558" s="72">
        <v>759775549</v>
      </c>
      <c r="F558" s="72">
        <v>0</v>
      </c>
      <c r="G558" s="70">
        <f t="shared" si="19"/>
        <v>1583370531</v>
      </c>
      <c r="H558" s="63">
        <v>0</v>
      </c>
    </row>
    <row r="559" spans="1:9">
      <c r="A559" s="67" t="s">
        <v>19</v>
      </c>
      <c r="B559" s="68">
        <v>2008</v>
      </c>
      <c r="C559" s="72">
        <v>378249617</v>
      </c>
      <c r="D559" s="72">
        <v>748592595</v>
      </c>
      <c r="E559" s="72">
        <v>934417918</v>
      </c>
      <c r="F559" s="72">
        <v>0</v>
      </c>
      <c r="G559" s="70">
        <f t="shared" si="19"/>
        <v>2061260130</v>
      </c>
      <c r="H559" s="63">
        <v>0</v>
      </c>
    </row>
    <row r="560" spans="1:9">
      <c r="A560" s="67" t="s">
        <v>19</v>
      </c>
      <c r="B560" s="68">
        <v>2009</v>
      </c>
      <c r="C560" s="72">
        <v>376299271</v>
      </c>
      <c r="D560" s="72">
        <v>635147204</v>
      </c>
      <c r="E560" s="72">
        <v>1461212242</v>
      </c>
      <c r="F560" s="72">
        <v>0</v>
      </c>
      <c r="G560" s="70">
        <f t="shared" si="19"/>
        <v>2472658717</v>
      </c>
      <c r="H560" s="63">
        <v>2016321</v>
      </c>
      <c r="I560" t="s">
        <v>448</v>
      </c>
    </row>
    <row r="561" spans="1:9">
      <c r="A561" s="67" t="s">
        <v>19</v>
      </c>
      <c r="B561" s="68">
        <v>2010</v>
      </c>
      <c r="C561" s="72">
        <v>408408080</v>
      </c>
      <c r="D561" s="73">
        <v>560169643</v>
      </c>
      <c r="E561" s="72">
        <v>1622108827</v>
      </c>
      <c r="F561" s="72">
        <v>0</v>
      </c>
      <c r="G561" s="70">
        <f t="shared" si="19"/>
        <v>2590686550</v>
      </c>
      <c r="H561" s="63">
        <v>2238767</v>
      </c>
      <c r="I561" t="s">
        <v>448</v>
      </c>
    </row>
    <row r="562" spans="1:9">
      <c r="A562" s="67" t="s">
        <v>19</v>
      </c>
      <c r="B562" s="68">
        <v>2011</v>
      </c>
      <c r="C562" s="72">
        <v>429568480</v>
      </c>
      <c r="D562" s="73">
        <v>540286662</v>
      </c>
      <c r="E562" s="72">
        <v>1721187580.51</v>
      </c>
      <c r="F562" s="72">
        <v>0</v>
      </c>
      <c r="G562" s="70">
        <f t="shared" si="19"/>
        <v>2691042722.5100002</v>
      </c>
      <c r="H562" s="63">
        <v>186665</v>
      </c>
      <c r="I562" t="s">
        <v>448</v>
      </c>
    </row>
    <row r="563" spans="1:9">
      <c r="A563" s="67" t="s">
        <v>19</v>
      </c>
      <c r="B563" s="68">
        <v>2012</v>
      </c>
      <c r="C563" s="72">
        <v>428345193</v>
      </c>
      <c r="D563" s="73">
        <v>693163890</v>
      </c>
      <c r="E563" s="72">
        <v>2028998396</v>
      </c>
      <c r="F563" s="72">
        <v>0</v>
      </c>
      <c r="G563" s="70">
        <f t="shared" si="19"/>
        <v>3150507479</v>
      </c>
      <c r="H563" s="63">
        <v>464155</v>
      </c>
      <c r="I563" t="s">
        <v>448</v>
      </c>
    </row>
    <row r="564" spans="1:9">
      <c r="A564" s="67" t="s">
        <v>19</v>
      </c>
      <c r="B564" s="68">
        <v>2013</v>
      </c>
      <c r="C564" s="72">
        <v>430399020</v>
      </c>
      <c r="D564" s="73">
        <v>617619418</v>
      </c>
      <c r="E564" s="72">
        <v>2012988030</v>
      </c>
      <c r="F564" s="72">
        <v>0</v>
      </c>
      <c r="G564" s="70">
        <f t="shared" si="19"/>
        <v>3061006468</v>
      </c>
      <c r="H564" s="63">
        <v>361903</v>
      </c>
      <c r="I564" t="s">
        <v>448</v>
      </c>
    </row>
    <row r="565" spans="1:9">
      <c r="A565" s="67" t="s">
        <v>19</v>
      </c>
      <c r="B565" s="68">
        <v>2014</v>
      </c>
      <c r="C565" s="72">
        <v>444523134</v>
      </c>
      <c r="D565" s="72">
        <v>691538364</v>
      </c>
      <c r="E565" s="72">
        <v>1501994698.0699999</v>
      </c>
      <c r="F565" s="72">
        <v>0</v>
      </c>
      <c r="G565" s="70">
        <f t="shared" si="19"/>
        <v>2638056196.0699997</v>
      </c>
      <c r="H565" s="63">
        <v>524418</v>
      </c>
      <c r="I565" t="s">
        <v>448</v>
      </c>
    </row>
    <row r="566" spans="1:9">
      <c r="A566" s="67"/>
      <c r="C566" s="69"/>
      <c r="D566" s="69"/>
      <c r="E566" s="69"/>
      <c r="F566" s="69"/>
      <c r="G566" s="75"/>
      <c r="I566"/>
    </row>
    <row r="567" spans="1:9">
      <c r="A567" s="67" t="s">
        <v>20</v>
      </c>
      <c r="B567" s="68">
        <v>1988</v>
      </c>
      <c r="C567" s="69">
        <v>1100513137</v>
      </c>
      <c r="D567" s="69">
        <v>733179846</v>
      </c>
      <c r="E567" s="69">
        <v>1872016098</v>
      </c>
      <c r="F567" s="69">
        <v>0</v>
      </c>
      <c r="G567" s="70">
        <f>SUM(C567:F567)</f>
        <v>3705709081</v>
      </c>
      <c r="H567" s="63">
        <v>0</v>
      </c>
      <c r="I567"/>
    </row>
    <row r="568" spans="1:9">
      <c r="A568" s="67" t="s">
        <v>20</v>
      </c>
      <c r="B568" s="68">
        <v>1989</v>
      </c>
      <c r="C568" s="69">
        <v>1145229975</v>
      </c>
      <c r="D568" s="69">
        <v>921665068</v>
      </c>
      <c r="E568" s="69">
        <v>1988481174</v>
      </c>
      <c r="F568" s="69">
        <v>0</v>
      </c>
      <c r="G568" s="70">
        <f t="shared" ref="G568:G593" si="20">SUM(C568:F568)</f>
        <v>4055376217</v>
      </c>
      <c r="H568" s="63">
        <v>0</v>
      </c>
      <c r="I568"/>
    </row>
    <row r="569" spans="1:9">
      <c r="A569" s="67" t="s">
        <v>20</v>
      </c>
      <c r="B569" s="68">
        <v>1990</v>
      </c>
      <c r="C569" s="69">
        <v>1191463774</v>
      </c>
      <c r="D569" s="69">
        <v>1117302797.52</v>
      </c>
      <c r="E569" s="69">
        <v>2144409308</v>
      </c>
      <c r="F569" s="69">
        <v>0</v>
      </c>
      <c r="G569" s="70">
        <f t="shared" si="20"/>
        <v>4453175879.5200005</v>
      </c>
      <c r="H569" s="63">
        <v>0</v>
      </c>
      <c r="I569"/>
    </row>
    <row r="570" spans="1:9">
      <c r="A570" s="67" t="s">
        <v>20</v>
      </c>
      <c r="B570" s="68">
        <v>1991</v>
      </c>
      <c r="C570" s="69">
        <v>1263365695</v>
      </c>
      <c r="D570" s="69">
        <v>1005736364</v>
      </c>
      <c r="E570" s="69">
        <v>1745723567</v>
      </c>
      <c r="F570" s="69">
        <v>0</v>
      </c>
      <c r="G570" s="70">
        <f t="shared" si="20"/>
        <v>4014825626</v>
      </c>
      <c r="H570" s="63">
        <v>0</v>
      </c>
      <c r="I570"/>
    </row>
    <row r="571" spans="1:9">
      <c r="A571" s="67" t="s">
        <v>20</v>
      </c>
      <c r="B571" s="68">
        <v>1992</v>
      </c>
      <c r="C571" s="69">
        <v>1358123602</v>
      </c>
      <c r="D571" s="69">
        <v>1369609901.6400001</v>
      </c>
      <c r="E571" s="69">
        <v>1635054709</v>
      </c>
      <c r="F571" s="69">
        <v>0</v>
      </c>
      <c r="G571" s="70">
        <f t="shared" si="20"/>
        <v>4362788212.6400003</v>
      </c>
      <c r="H571" s="63">
        <v>0</v>
      </c>
      <c r="I571"/>
    </row>
    <row r="572" spans="1:9">
      <c r="A572" s="67" t="s">
        <v>20</v>
      </c>
      <c r="B572" s="68">
        <v>1993</v>
      </c>
      <c r="C572" s="69">
        <v>1358348908</v>
      </c>
      <c r="D572" s="69">
        <v>1012867979</v>
      </c>
      <c r="E572" s="69">
        <v>1659545557</v>
      </c>
      <c r="F572" s="69">
        <v>0</v>
      </c>
      <c r="G572" s="70">
        <f t="shared" si="20"/>
        <v>4030762444</v>
      </c>
      <c r="H572" s="63">
        <v>0</v>
      </c>
      <c r="I572"/>
    </row>
    <row r="573" spans="1:9">
      <c r="A573" s="67" t="s">
        <v>20</v>
      </c>
      <c r="B573" s="68">
        <v>1994</v>
      </c>
      <c r="C573" s="69">
        <v>1405794797</v>
      </c>
      <c r="D573" s="69">
        <v>1228124274</v>
      </c>
      <c r="E573" s="69">
        <v>1638518200</v>
      </c>
      <c r="F573" s="69">
        <v>0</v>
      </c>
      <c r="G573" s="70">
        <f t="shared" si="20"/>
        <v>4272437271</v>
      </c>
      <c r="H573" s="63">
        <v>0</v>
      </c>
      <c r="I573"/>
    </row>
    <row r="574" spans="1:9">
      <c r="A574" s="67" t="s">
        <v>20</v>
      </c>
      <c r="B574" s="68">
        <v>1995</v>
      </c>
      <c r="C574" s="69">
        <v>1517772500</v>
      </c>
      <c r="D574" s="69">
        <v>1209099674</v>
      </c>
      <c r="E574" s="69">
        <v>1645912453</v>
      </c>
      <c r="F574" s="69">
        <v>0</v>
      </c>
      <c r="G574" s="70">
        <f t="shared" si="20"/>
        <v>4372784627</v>
      </c>
      <c r="H574" s="63">
        <v>0</v>
      </c>
      <c r="I574"/>
    </row>
    <row r="575" spans="1:9">
      <c r="A575" s="67" t="s">
        <v>20</v>
      </c>
      <c r="B575" s="68">
        <v>1996</v>
      </c>
      <c r="C575" s="69">
        <v>1632127857</v>
      </c>
      <c r="D575" s="69">
        <v>1080298182</v>
      </c>
      <c r="E575" s="69">
        <v>1637026483</v>
      </c>
      <c r="F575" s="69">
        <v>0</v>
      </c>
      <c r="G575" s="70">
        <f t="shared" si="20"/>
        <v>4349452522</v>
      </c>
      <c r="H575" s="63">
        <v>0</v>
      </c>
      <c r="I575"/>
    </row>
    <row r="576" spans="1:9">
      <c r="A576" s="67" t="s">
        <v>20</v>
      </c>
      <c r="B576" s="68">
        <v>1997</v>
      </c>
      <c r="C576" s="69">
        <v>1588575292</v>
      </c>
      <c r="D576" s="69">
        <v>1024473490</v>
      </c>
      <c r="E576" s="69">
        <v>1734491700</v>
      </c>
      <c r="F576" s="69">
        <v>0</v>
      </c>
      <c r="G576" s="70">
        <f t="shared" si="20"/>
        <v>4347540482</v>
      </c>
      <c r="H576" s="63">
        <v>0</v>
      </c>
      <c r="I576"/>
    </row>
    <row r="577" spans="1:9">
      <c r="A577" s="67" t="s">
        <v>20</v>
      </c>
      <c r="B577" s="68">
        <v>1998</v>
      </c>
      <c r="C577" s="69">
        <v>1688281538</v>
      </c>
      <c r="D577" s="69">
        <v>1053738638</v>
      </c>
      <c r="E577" s="69">
        <v>1795521762</v>
      </c>
      <c r="F577" s="69">
        <v>0</v>
      </c>
      <c r="G577" s="70">
        <f t="shared" si="20"/>
        <v>4537541938</v>
      </c>
      <c r="H577" s="63">
        <v>0</v>
      </c>
      <c r="I577"/>
    </row>
    <row r="578" spans="1:9">
      <c r="A578" s="67" t="s">
        <v>20</v>
      </c>
      <c r="B578" s="68">
        <v>1999</v>
      </c>
      <c r="C578" s="69">
        <v>1552397622</v>
      </c>
      <c r="D578" s="69">
        <v>1349985708</v>
      </c>
      <c r="E578" s="69">
        <v>1935957228</v>
      </c>
      <c r="F578" s="69">
        <v>0</v>
      </c>
      <c r="G578" s="70">
        <f t="shared" si="20"/>
        <v>4838340558</v>
      </c>
      <c r="H578" s="63">
        <v>0</v>
      </c>
      <c r="I578"/>
    </row>
    <row r="579" spans="1:9">
      <c r="A579" s="67" t="s">
        <v>20</v>
      </c>
      <c r="B579" s="68">
        <v>2000</v>
      </c>
      <c r="C579" s="69">
        <v>1718273738</v>
      </c>
      <c r="D579" s="69">
        <v>1438550088</v>
      </c>
      <c r="E579" s="69">
        <v>2130025155</v>
      </c>
      <c r="F579" s="69">
        <v>0</v>
      </c>
      <c r="G579" s="70">
        <f t="shared" si="20"/>
        <v>5286848981</v>
      </c>
      <c r="H579" s="63">
        <v>0</v>
      </c>
      <c r="I579"/>
    </row>
    <row r="580" spans="1:9">
      <c r="A580" s="67" t="s">
        <v>20</v>
      </c>
      <c r="B580" s="68">
        <v>2001</v>
      </c>
      <c r="C580" s="69">
        <v>1703241352</v>
      </c>
      <c r="D580" s="69">
        <v>2078864778.2</v>
      </c>
      <c r="E580" s="69">
        <v>2254660723</v>
      </c>
      <c r="F580" s="69">
        <v>0</v>
      </c>
      <c r="G580" s="70">
        <f t="shared" si="20"/>
        <v>6036766853.1999998</v>
      </c>
      <c r="H580" s="63">
        <v>0</v>
      </c>
      <c r="I580"/>
    </row>
    <row r="581" spans="1:9">
      <c r="A581" s="67" t="s">
        <v>20</v>
      </c>
      <c r="B581" s="68">
        <v>2002</v>
      </c>
      <c r="C581" s="69">
        <v>1744145980</v>
      </c>
      <c r="D581" s="69">
        <v>2629263391</v>
      </c>
      <c r="E581" s="69">
        <v>2378845571</v>
      </c>
      <c r="F581" s="69">
        <v>0</v>
      </c>
      <c r="G581" s="70">
        <f t="shared" si="20"/>
        <v>6752254942</v>
      </c>
      <c r="H581" s="63">
        <v>0</v>
      </c>
      <c r="I581"/>
    </row>
    <row r="582" spans="1:9">
      <c r="A582" s="67" t="s">
        <v>20</v>
      </c>
      <c r="B582" s="68">
        <v>2003</v>
      </c>
      <c r="C582" s="71">
        <v>1870965444</v>
      </c>
      <c r="D582" s="71">
        <v>3097895350</v>
      </c>
      <c r="E582" s="71">
        <v>2439223032</v>
      </c>
      <c r="F582" s="69">
        <v>0</v>
      </c>
      <c r="G582" s="70">
        <f t="shared" si="20"/>
        <v>7408083826</v>
      </c>
      <c r="H582" s="63">
        <v>0</v>
      </c>
      <c r="I582"/>
    </row>
    <row r="583" spans="1:9">
      <c r="A583" s="67" t="s">
        <v>20</v>
      </c>
      <c r="B583" s="68">
        <v>2004</v>
      </c>
      <c r="C583" s="71">
        <v>1954175819</v>
      </c>
      <c r="D583" s="71">
        <v>2228188227</v>
      </c>
      <c r="E583" s="71">
        <v>2492018708</v>
      </c>
      <c r="F583" s="69">
        <v>0</v>
      </c>
      <c r="G583" s="70">
        <f t="shared" si="20"/>
        <v>6674382754</v>
      </c>
      <c r="H583" s="63">
        <v>0</v>
      </c>
    </row>
    <row r="584" spans="1:9">
      <c r="A584" s="67" t="s">
        <v>20</v>
      </c>
      <c r="B584" s="68">
        <v>2005</v>
      </c>
      <c r="C584" s="71">
        <v>1965492865</v>
      </c>
      <c r="D584" s="71">
        <v>2274841052</v>
      </c>
      <c r="E584" s="71">
        <v>2688549703.5900002</v>
      </c>
      <c r="F584" s="69">
        <v>0</v>
      </c>
      <c r="G584" s="70">
        <f t="shared" si="20"/>
        <v>6928883620.5900002</v>
      </c>
      <c r="H584" s="63">
        <v>0</v>
      </c>
    </row>
    <row r="585" spans="1:9">
      <c r="A585" s="67" t="s">
        <v>20</v>
      </c>
      <c r="B585" s="68">
        <v>2006</v>
      </c>
      <c r="C585" s="72">
        <v>2143588207</v>
      </c>
      <c r="D585" s="72">
        <v>2123976820</v>
      </c>
      <c r="E585" s="72">
        <v>3202480666</v>
      </c>
      <c r="F585" s="72">
        <v>0</v>
      </c>
      <c r="G585" s="70">
        <f t="shared" si="20"/>
        <v>7470045693</v>
      </c>
      <c r="H585" s="63">
        <v>0</v>
      </c>
    </row>
    <row r="586" spans="1:9">
      <c r="A586" s="67" t="s">
        <v>20</v>
      </c>
      <c r="B586" s="68">
        <v>2007</v>
      </c>
      <c r="C586" s="72">
        <v>2204212801</v>
      </c>
      <c r="D586" s="72">
        <v>2403527601</v>
      </c>
      <c r="E586" s="72">
        <v>3773154488</v>
      </c>
      <c r="F586" s="72">
        <v>0</v>
      </c>
      <c r="G586" s="70">
        <f t="shared" si="20"/>
        <v>8380894890</v>
      </c>
      <c r="H586" s="63">
        <v>0</v>
      </c>
    </row>
    <row r="587" spans="1:9">
      <c r="A587" s="67" t="s">
        <v>20</v>
      </c>
      <c r="B587" s="68">
        <v>2008</v>
      </c>
      <c r="C587" s="72">
        <v>2346014021</v>
      </c>
      <c r="D587" s="72">
        <v>3374285781</v>
      </c>
      <c r="E587" s="72">
        <v>3955739445</v>
      </c>
      <c r="F587" s="72">
        <v>0</v>
      </c>
      <c r="G587" s="70">
        <f t="shared" si="20"/>
        <v>9676039247</v>
      </c>
      <c r="H587" s="63">
        <v>0</v>
      </c>
    </row>
    <row r="588" spans="1:9">
      <c r="A588" s="67" t="s">
        <v>20</v>
      </c>
      <c r="B588" s="68">
        <v>2009</v>
      </c>
      <c r="C588" s="72">
        <v>2490791657</v>
      </c>
      <c r="D588" s="72">
        <v>3523331529</v>
      </c>
      <c r="E588" s="72">
        <v>4137086391</v>
      </c>
      <c r="F588" s="72">
        <v>0</v>
      </c>
      <c r="G588" s="70">
        <f t="shared" si="20"/>
        <v>10151209577</v>
      </c>
      <c r="H588" s="63">
        <v>0</v>
      </c>
    </row>
    <row r="589" spans="1:9">
      <c r="A589" s="67" t="s">
        <v>20</v>
      </c>
      <c r="B589" s="68">
        <v>2010</v>
      </c>
      <c r="C589" s="72">
        <v>2612384311</v>
      </c>
      <c r="D589" s="72">
        <v>3139196728</v>
      </c>
      <c r="E589" s="72">
        <v>4261358993</v>
      </c>
      <c r="F589" s="72">
        <v>0</v>
      </c>
      <c r="G589" s="70">
        <f t="shared" si="20"/>
        <v>10012940032</v>
      </c>
      <c r="H589" s="63">
        <v>0</v>
      </c>
    </row>
    <row r="590" spans="1:9">
      <c r="A590" s="67" t="s">
        <v>20</v>
      </c>
      <c r="B590" s="68">
        <v>2011</v>
      </c>
      <c r="C590" s="72">
        <v>2723229675</v>
      </c>
      <c r="D590" s="72">
        <v>2868331167</v>
      </c>
      <c r="E590" s="72">
        <v>4393026859.3699999</v>
      </c>
      <c r="F590" s="72">
        <v>0</v>
      </c>
      <c r="G590" s="70">
        <f t="shared" si="20"/>
        <v>9984587701.3699989</v>
      </c>
      <c r="H590" s="63">
        <v>0</v>
      </c>
    </row>
    <row r="591" spans="1:9">
      <c r="A591" s="67" t="s">
        <v>20</v>
      </c>
      <c r="B591" s="68">
        <v>2012</v>
      </c>
      <c r="C591" s="72">
        <v>2816230110</v>
      </c>
      <c r="D591" s="72">
        <v>3388564402</v>
      </c>
      <c r="E591" s="72">
        <v>4050785188</v>
      </c>
      <c r="F591" s="72">
        <v>0</v>
      </c>
      <c r="G591" s="70">
        <f t="shared" si="20"/>
        <v>10255579700</v>
      </c>
      <c r="H591" s="63">
        <v>0</v>
      </c>
    </row>
    <row r="592" spans="1:9">
      <c r="A592" s="67" t="s">
        <v>20</v>
      </c>
      <c r="B592" s="68">
        <v>2013</v>
      </c>
      <c r="C592" s="72">
        <v>2870612075</v>
      </c>
      <c r="D592" s="72">
        <v>3238434822</v>
      </c>
      <c r="E592" s="72">
        <v>4031316015</v>
      </c>
      <c r="F592" s="72">
        <v>0</v>
      </c>
      <c r="G592" s="70">
        <f t="shared" si="20"/>
        <v>10140362912</v>
      </c>
      <c r="H592" s="63">
        <v>0</v>
      </c>
    </row>
    <row r="593" spans="1:9">
      <c r="A593" s="67" t="s">
        <v>20</v>
      </c>
      <c r="B593" s="68">
        <v>2014</v>
      </c>
      <c r="C593" s="72">
        <v>2937936849</v>
      </c>
      <c r="D593" s="72">
        <v>3350187348</v>
      </c>
      <c r="E593" s="72">
        <v>4232194224.4499998</v>
      </c>
      <c r="F593" s="72">
        <v>0</v>
      </c>
      <c r="G593" s="70">
        <f t="shared" si="20"/>
        <v>10520318421.450001</v>
      </c>
      <c r="H593" s="63">
        <v>0</v>
      </c>
    </row>
    <row r="594" spans="1:9">
      <c r="A594" s="67"/>
      <c r="C594" s="69"/>
      <c r="D594" s="69"/>
      <c r="E594" s="69"/>
      <c r="F594" s="69"/>
      <c r="G594" s="75"/>
      <c r="I594"/>
    </row>
    <row r="595" spans="1:9">
      <c r="A595" s="67" t="s">
        <v>21</v>
      </c>
      <c r="B595" s="68">
        <v>1988</v>
      </c>
      <c r="C595" s="69">
        <v>1495903361</v>
      </c>
      <c r="D595" s="69">
        <v>1449017699</v>
      </c>
      <c r="E595" s="69">
        <v>1099039902</v>
      </c>
      <c r="F595" s="69">
        <v>0</v>
      </c>
      <c r="G595" s="70">
        <f>SUM(C595:F595)</f>
        <v>4043960962</v>
      </c>
      <c r="H595" s="63">
        <v>0</v>
      </c>
      <c r="I595"/>
    </row>
    <row r="596" spans="1:9">
      <c r="A596" s="67" t="s">
        <v>21</v>
      </c>
      <c r="B596" s="68">
        <v>1989</v>
      </c>
      <c r="C596" s="69">
        <v>1474726661</v>
      </c>
      <c r="D596" s="69">
        <v>1432451148</v>
      </c>
      <c r="E596" s="69">
        <v>1227571030</v>
      </c>
      <c r="F596" s="69">
        <v>0</v>
      </c>
      <c r="G596" s="70">
        <f t="shared" ref="G596:G621" si="21">SUM(C596:F596)</f>
        <v>4134748839</v>
      </c>
      <c r="H596" s="63">
        <v>0</v>
      </c>
      <c r="I596"/>
    </row>
    <row r="597" spans="1:9">
      <c r="A597" s="67" t="s">
        <v>21</v>
      </c>
      <c r="B597" s="68">
        <v>1990</v>
      </c>
      <c r="C597" s="69">
        <v>1540835162</v>
      </c>
      <c r="D597" s="69">
        <v>2036694414.5599999</v>
      </c>
      <c r="E597" s="69">
        <v>1262552408</v>
      </c>
      <c r="F597" s="69">
        <v>0</v>
      </c>
      <c r="G597" s="70">
        <f t="shared" si="21"/>
        <v>4840081984.5599995</v>
      </c>
      <c r="H597" s="63">
        <v>0</v>
      </c>
      <c r="I597"/>
    </row>
    <row r="598" spans="1:9">
      <c r="A598" s="67" t="s">
        <v>21</v>
      </c>
      <c r="B598" s="68">
        <v>1991</v>
      </c>
      <c r="C598" s="69">
        <v>1639871965</v>
      </c>
      <c r="D598" s="69">
        <v>1557117445</v>
      </c>
      <c r="E598" s="69">
        <v>1302733826</v>
      </c>
      <c r="F598" s="69">
        <v>0</v>
      </c>
      <c r="G598" s="70">
        <f t="shared" si="21"/>
        <v>4499723236</v>
      </c>
      <c r="H598" s="63">
        <v>0</v>
      </c>
      <c r="I598"/>
    </row>
    <row r="599" spans="1:9">
      <c r="A599" s="67" t="s">
        <v>21</v>
      </c>
      <c r="B599" s="68">
        <v>1992</v>
      </c>
      <c r="C599" s="69">
        <v>1795643916</v>
      </c>
      <c r="D599" s="69">
        <v>1468916212.6800001</v>
      </c>
      <c r="E599" s="69">
        <v>1284972004</v>
      </c>
      <c r="F599" s="69">
        <v>0</v>
      </c>
      <c r="G599" s="70">
        <f t="shared" si="21"/>
        <v>4549532132.6800003</v>
      </c>
      <c r="H599" s="63">
        <v>0</v>
      </c>
      <c r="I599"/>
    </row>
    <row r="600" spans="1:9">
      <c r="A600" s="67" t="s">
        <v>21</v>
      </c>
      <c r="B600" s="68">
        <v>1993</v>
      </c>
      <c r="C600" s="69">
        <v>1773549766</v>
      </c>
      <c r="D600" s="69">
        <v>1336044258</v>
      </c>
      <c r="E600" s="69">
        <v>1306814253</v>
      </c>
      <c r="F600" s="69">
        <v>0</v>
      </c>
      <c r="G600" s="70">
        <f t="shared" si="21"/>
        <v>4416408277</v>
      </c>
      <c r="H600" s="63">
        <v>0</v>
      </c>
      <c r="I600"/>
    </row>
    <row r="601" spans="1:9">
      <c r="A601" s="67" t="s">
        <v>21</v>
      </c>
      <c r="B601" s="68">
        <v>1994</v>
      </c>
      <c r="C601" s="69">
        <v>1952761854</v>
      </c>
      <c r="D601" s="69">
        <v>1683031581</v>
      </c>
      <c r="E601" s="69">
        <v>1351159104</v>
      </c>
      <c r="F601" s="69">
        <v>0</v>
      </c>
      <c r="G601" s="70">
        <f t="shared" si="21"/>
        <v>4986952539</v>
      </c>
      <c r="H601" s="63">
        <v>0</v>
      </c>
      <c r="I601"/>
    </row>
    <row r="602" spans="1:9">
      <c r="A602" s="67" t="s">
        <v>21</v>
      </c>
      <c r="B602" s="68">
        <v>1995</v>
      </c>
      <c r="C602" s="69">
        <v>2016029763</v>
      </c>
      <c r="D602" s="69">
        <v>1636478483</v>
      </c>
      <c r="E602" s="69">
        <v>1402023700</v>
      </c>
      <c r="F602" s="69">
        <v>0</v>
      </c>
      <c r="G602" s="70">
        <f t="shared" si="21"/>
        <v>5054531946</v>
      </c>
      <c r="H602" s="63">
        <v>0</v>
      </c>
      <c r="I602"/>
    </row>
    <row r="603" spans="1:9">
      <c r="A603" s="67" t="s">
        <v>21</v>
      </c>
      <c r="B603" s="68">
        <v>1996</v>
      </c>
      <c r="C603" s="69">
        <v>2126058141</v>
      </c>
      <c r="D603" s="69">
        <v>1685437475</v>
      </c>
      <c r="E603" s="69">
        <v>1421531435</v>
      </c>
      <c r="F603" s="69">
        <v>0</v>
      </c>
      <c r="G603" s="70">
        <f t="shared" si="21"/>
        <v>5233027051</v>
      </c>
      <c r="H603" s="63">
        <v>0</v>
      </c>
      <c r="I603"/>
    </row>
    <row r="604" spans="1:9">
      <c r="A604" s="67" t="s">
        <v>21</v>
      </c>
      <c r="B604" s="68">
        <v>1997</v>
      </c>
      <c r="C604" s="69">
        <v>2015196332</v>
      </c>
      <c r="D604" s="69">
        <v>2237016754</v>
      </c>
      <c r="E604" s="69">
        <v>1447797964</v>
      </c>
      <c r="F604" s="69">
        <v>0</v>
      </c>
      <c r="G604" s="70">
        <f t="shared" si="21"/>
        <v>5700011050</v>
      </c>
      <c r="H604" s="63">
        <v>0</v>
      </c>
      <c r="I604"/>
    </row>
    <row r="605" spans="1:9">
      <c r="A605" s="67" t="s">
        <v>21</v>
      </c>
      <c r="B605" s="68">
        <v>1998</v>
      </c>
      <c r="C605" s="69">
        <v>2178082597</v>
      </c>
      <c r="D605" s="69">
        <v>2045636611</v>
      </c>
      <c r="E605" s="69">
        <v>1461570316</v>
      </c>
      <c r="F605" s="69">
        <v>0</v>
      </c>
      <c r="G605" s="70">
        <f t="shared" si="21"/>
        <v>5685289524</v>
      </c>
      <c r="H605" s="63">
        <v>0</v>
      </c>
      <c r="I605"/>
    </row>
    <row r="606" spans="1:9">
      <c r="A606" s="67" t="s">
        <v>21</v>
      </c>
      <c r="B606" s="68">
        <v>1999</v>
      </c>
      <c r="C606" s="69">
        <v>2251025613</v>
      </c>
      <c r="D606" s="69">
        <v>1973735739</v>
      </c>
      <c r="E606" s="69">
        <v>1517335968</v>
      </c>
      <c r="F606" s="69">
        <v>0</v>
      </c>
      <c r="G606" s="70">
        <f t="shared" si="21"/>
        <v>5742097320</v>
      </c>
      <c r="H606" s="63">
        <v>0</v>
      </c>
      <c r="I606"/>
    </row>
    <row r="607" spans="1:9">
      <c r="A607" s="67" t="s">
        <v>21</v>
      </c>
      <c r="B607" s="68">
        <v>2000</v>
      </c>
      <c r="C607" s="69">
        <v>2317918323</v>
      </c>
      <c r="D607" s="69">
        <v>2356065929</v>
      </c>
      <c r="E607" s="69">
        <v>1564452794</v>
      </c>
      <c r="F607" s="69">
        <v>0</v>
      </c>
      <c r="G607" s="70">
        <f t="shared" si="21"/>
        <v>6238437046</v>
      </c>
      <c r="H607" s="63">
        <v>0</v>
      </c>
      <c r="I607"/>
    </row>
    <row r="608" spans="1:9">
      <c r="A608" s="67" t="s">
        <v>21</v>
      </c>
      <c r="B608" s="68">
        <v>2001</v>
      </c>
      <c r="C608" s="69">
        <v>2465063164</v>
      </c>
      <c r="D608" s="69">
        <v>4309396314</v>
      </c>
      <c r="E608" s="69">
        <v>1549668704</v>
      </c>
      <c r="F608" s="69">
        <v>0</v>
      </c>
      <c r="G608" s="70">
        <f t="shared" si="21"/>
        <v>8324128182</v>
      </c>
      <c r="H608" s="63">
        <v>0</v>
      </c>
      <c r="I608"/>
    </row>
    <row r="609" spans="1:9">
      <c r="A609" s="67" t="s">
        <v>21</v>
      </c>
      <c r="B609" s="68">
        <v>2002</v>
      </c>
      <c r="C609" s="69">
        <v>2394220913</v>
      </c>
      <c r="D609" s="69">
        <v>5838753349</v>
      </c>
      <c r="E609" s="69">
        <v>1572629131</v>
      </c>
      <c r="F609" s="69">
        <v>0</v>
      </c>
      <c r="G609" s="70">
        <f t="shared" si="21"/>
        <v>9805603393</v>
      </c>
      <c r="H609" s="63">
        <v>0</v>
      </c>
      <c r="I609"/>
    </row>
    <row r="610" spans="1:9">
      <c r="A610" s="67" t="s">
        <v>21</v>
      </c>
      <c r="B610" s="68">
        <v>2003</v>
      </c>
      <c r="C610" s="71">
        <v>2497037709</v>
      </c>
      <c r="D610" s="71">
        <v>4533721741</v>
      </c>
      <c r="E610" s="71">
        <v>1623672778</v>
      </c>
      <c r="F610" s="69">
        <v>0</v>
      </c>
      <c r="G610" s="70">
        <f t="shared" si="21"/>
        <v>8654432228</v>
      </c>
      <c r="H610" s="63">
        <v>0</v>
      </c>
      <c r="I610"/>
    </row>
    <row r="611" spans="1:9">
      <c r="A611" s="67" t="s">
        <v>21</v>
      </c>
      <c r="B611" s="68">
        <v>2004</v>
      </c>
      <c r="C611" s="71">
        <v>2609697872</v>
      </c>
      <c r="D611" s="71">
        <v>3606044777</v>
      </c>
      <c r="E611" s="71">
        <v>1721880477</v>
      </c>
      <c r="F611" s="69">
        <v>0</v>
      </c>
      <c r="G611" s="70">
        <f t="shared" si="21"/>
        <v>7937623126</v>
      </c>
      <c r="H611" s="63">
        <v>0</v>
      </c>
    </row>
    <row r="612" spans="1:9">
      <c r="A612" s="67" t="s">
        <v>21</v>
      </c>
      <c r="B612" s="68">
        <v>2005</v>
      </c>
      <c r="C612" s="71">
        <v>2531002994</v>
      </c>
      <c r="D612" s="71">
        <v>2729911928</v>
      </c>
      <c r="E612" s="71">
        <v>1857261232.1099999</v>
      </c>
      <c r="F612" s="69">
        <v>0</v>
      </c>
      <c r="G612" s="70">
        <f t="shared" si="21"/>
        <v>7118176154.1099997</v>
      </c>
      <c r="H612" s="63">
        <v>0</v>
      </c>
    </row>
    <row r="613" spans="1:9">
      <c r="A613" s="67" t="s">
        <v>21</v>
      </c>
      <c r="B613" s="68">
        <v>2006</v>
      </c>
      <c r="C613" s="72">
        <v>2741722639</v>
      </c>
      <c r="D613" s="72">
        <v>3119107409</v>
      </c>
      <c r="E613" s="72">
        <v>2222285352</v>
      </c>
      <c r="F613" s="72">
        <v>0</v>
      </c>
      <c r="G613" s="70">
        <f t="shared" si="21"/>
        <v>8083115400</v>
      </c>
      <c r="H613" s="63">
        <v>0</v>
      </c>
    </row>
    <row r="614" spans="1:9">
      <c r="A614" s="67" t="s">
        <v>21</v>
      </c>
      <c r="B614" s="68">
        <v>2007</v>
      </c>
      <c r="C614" s="72">
        <v>2866121147</v>
      </c>
      <c r="D614" s="72">
        <v>3878282223</v>
      </c>
      <c r="E614" s="72">
        <v>2561300175</v>
      </c>
      <c r="F614" s="72">
        <v>0</v>
      </c>
      <c r="G614" s="70">
        <f t="shared" si="21"/>
        <v>9305703545</v>
      </c>
      <c r="H614" s="63">
        <v>0</v>
      </c>
    </row>
    <row r="615" spans="1:9">
      <c r="A615" s="67" t="s">
        <v>21</v>
      </c>
      <c r="B615" s="68">
        <v>2008</v>
      </c>
      <c r="C615" s="72">
        <v>2862374744</v>
      </c>
      <c r="D615" s="72">
        <v>4933584934</v>
      </c>
      <c r="E615" s="72">
        <v>2813788101</v>
      </c>
      <c r="F615" s="72">
        <v>0</v>
      </c>
      <c r="G615" s="70">
        <f t="shared" si="21"/>
        <v>10609747779</v>
      </c>
      <c r="H615" s="63">
        <v>0</v>
      </c>
    </row>
    <row r="616" spans="1:9">
      <c r="A616" s="67" t="s">
        <v>21</v>
      </c>
      <c r="B616" s="68">
        <v>2009</v>
      </c>
      <c r="C616" s="72">
        <v>2934503382</v>
      </c>
      <c r="D616" s="72">
        <v>4606503746</v>
      </c>
      <c r="E616" s="72">
        <v>2946206681</v>
      </c>
      <c r="F616" s="72">
        <v>0</v>
      </c>
      <c r="G616" s="70">
        <f t="shared" si="21"/>
        <v>10487213809</v>
      </c>
      <c r="H616" s="63">
        <v>0</v>
      </c>
    </row>
    <row r="617" spans="1:9">
      <c r="A617" s="67" t="s">
        <v>21</v>
      </c>
      <c r="B617" s="68">
        <v>2010</v>
      </c>
      <c r="C617" s="72">
        <v>3064249995</v>
      </c>
      <c r="D617" s="72">
        <v>3761822132</v>
      </c>
      <c r="E617" s="72">
        <v>3075005043</v>
      </c>
      <c r="F617" s="72">
        <v>0</v>
      </c>
      <c r="G617" s="70">
        <f t="shared" si="21"/>
        <v>9901077170</v>
      </c>
      <c r="H617" s="63">
        <v>0</v>
      </c>
    </row>
    <row r="618" spans="1:9">
      <c r="A618" s="67" t="s">
        <v>21</v>
      </c>
      <c r="B618" s="68">
        <v>2011</v>
      </c>
      <c r="C618" s="72">
        <v>3199273283</v>
      </c>
      <c r="D618" s="72">
        <v>3379995532</v>
      </c>
      <c r="E618" s="72">
        <v>3247956300.2200003</v>
      </c>
      <c r="F618" s="72">
        <v>0</v>
      </c>
      <c r="G618" s="70">
        <f t="shared" si="21"/>
        <v>9827225115.2200012</v>
      </c>
      <c r="H618" s="63">
        <v>0</v>
      </c>
    </row>
    <row r="619" spans="1:9">
      <c r="A619" s="67" t="s">
        <v>21</v>
      </c>
      <c r="B619" s="68">
        <v>2012</v>
      </c>
      <c r="C619" s="72">
        <v>3279323453</v>
      </c>
      <c r="D619" s="72">
        <v>4835724938</v>
      </c>
      <c r="E619" s="72">
        <v>3510145409</v>
      </c>
      <c r="F619" s="72">
        <v>0</v>
      </c>
      <c r="G619" s="70">
        <f t="shared" si="21"/>
        <v>11625193800</v>
      </c>
      <c r="H619" s="63">
        <v>0</v>
      </c>
    </row>
    <row r="620" spans="1:9">
      <c r="A620" s="67" t="s">
        <v>21</v>
      </c>
      <c r="B620" s="68">
        <v>2013</v>
      </c>
      <c r="C620" s="72">
        <v>3620831372</v>
      </c>
      <c r="D620" s="72">
        <v>4379749719</v>
      </c>
      <c r="E620" s="72">
        <v>3725971919</v>
      </c>
      <c r="F620" s="72">
        <v>0</v>
      </c>
      <c r="G620" s="70">
        <f t="shared" si="21"/>
        <v>11726553010</v>
      </c>
      <c r="H620" s="63">
        <v>0</v>
      </c>
    </row>
    <row r="621" spans="1:9">
      <c r="A621" s="67" t="s">
        <v>21</v>
      </c>
      <c r="B621" s="68">
        <v>2014</v>
      </c>
      <c r="C621" s="72">
        <v>3387253143</v>
      </c>
      <c r="D621" s="72">
        <v>4671860252</v>
      </c>
      <c r="E621" s="72">
        <v>3831889599.73</v>
      </c>
      <c r="F621" s="72">
        <v>0</v>
      </c>
      <c r="G621" s="70">
        <f t="shared" si="21"/>
        <v>11891002994.73</v>
      </c>
      <c r="H621" s="63">
        <v>0</v>
      </c>
    </row>
    <row r="622" spans="1:9">
      <c r="B622" s="64"/>
      <c r="C622" s="69"/>
      <c r="D622" s="69"/>
      <c r="E622" s="69"/>
      <c r="F622" s="69"/>
      <c r="G622" s="75"/>
      <c r="I622"/>
    </row>
    <row r="623" spans="1:9">
      <c r="A623" s="67" t="s">
        <v>22</v>
      </c>
      <c r="B623" s="68">
        <v>1988</v>
      </c>
      <c r="C623" s="69">
        <v>1855610143</v>
      </c>
      <c r="D623" s="69">
        <v>1553938792</v>
      </c>
      <c r="E623" s="69">
        <v>1453410515</v>
      </c>
      <c r="F623" s="69">
        <v>1109329044</v>
      </c>
      <c r="G623" s="70">
        <f>SUM(C623:F623)</f>
        <v>5972288494</v>
      </c>
      <c r="H623" s="63">
        <v>0</v>
      </c>
      <c r="I623"/>
    </row>
    <row r="624" spans="1:9">
      <c r="A624" s="67" t="s">
        <v>22</v>
      </c>
      <c r="B624" s="68">
        <v>1989</v>
      </c>
      <c r="C624" s="69">
        <v>1857049022</v>
      </c>
      <c r="D624" s="69">
        <v>1735316639</v>
      </c>
      <c r="E624" s="69">
        <v>1545578978</v>
      </c>
      <c r="F624" s="69">
        <v>1163623048</v>
      </c>
      <c r="G624" s="70">
        <f t="shared" ref="G624:G649" si="22">SUM(C624:F624)</f>
        <v>6301567687</v>
      </c>
      <c r="H624" s="63">
        <v>0</v>
      </c>
      <c r="I624"/>
    </row>
    <row r="625" spans="1:9">
      <c r="A625" s="67" t="s">
        <v>22</v>
      </c>
      <c r="B625" s="68">
        <v>1990</v>
      </c>
      <c r="C625" s="69">
        <v>2000769568</v>
      </c>
      <c r="D625" s="69">
        <v>1777661273.8399999</v>
      </c>
      <c r="E625" s="69">
        <v>1589421636</v>
      </c>
      <c r="F625" s="69">
        <v>1362796754</v>
      </c>
      <c r="G625" s="70">
        <f t="shared" si="22"/>
        <v>6730649231.8400002</v>
      </c>
      <c r="H625" s="63">
        <v>0</v>
      </c>
      <c r="I625"/>
    </row>
    <row r="626" spans="1:9">
      <c r="A626" s="67" t="s">
        <v>22</v>
      </c>
      <c r="B626" s="68">
        <v>1991</v>
      </c>
      <c r="C626" s="69">
        <v>2210053550</v>
      </c>
      <c r="D626" s="69">
        <v>1668950527</v>
      </c>
      <c r="E626" s="69">
        <v>1581154698</v>
      </c>
      <c r="F626" s="69">
        <v>1384626158</v>
      </c>
      <c r="G626" s="70">
        <f t="shared" si="22"/>
        <v>6844784933</v>
      </c>
      <c r="H626" s="63">
        <v>0</v>
      </c>
      <c r="I626"/>
    </row>
    <row r="627" spans="1:9">
      <c r="A627" s="67" t="s">
        <v>22</v>
      </c>
      <c r="B627" s="68">
        <v>1992</v>
      </c>
      <c r="C627" s="69">
        <v>2248287675</v>
      </c>
      <c r="D627" s="69">
        <v>1792416490.0799999</v>
      </c>
      <c r="E627" s="69">
        <v>1601874646</v>
      </c>
      <c r="F627" s="69">
        <v>1070650293</v>
      </c>
      <c r="G627" s="70">
        <f t="shared" si="22"/>
        <v>6713229104.0799999</v>
      </c>
      <c r="H627" s="63">
        <v>0</v>
      </c>
      <c r="I627"/>
    </row>
    <row r="628" spans="1:9">
      <c r="A628" s="67" t="s">
        <v>22</v>
      </c>
      <c r="B628" s="68">
        <v>1993</v>
      </c>
      <c r="C628" s="69">
        <v>2485353453</v>
      </c>
      <c r="D628" s="69">
        <v>1736664084</v>
      </c>
      <c r="E628" s="69">
        <v>1604167301</v>
      </c>
      <c r="F628" s="69">
        <v>867041942</v>
      </c>
      <c r="G628" s="70">
        <f t="shared" si="22"/>
        <v>6693226780</v>
      </c>
      <c r="H628" s="63">
        <v>0</v>
      </c>
      <c r="I628"/>
    </row>
    <row r="629" spans="1:9">
      <c r="A629" s="67" t="s">
        <v>22</v>
      </c>
      <c r="B629" s="68">
        <v>1994</v>
      </c>
      <c r="C629" s="69">
        <v>2978805847</v>
      </c>
      <c r="D629" s="69">
        <v>2297267431</v>
      </c>
      <c r="E629" s="69">
        <v>1706897004</v>
      </c>
      <c r="F629" s="69">
        <v>1011661921</v>
      </c>
      <c r="G629" s="70">
        <f t="shared" si="22"/>
        <v>7994632203</v>
      </c>
      <c r="H629" s="63">
        <v>0</v>
      </c>
      <c r="I629"/>
    </row>
    <row r="630" spans="1:9">
      <c r="A630" s="67" t="s">
        <v>22</v>
      </c>
      <c r="B630" s="68">
        <v>1995</v>
      </c>
      <c r="C630" s="69">
        <v>2918346470</v>
      </c>
      <c r="D630" s="69">
        <v>2171776437</v>
      </c>
      <c r="E630" s="69">
        <v>1859132636</v>
      </c>
      <c r="F630" s="69">
        <v>1022581380</v>
      </c>
      <c r="G630" s="70">
        <f t="shared" si="22"/>
        <v>7971836923</v>
      </c>
      <c r="H630" s="63">
        <v>0</v>
      </c>
      <c r="I630"/>
    </row>
    <row r="631" spans="1:9">
      <c r="A631" s="67" t="s">
        <v>22</v>
      </c>
      <c r="B631" s="68">
        <v>1996</v>
      </c>
      <c r="C631" s="69">
        <v>3063404886</v>
      </c>
      <c r="D631" s="69">
        <v>1979040338</v>
      </c>
      <c r="E631" s="69">
        <v>1985247343</v>
      </c>
      <c r="F631" s="69">
        <v>820203637</v>
      </c>
      <c r="G631" s="70">
        <f t="shared" si="22"/>
        <v>7847896204</v>
      </c>
      <c r="H631" s="63">
        <v>0</v>
      </c>
      <c r="I631"/>
    </row>
    <row r="632" spans="1:9">
      <c r="A632" s="67" t="s">
        <v>22</v>
      </c>
      <c r="B632" s="68">
        <v>1997</v>
      </c>
      <c r="C632" s="69">
        <v>3007994700</v>
      </c>
      <c r="D632" s="69">
        <v>1957958270</v>
      </c>
      <c r="E632" s="69">
        <v>2034634179</v>
      </c>
      <c r="F632" s="69">
        <v>627329550</v>
      </c>
      <c r="G632" s="70">
        <f t="shared" si="22"/>
        <v>7627916699</v>
      </c>
      <c r="H632" s="63">
        <v>0</v>
      </c>
      <c r="I632"/>
    </row>
    <row r="633" spans="1:9">
      <c r="A633" s="67" t="s">
        <v>22</v>
      </c>
      <c r="B633" s="68">
        <v>1998</v>
      </c>
      <c r="C633" s="69">
        <v>2705992023</v>
      </c>
      <c r="D633" s="69">
        <v>1898792707</v>
      </c>
      <c r="E633" s="69">
        <v>2066435426</v>
      </c>
      <c r="F633" s="69">
        <v>713488177</v>
      </c>
      <c r="G633" s="70">
        <f t="shared" si="22"/>
        <v>7384708333</v>
      </c>
      <c r="H633" s="63">
        <v>0</v>
      </c>
      <c r="I633"/>
    </row>
    <row r="634" spans="1:9">
      <c r="A634" s="67" t="s">
        <v>22</v>
      </c>
      <c r="B634" s="68">
        <v>1999</v>
      </c>
      <c r="C634" s="69">
        <v>2763504926</v>
      </c>
      <c r="D634" s="69">
        <v>2594015398</v>
      </c>
      <c r="E634" s="69">
        <v>2216388274</v>
      </c>
      <c r="F634" s="69">
        <v>966991661</v>
      </c>
      <c r="G634" s="70">
        <f t="shared" si="22"/>
        <v>8540900259</v>
      </c>
      <c r="H634" s="63">
        <v>0</v>
      </c>
      <c r="I634"/>
    </row>
    <row r="635" spans="1:9">
      <c r="A635" s="67" t="s">
        <v>22</v>
      </c>
      <c r="B635" s="68">
        <v>2000</v>
      </c>
      <c r="C635" s="69">
        <v>2744918659</v>
      </c>
      <c r="D635" s="69">
        <v>2813655418</v>
      </c>
      <c r="E635" s="69">
        <v>2350271075</v>
      </c>
      <c r="F635" s="69">
        <v>589261451</v>
      </c>
      <c r="G635" s="70">
        <f t="shared" si="22"/>
        <v>8498106603</v>
      </c>
      <c r="H635" s="63">
        <v>0</v>
      </c>
      <c r="I635"/>
    </row>
    <row r="636" spans="1:9">
      <c r="A636" s="67" t="s">
        <v>22</v>
      </c>
      <c r="B636" s="68">
        <v>2001</v>
      </c>
      <c r="C636" s="69">
        <v>2887372556</v>
      </c>
      <c r="D636" s="69">
        <v>3677775868</v>
      </c>
      <c r="E636" s="69">
        <v>2519311845</v>
      </c>
      <c r="F636" s="69">
        <v>610006815</v>
      </c>
      <c r="G636" s="70">
        <f t="shared" si="22"/>
        <v>9694467084</v>
      </c>
      <c r="H636" s="63">
        <v>0</v>
      </c>
      <c r="I636"/>
    </row>
    <row r="637" spans="1:9">
      <c r="A637" s="67" t="s">
        <v>22</v>
      </c>
      <c r="B637" s="68">
        <v>2002</v>
      </c>
      <c r="C637" s="69">
        <v>2850227855</v>
      </c>
      <c r="D637" s="69">
        <v>5533889969</v>
      </c>
      <c r="E637" s="69">
        <v>2596503507</v>
      </c>
      <c r="F637" s="69">
        <v>870994054</v>
      </c>
      <c r="G637" s="70">
        <f t="shared" si="22"/>
        <v>11851615385</v>
      </c>
      <c r="H637" s="63">
        <v>0</v>
      </c>
      <c r="I637"/>
    </row>
    <row r="638" spans="1:9">
      <c r="A638" s="67" t="s">
        <v>22</v>
      </c>
      <c r="B638" s="68">
        <v>2003</v>
      </c>
      <c r="C638" s="71">
        <v>2963186613</v>
      </c>
      <c r="D638" s="71">
        <v>5222886535</v>
      </c>
      <c r="E638" s="71">
        <v>2869234562</v>
      </c>
      <c r="F638" s="71">
        <v>673768879</v>
      </c>
      <c r="G638" s="70">
        <f t="shared" si="22"/>
        <v>11729076589</v>
      </c>
      <c r="H638" s="63">
        <v>0</v>
      </c>
      <c r="I638"/>
    </row>
    <row r="639" spans="1:9">
      <c r="A639" s="67" t="s">
        <v>22</v>
      </c>
      <c r="B639" s="68">
        <v>2004</v>
      </c>
      <c r="C639" s="71">
        <v>2979157174</v>
      </c>
      <c r="D639" s="71">
        <v>5118497631</v>
      </c>
      <c r="E639" s="71">
        <v>3072445243</v>
      </c>
      <c r="F639" s="71">
        <v>831153682</v>
      </c>
      <c r="G639" s="70">
        <f t="shared" si="22"/>
        <v>12001253730</v>
      </c>
      <c r="H639" s="63">
        <v>0</v>
      </c>
    </row>
    <row r="640" spans="1:9">
      <c r="A640" s="67" t="s">
        <v>22</v>
      </c>
      <c r="B640" s="68">
        <v>2005</v>
      </c>
      <c r="C640" s="71">
        <v>3108986092</v>
      </c>
      <c r="D640" s="71">
        <v>3484001258</v>
      </c>
      <c r="E640" s="71">
        <v>3247417326.4699998</v>
      </c>
      <c r="F640" s="71">
        <v>863608289</v>
      </c>
      <c r="G640" s="70">
        <f t="shared" si="22"/>
        <v>10704012965.469999</v>
      </c>
      <c r="H640" s="63">
        <v>0</v>
      </c>
    </row>
    <row r="641" spans="1:9">
      <c r="A641" s="67" t="s">
        <v>22</v>
      </c>
      <c r="B641" s="68">
        <v>2006</v>
      </c>
      <c r="C641" s="72">
        <v>3240263338</v>
      </c>
      <c r="D641" s="72">
        <v>3346004387</v>
      </c>
      <c r="E641" s="72">
        <v>3513831752</v>
      </c>
      <c r="F641" s="72">
        <v>1000164584</v>
      </c>
      <c r="G641" s="70">
        <f t="shared" si="22"/>
        <v>11100264061</v>
      </c>
      <c r="H641" s="63">
        <v>0</v>
      </c>
    </row>
    <row r="642" spans="1:9">
      <c r="A642" s="67" t="s">
        <v>22</v>
      </c>
      <c r="B642" s="68">
        <v>2007</v>
      </c>
      <c r="C642" s="72">
        <v>3378928574</v>
      </c>
      <c r="D642" s="72">
        <v>5199853673</v>
      </c>
      <c r="E642" s="72">
        <v>3625761777</v>
      </c>
      <c r="F642" s="72">
        <v>204765259</v>
      </c>
      <c r="G642" s="70">
        <f t="shared" si="22"/>
        <v>12409309283</v>
      </c>
      <c r="H642" s="67">
        <v>32267065</v>
      </c>
      <c r="I642" t="s">
        <v>448</v>
      </c>
    </row>
    <row r="643" spans="1:9">
      <c r="A643" s="67" t="s">
        <v>22</v>
      </c>
      <c r="B643" s="68">
        <v>2008</v>
      </c>
      <c r="C643" s="72">
        <v>3398242792</v>
      </c>
      <c r="D643" s="72">
        <v>6971365843</v>
      </c>
      <c r="E643" s="72">
        <v>3735958190</v>
      </c>
      <c r="F643" s="72">
        <v>181782106</v>
      </c>
      <c r="G643" s="70">
        <f t="shared" si="22"/>
        <v>14287348931</v>
      </c>
      <c r="H643" s="67">
        <v>74124946</v>
      </c>
      <c r="I643" t="s">
        <v>448</v>
      </c>
    </row>
    <row r="644" spans="1:9">
      <c r="A644" s="67" t="s">
        <v>22</v>
      </c>
      <c r="B644" s="68">
        <v>2009</v>
      </c>
      <c r="C644" s="72">
        <v>3496112436</v>
      </c>
      <c r="D644" s="72">
        <v>6774875329</v>
      </c>
      <c r="E644" s="72">
        <v>3862073413</v>
      </c>
      <c r="F644" s="72">
        <v>239954343</v>
      </c>
      <c r="G644" s="70">
        <f t="shared" si="22"/>
        <v>14373015521</v>
      </c>
      <c r="H644" s="67">
        <v>52294332</v>
      </c>
      <c r="I644" t="s">
        <v>448</v>
      </c>
    </row>
    <row r="645" spans="1:9">
      <c r="A645" s="67" t="s">
        <v>22</v>
      </c>
      <c r="B645" s="68">
        <v>2010</v>
      </c>
      <c r="C645" s="72">
        <v>3367282320</v>
      </c>
      <c r="D645" s="73">
        <v>5752143799</v>
      </c>
      <c r="E645" s="72">
        <v>3872365308</v>
      </c>
      <c r="F645" s="72">
        <v>448725475</v>
      </c>
      <c r="G645" s="70">
        <f t="shared" si="22"/>
        <v>13440516902</v>
      </c>
      <c r="H645" s="67">
        <v>55951011</v>
      </c>
      <c r="I645" t="s">
        <v>448</v>
      </c>
    </row>
    <row r="646" spans="1:9">
      <c r="A646" s="67" t="s">
        <v>22</v>
      </c>
      <c r="B646" s="68">
        <v>2011</v>
      </c>
      <c r="C646" s="72">
        <v>3587277632</v>
      </c>
      <c r="D646" s="73">
        <v>5302074085</v>
      </c>
      <c r="E646" s="72">
        <v>3850455944</v>
      </c>
      <c r="F646" s="72">
        <v>220526904</v>
      </c>
      <c r="G646" s="70">
        <f t="shared" si="22"/>
        <v>12960334565</v>
      </c>
      <c r="H646" s="67">
        <v>50897064</v>
      </c>
      <c r="I646" t="s">
        <v>448</v>
      </c>
    </row>
    <row r="647" spans="1:9">
      <c r="A647" s="67" t="s">
        <v>22</v>
      </c>
      <c r="B647" s="68">
        <v>2012</v>
      </c>
      <c r="C647" s="72">
        <v>3785248974</v>
      </c>
      <c r="D647" s="73">
        <v>16699152333</v>
      </c>
      <c r="E647" s="72">
        <v>3919552247</v>
      </c>
      <c r="F647" s="72">
        <v>133108327</v>
      </c>
      <c r="G647" s="70">
        <f t="shared" si="22"/>
        <v>24537061881</v>
      </c>
      <c r="H647" s="67">
        <v>51358217</v>
      </c>
      <c r="I647" t="s">
        <v>448</v>
      </c>
    </row>
    <row r="648" spans="1:9">
      <c r="A648" s="67" t="s">
        <v>22</v>
      </c>
      <c r="B648" s="68">
        <v>2013</v>
      </c>
      <c r="C648" s="72">
        <v>3790056019</v>
      </c>
      <c r="D648" s="73">
        <v>6239406900</v>
      </c>
      <c r="E648" s="72">
        <v>3847629926</v>
      </c>
      <c r="F648" s="72">
        <v>118106896</v>
      </c>
      <c r="G648" s="70">
        <f t="shared" si="22"/>
        <v>13995199741</v>
      </c>
      <c r="H648" s="67">
        <v>52841229</v>
      </c>
      <c r="I648" t="s">
        <v>448</v>
      </c>
    </row>
    <row r="649" spans="1:9">
      <c r="A649" s="67" t="s">
        <v>22</v>
      </c>
      <c r="B649" s="68">
        <v>2014</v>
      </c>
      <c r="C649" s="72">
        <v>3965582164</v>
      </c>
      <c r="D649" s="72">
        <v>8010524609</v>
      </c>
      <c r="E649" s="72">
        <v>9436172712</v>
      </c>
      <c r="F649" s="72">
        <v>126587043</v>
      </c>
      <c r="G649" s="70">
        <f t="shared" si="22"/>
        <v>21538866528</v>
      </c>
      <c r="H649" s="63">
        <v>67468573</v>
      </c>
      <c r="I649" t="s">
        <v>448</v>
      </c>
    </row>
    <row r="650" spans="1:9">
      <c r="A650" s="67"/>
      <c r="C650" s="69"/>
      <c r="D650" s="69"/>
      <c r="E650" s="69"/>
      <c r="F650" s="69"/>
      <c r="G650" s="75"/>
      <c r="I650"/>
    </row>
    <row r="651" spans="1:9">
      <c r="A651" s="67" t="s">
        <v>23</v>
      </c>
      <c r="B651" s="68">
        <v>1988</v>
      </c>
      <c r="C651" s="69">
        <v>991844422</v>
      </c>
      <c r="D651" s="69">
        <v>1418175077</v>
      </c>
      <c r="E651" s="69">
        <v>1233459613</v>
      </c>
      <c r="F651" s="69">
        <v>983453342</v>
      </c>
      <c r="G651" s="70">
        <f>SUM(C651:F651)</f>
        <v>4626932454</v>
      </c>
      <c r="H651" s="63">
        <v>0</v>
      </c>
      <c r="I651"/>
    </row>
    <row r="652" spans="1:9">
      <c r="A652" s="67" t="s">
        <v>23</v>
      </c>
      <c r="B652" s="68">
        <v>1989</v>
      </c>
      <c r="C652" s="69">
        <v>968227631</v>
      </c>
      <c r="D652" s="69">
        <v>1294142928</v>
      </c>
      <c r="E652" s="69">
        <v>1350007713</v>
      </c>
      <c r="F652" s="69">
        <v>1215429982</v>
      </c>
      <c r="G652" s="70">
        <f t="shared" ref="G652:G677" si="23">SUM(C652:F652)</f>
        <v>4827808254</v>
      </c>
      <c r="H652" s="63">
        <v>0</v>
      </c>
      <c r="I652"/>
    </row>
    <row r="653" spans="1:9">
      <c r="A653" s="67" t="s">
        <v>23</v>
      </c>
      <c r="B653" s="68">
        <v>1990</v>
      </c>
      <c r="C653" s="69">
        <v>994401925</v>
      </c>
      <c r="D653" s="69">
        <v>1569795249.96</v>
      </c>
      <c r="E653" s="69">
        <v>1448296965</v>
      </c>
      <c r="F653" s="69">
        <v>1216892120</v>
      </c>
      <c r="G653" s="70">
        <f t="shared" si="23"/>
        <v>5229386259.96</v>
      </c>
      <c r="H653" s="63">
        <v>0</v>
      </c>
      <c r="I653"/>
    </row>
    <row r="654" spans="1:9">
      <c r="A654" s="67" t="s">
        <v>23</v>
      </c>
      <c r="B654" s="68">
        <v>1991</v>
      </c>
      <c r="C654" s="69">
        <v>1064724119</v>
      </c>
      <c r="D654" s="69">
        <v>1424229703</v>
      </c>
      <c r="E654" s="69">
        <v>1519551252</v>
      </c>
      <c r="F654" s="69">
        <v>1338071746</v>
      </c>
      <c r="G654" s="70">
        <f t="shared" si="23"/>
        <v>5346576820</v>
      </c>
      <c r="H654" s="63">
        <v>0</v>
      </c>
      <c r="I654"/>
    </row>
    <row r="655" spans="1:9">
      <c r="A655" s="67" t="s">
        <v>23</v>
      </c>
      <c r="B655" s="68">
        <v>1992</v>
      </c>
      <c r="C655" s="69">
        <v>1158658257</v>
      </c>
      <c r="D655" s="69">
        <v>1448974791.52</v>
      </c>
      <c r="E655" s="69">
        <v>1555354126</v>
      </c>
      <c r="F655" s="69">
        <v>888891302</v>
      </c>
      <c r="G655" s="70">
        <f t="shared" si="23"/>
        <v>5051878476.5200005</v>
      </c>
      <c r="H655" s="63">
        <v>0</v>
      </c>
      <c r="I655"/>
    </row>
    <row r="656" spans="1:9">
      <c r="A656" s="67" t="s">
        <v>23</v>
      </c>
      <c r="B656" s="68">
        <v>1993</v>
      </c>
      <c r="C656" s="69">
        <v>1284114347</v>
      </c>
      <c r="D656" s="69">
        <v>1140639810</v>
      </c>
      <c r="E656" s="69">
        <v>1559418881</v>
      </c>
      <c r="F656" s="69">
        <v>834483520</v>
      </c>
      <c r="G656" s="70">
        <f t="shared" si="23"/>
        <v>4818656558</v>
      </c>
      <c r="H656" s="63">
        <v>0</v>
      </c>
      <c r="I656"/>
    </row>
    <row r="657" spans="1:9">
      <c r="A657" s="67" t="s">
        <v>23</v>
      </c>
      <c r="B657" s="68">
        <v>1994</v>
      </c>
      <c r="C657" s="69">
        <v>1364401005</v>
      </c>
      <c r="D657" s="69">
        <v>1584920701</v>
      </c>
      <c r="E657" s="69">
        <v>1678238765</v>
      </c>
      <c r="F657" s="69">
        <v>448280320</v>
      </c>
      <c r="G657" s="70">
        <f t="shared" si="23"/>
        <v>5075840791</v>
      </c>
      <c r="H657" s="63">
        <v>0</v>
      </c>
      <c r="I657"/>
    </row>
    <row r="658" spans="1:9">
      <c r="A658" s="67" t="s">
        <v>23</v>
      </c>
      <c r="B658" s="68">
        <v>1995</v>
      </c>
      <c r="C658" s="69">
        <v>1382653488</v>
      </c>
      <c r="D658" s="69">
        <v>1654876679</v>
      </c>
      <c r="E658" s="69">
        <v>1694532847</v>
      </c>
      <c r="F658" s="69">
        <v>433050125</v>
      </c>
      <c r="G658" s="70">
        <f t="shared" si="23"/>
        <v>5165113139</v>
      </c>
      <c r="H658" s="63">
        <v>0</v>
      </c>
      <c r="I658"/>
    </row>
    <row r="659" spans="1:9">
      <c r="A659" s="67" t="s">
        <v>23</v>
      </c>
      <c r="B659" s="68">
        <v>1996</v>
      </c>
      <c r="C659" s="69">
        <v>1409650986</v>
      </c>
      <c r="D659" s="69">
        <v>1216614999</v>
      </c>
      <c r="E659" s="69">
        <v>1767595582</v>
      </c>
      <c r="F659" s="69">
        <v>297909322</v>
      </c>
      <c r="G659" s="70">
        <f t="shared" si="23"/>
        <v>4691770889</v>
      </c>
      <c r="H659" s="63">
        <v>0</v>
      </c>
      <c r="I659"/>
    </row>
    <row r="660" spans="1:9">
      <c r="A660" s="67" t="s">
        <v>23</v>
      </c>
      <c r="B660" s="68">
        <v>1997</v>
      </c>
      <c r="C660" s="69">
        <v>1391785466</v>
      </c>
      <c r="D660" s="69">
        <v>1345345297</v>
      </c>
      <c r="E660" s="69">
        <v>1835812601</v>
      </c>
      <c r="F660" s="69">
        <v>268445977</v>
      </c>
      <c r="G660" s="70">
        <f t="shared" si="23"/>
        <v>4841389341</v>
      </c>
      <c r="H660" s="63">
        <v>0</v>
      </c>
      <c r="I660"/>
    </row>
    <row r="661" spans="1:9">
      <c r="A661" s="67" t="s">
        <v>23</v>
      </c>
      <c r="B661" s="68">
        <v>1998</v>
      </c>
      <c r="C661" s="69">
        <v>1435675392</v>
      </c>
      <c r="D661" s="69">
        <v>1225045708</v>
      </c>
      <c r="E661" s="69">
        <v>2055019175</v>
      </c>
      <c r="F661" s="69">
        <v>65945886</v>
      </c>
      <c r="G661" s="70">
        <f t="shared" si="23"/>
        <v>4781686161</v>
      </c>
      <c r="H661" s="63">
        <v>0</v>
      </c>
      <c r="I661"/>
    </row>
    <row r="662" spans="1:9">
      <c r="A662" s="67" t="s">
        <v>23</v>
      </c>
      <c r="B662" s="68">
        <v>1999</v>
      </c>
      <c r="C662" s="69">
        <v>1446767351</v>
      </c>
      <c r="D662" s="69">
        <v>1594298274</v>
      </c>
      <c r="E662" s="69">
        <v>2349723395</v>
      </c>
      <c r="F662" s="69">
        <v>336956565</v>
      </c>
      <c r="G662" s="70">
        <f t="shared" si="23"/>
        <v>5727745585</v>
      </c>
      <c r="H662" s="63">
        <v>0</v>
      </c>
      <c r="I662"/>
    </row>
    <row r="663" spans="1:9">
      <c r="A663" s="67" t="s">
        <v>23</v>
      </c>
      <c r="B663" s="68">
        <v>2000</v>
      </c>
      <c r="C663" s="69">
        <v>1468443440</v>
      </c>
      <c r="D663" s="69">
        <v>1685016555</v>
      </c>
      <c r="E663" s="69">
        <v>2650474393</v>
      </c>
      <c r="F663" s="69">
        <v>476722944</v>
      </c>
      <c r="G663" s="70">
        <f t="shared" si="23"/>
        <v>6280657332</v>
      </c>
      <c r="H663" s="63">
        <v>0</v>
      </c>
      <c r="I663"/>
    </row>
    <row r="664" spans="1:9">
      <c r="A664" s="67" t="s">
        <v>23</v>
      </c>
      <c r="B664" s="68">
        <v>2001</v>
      </c>
      <c r="C664" s="69">
        <v>1489895293</v>
      </c>
      <c r="D664" s="69">
        <v>2312407536</v>
      </c>
      <c r="E664" s="69">
        <v>2644246213</v>
      </c>
      <c r="F664" s="63">
        <v>-141523048</v>
      </c>
      <c r="G664" s="70">
        <f t="shared" si="23"/>
        <v>6305025994</v>
      </c>
      <c r="H664" s="63">
        <v>0</v>
      </c>
      <c r="I664"/>
    </row>
    <row r="665" spans="1:9">
      <c r="A665" s="67" t="s">
        <v>23</v>
      </c>
      <c r="B665" s="68">
        <v>2002</v>
      </c>
      <c r="C665" s="69">
        <v>1558159332</v>
      </c>
      <c r="D665" s="69">
        <v>3145136369</v>
      </c>
      <c r="E665" s="69">
        <v>2812149147</v>
      </c>
      <c r="F665" s="63">
        <v>293849038</v>
      </c>
      <c r="G665" s="70">
        <f t="shared" si="23"/>
        <v>7809293886</v>
      </c>
      <c r="H665" s="63">
        <v>0</v>
      </c>
      <c r="I665"/>
    </row>
    <row r="666" spans="1:9">
      <c r="A666" s="67" t="s">
        <v>23</v>
      </c>
      <c r="B666" s="68">
        <v>2003</v>
      </c>
      <c r="C666" s="71">
        <v>1733966356</v>
      </c>
      <c r="D666" s="71">
        <v>2587566336</v>
      </c>
      <c r="E666" s="71">
        <v>2776652838</v>
      </c>
      <c r="F666" s="71">
        <v>379280123</v>
      </c>
      <c r="G666" s="70">
        <f t="shared" si="23"/>
        <v>7477465653</v>
      </c>
      <c r="H666" s="63">
        <v>0</v>
      </c>
      <c r="I666"/>
    </row>
    <row r="667" spans="1:9">
      <c r="A667" s="67" t="s">
        <v>23</v>
      </c>
      <c r="B667" s="68">
        <v>2004</v>
      </c>
      <c r="C667" s="71">
        <v>1778181090</v>
      </c>
      <c r="D667" s="71">
        <v>2145415855</v>
      </c>
      <c r="E667" s="71">
        <v>3058272941</v>
      </c>
      <c r="F667" s="71">
        <v>352756324</v>
      </c>
      <c r="G667" s="70">
        <f t="shared" si="23"/>
        <v>7334626210</v>
      </c>
      <c r="H667" s="63">
        <v>0</v>
      </c>
      <c r="I667"/>
    </row>
    <row r="668" spans="1:9">
      <c r="A668" s="67" t="s">
        <v>23</v>
      </c>
      <c r="B668" s="68">
        <v>2005</v>
      </c>
      <c r="C668" s="71">
        <v>1868080318</v>
      </c>
      <c r="D668" s="71">
        <v>1774289630</v>
      </c>
      <c r="E668" s="71">
        <v>3379656672.29</v>
      </c>
      <c r="F668" s="71">
        <v>735902246</v>
      </c>
      <c r="G668" s="70">
        <f t="shared" si="23"/>
        <v>7757928866.29</v>
      </c>
      <c r="H668" s="63">
        <v>0</v>
      </c>
      <c r="I668"/>
    </row>
    <row r="669" spans="1:9">
      <c r="A669" s="67" t="s">
        <v>23</v>
      </c>
      <c r="B669" s="68">
        <v>2006</v>
      </c>
      <c r="C669" s="72">
        <v>2014372636</v>
      </c>
      <c r="D669" s="72">
        <v>1937282341</v>
      </c>
      <c r="E669" s="72">
        <v>3772395104</v>
      </c>
      <c r="F669" s="72">
        <v>682474923</v>
      </c>
      <c r="G669" s="70">
        <f t="shared" si="23"/>
        <v>8406525004</v>
      </c>
      <c r="H669" s="63">
        <v>0</v>
      </c>
      <c r="I669"/>
    </row>
    <row r="670" spans="1:9">
      <c r="A670" s="67" t="s">
        <v>23</v>
      </c>
      <c r="B670" s="68">
        <v>2007</v>
      </c>
      <c r="C670" s="72">
        <v>2342853339</v>
      </c>
      <c r="D670" s="72">
        <v>2183826216</v>
      </c>
      <c r="E670" s="72">
        <v>5381282507</v>
      </c>
      <c r="F670" s="72">
        <v>516033798</v>
      </c>
      <c r="G670" s="70">
        <f t="shared" si="23"/>
        <v>10423995860</v>
      </c>
      <c r="H670" s="63">
        <v>0</v>
      </c>
      <c r="I670"/>
    </row>
    <row r="671" spans="1:9">
      <c r="A671" s="67" t="s">
        <v>23</v>
      </c>
      <c r="B671" s="68">
        <v>2008</v>
      </c>
      <c r="C671" s="72">
        <v>2535397174</v>
      </c>
      <c r="D671" s="72">
        <v>2931594740</v>
      </c>
      <c r="E671" s="72">
        <v>5813000116</v>
      </c>
      <c r="F671" s="72">
        <v>642987124</v>
      </c>
      <c r="G671" s="70">
        <f t="shared" si="23"/>
        <v>11922979154</v>
      </c>
      <c r="H671" s="63">
        <v>0</v>
      </c>
      <c r="I671"/>
    </row>
    <row r="672" spans="1:9">
      <c r="A672" s="67" t="s">
        <v>23</v>
      </c>
      <c r="B672" s="68">
        <v>2009</v>
      </c>
      <c r="C672" s="72">
        <v>2709225893</v>
      </c>
      <c r="D672" s="72">
        <v>2776868677</v>
      </c>
      <c r="E672" s="72">
        <v>5931961888</v>
      </c>
      <c r="F672" s="72">
        <v>414008153</v>
      </c>
      <c r="G672" s="70">
        <f t="shared" si="23"/>
        <v>11832064611</v>
      </c>
      <c r="H672" s="63">
        <v>0</v>
      </c>
      <c r="I672"/>
    </row>
    <row r="673" spans="1:9">
      <c r="A673" s="67" t="s">
        <v>23</v>
      </c>
      <c r="B673" s="68">
        <v>2010</v>
      </c>
      <c r="C673" s="72">
        <v>2754984565</v>
      </c>
      <c r="D673" s="72">
        <v>2402283581</v>
      </c>
      <c r="E673" s="72">
        <v>6058044159</v>
      </c>
      <c r="F673" s="72">
        <v>527791143</v>
      </c>
      <c r="G673" s="70">
        <f t="shared" si="23"/>
        <v>11743103448</v>
      </c>
      <c r="H673" s="63">
        <v>0</v>
      </c>
      <c r="I673"/>
    </row>
    <row r="674" spans="1:9">
      <c r="A674" s="67" t="s">
        <v>23</v>
      </c>
      <c r="B674" s="68">
        <v>2011</v>
      </c>
      <c r="C674" s="72">
        <v>2873422036</v>
      </c>
      <c r="D674" s="72">
        <v>2300498589</v>
      </c>
      <c r="E674" s="72">
        <v>6506864484.5100002</v>
      </c>
      <c r="F674" s="72">
        <v>520992918</v>
      </c>
      <c r="G674" s="70">
        <f t="shared" si="23"/>
        <v>12201778027.51</v>
      </c>
      <c r="H674" s="63">
        <v>0</v>
      </c>
      <c r="I674"/>
    </row>
    <row r="675" spans="1:9">
      <c r="A675" s="67" t="s">
        <v>23</v>
      </c>
      <c r="B675" s="68">
        <v>2012</v>
      </c>
      <c r="C675" s="72">
        <v>3558872999</v>
      </c>
      <c r="D675" s="72">
        <v>2600062114</v>
      </c>
      <c r="E675" s="72">
        <v>6428098461</v>
      </c>
      <c r="F675" s="72">
        <v>397346397</v>
      </c>
      <c r="G675" s="70">
        <f t="shared" si="23"/>
        <v>12984379971</v>
      </c>
      <c r="H675" s="63">
        <v>0</v>
      </c>
      <c r="I675"/>
    </row>
    <row r="676" spans="1:9">
      <c r="A676" s="67" t="s">
        <v>23</v>
      </c>
      <c r="B676" s="68">
        <v>2013</v>
      </c>
      <c r="C676" s="72">
        <v>3711468826</v>
      </c>
      <c r="D676" s="72">
        <v>2820828786</v>
      </c>
      <c r="E676" s="72">
        <v>5666908680</v>
      </c>
      <c r="F676" s="72">
        <v>290966434</v>
      </c>
      <c r="G676" s="70">
        <f t="shared" si="23"/>
        <v>12490172726</v>
      </c>
      <c r="H676" s="63">
        <v>0</v>
      </c>
      <c r="I676"/>
    </row>
    <row r="677" spans="1:9">
      <c r="A677" s="67" t="s">
        <v>23</v>
      </c>
      <c r="B677" s="68">
        <v>2014</v>
      </c>
      <c r="C677" s="72">
        <v>3797848198</v>
      </c>
      <c r="D677" s="72">
        <v>2841210929</v>
      </c>
      <c r="E677" s="72">
        <v>5912388458.6499996</v>
      </c>
      <c r="F677" s="72">
        <v>223305268</v>
      </c>
      <c r="G677" s="70">
        <f t="shared" si="23"/>
        <v>12774752853.65</v>
      </c>
      <c r="H677" s="63">
        <v>0</v>
      </c>
      <c r="I677"/>
    </row>
    <row r="678" spans="1:9">
      <c r="A678" s="67"/>
      <c r="C678" s="69"/>
      <c r="D678" s="69"/>
      <c r="E678" s="69"/>
      <c r="F678" s="69"/>
      <c r="G678" s="75"/>
      <c r="I678"/>
    </row>
    <row r="679" spans="1:9">
      <c r="A679" s="63" t="s">
        <v>24</v>
      </c>
      <c r="B679" s="68">
        <v>1988</v>
      </c>
      <c r="C679" s="69">
        <v>494160311</v>
      </c>
      <c r="D679" s="69">
        <v>139246409</v>
      </c>
      <c r="E679" s="69">
        <v>537561838</v>
      </c>
      <c r="F679" s="69">
        <v>59908525</v>
      </c>
      <c r="G679" s="70">
        <f>SUM(C679:F679)</f>
        <v>1230877083</v>
      </c>
      <c r="H679" s="63">
        <v>0</v>
      </c>
      <c r="I679"/>
    </row>
    <row r="680" spans="1:9">
      <c r="A680" s="63" t="s">
        <v>24</v>
      </c>
      <c r="B680" s="68">
        <v>1989</v>
      </c>
      <c r="C680" s="69">
        <v>507841813</v>
      </c>
      <c r="D680" s="69">
        <v>169895828</v>
      </c>
      <c r="E680" s="69">
        <v>576016570</v>
      </c>
      <c r="F680" s="69">
        <v>78357618</v>
      </c>
      <c r="G680" s="70">
        <f t="shared" ref="G680:G705" si="24">SUM(C680:F680)</f>
        <v>1332111829</v>
      </c>
      <c r="H680" s="63">
        <v>0</v>
      </c>
      <c r="I680"/>
    </row>
    <row r="681" spans="1:9">
      <c r="A681" s="63" t="s">
        <v>24</v>
      </c>
      <c r="B681" s="68">
        <v>1990</v>
      </c>
      <c r="C681" s="69">
        <v>540232035</v>
      </c>
      <c r="D681" s="69">
        <v>210283690.24000001</v>
      </c>
      <c r="E681" s="69">
        <v>603593291</v>
      </c>
      <c r="F681" s="69">
        <v>84560616</v>
      </c>
      <c r="G681" s="70">
        <f t="shared" si="24"/>
        <v>1438669632.24</v>
      </c>
      <c r="H681" s="63">
        <v>0</v>
      </c>
      <c r="I681"/>
    </row>
    <row r="682" spans="1:9">
      <c r="A682" s="63" t="s">
        <v>24</v>
      </c>
      <c r="B682" s="68">
        <v>1991</v>
      </c>
      <c r="C682" s="69">
        <v>553617397</v>
      </c>
      <c r="D682" s="69">
        <v>194700963</v>
      </c>
      <c r="E682" s="69">
        <v>617080734</v>
      </c>
      <c r="F682" s="69">
        <v>72413418</v>
      </c>
      <c r="G682" s="70">
        <f t="shared" si="24"/>
        <v>1437812512</v>
      </c>
      <c r="H682" s="63">
        <v>0</v>
      </c>
      <c r="I682"/>
    </row>
    <row r="683" spans="1:9">
      <c r="A683" s="63" t="s">
        <v>24</v>
      </c>
      <c r="B683" s="68">
        <v>1992</v>
      </c>
      <c r="C683" s="69">
        <v>590668261</v>
      </c>
      <c r="D683" s="69">
        <v>228391753.16</v>
      </c>
      <c r="E683" s="69">
        <v>658147869</v>
      </c>
      <c r="F683" s="69">
        <v>57756871</v>
      </c>
      <c r="G683" s="70">
        <f t="shared" si="24"/>
        <v>1534964754.1599998</v>
      </c>
      <c r="H683" s="63">
        <v>0</v>
      </c>
      <c r="I683"/>
    </row>
    <row r="684" spans="1:9">
      <c r="A684" s="63" t="s">
        <v>24</v>
      </c>
      <c r="B684" s="68">
        <v>1993</v>
      </c>
      <c r="C684" s="69">
        <v>624675929</v>
      </c>
      <c r="D684" s="69">
        <v>201796629</v>
      </c>
      <c r="E684" s="69">
        <v>720034011</v>
      </c>
      <c r="F684" s="69">
        <v>82419318</v>
      </c>
      <c r="G684" s="70">
        <f t="shared" si="24"/>
        <v>1628925887</v>
      </c>
      <c r="H684" s="63">
        <v>0</v>
      </c>
      <c r="I684"/>
    </row>
    <row r="685" spans="1:9">
      <c r="A685" s="63" t="s">
        <v>24</v>
      </c>
      <c r="B685" s="68">
        <v>1994</v>
      </c>
      <c r="C685" s="69">
        <v>684193956</v>
      </c>
      <c r="D685" s="69">
        <v>259009264</v>
      </c>
      <c r="E685" s="69">
        <v>691777042</v>
      </c>
      <c r="F685" s="69">
        <v>72732935</v>
      </c>
      <c r="G685" s="70">
        <f t="shared" si="24"/>
        <v>1707713197</v>
      </c>
      <c r="H685" s="63">
        <v>0</v>
      </c>
      <c r="I685"/>
    </row>
    <row r="686" spans="1:9">
      <c r="A686" s="63" t="s">
        <v>24</v>
      </c>
      <c r="B686" s="68">
        <v>1995</v>
      </c>
      <c r="C686" s="69">
        <v>709493426</v>
      </c>
      <c r="D686" s="69">
        <v>243301024</v>
      </c>
      <c r="E686" s="69">
        <v>704786886</v>
      </c>
      <c r="F686" s="69">
        <v>75550966</v>
      </c>
      <c r="G686" s="70">
        <f t="shared" si="24"/>
        <v>1733132302</v>
      </c>
      <c r="H686" s="63">
        <v>0</v>
      </c>
      <c r="I686"/>
    </row>
    <row r="687" spans="1:9">
      <c r="A687" s="63" t="s">
        <v>24</v>
      </c>
      <c r="B687" s="68">
        <v>1996</v>
      </c>
      <c r="C687" s="69">
        <v>679253235</v>
      </c>
      <c r="D687" s="69">
        <v>238600553</v>
      </c>
      <c r="E687" s="69">
        <v>1146866345</v>
      </c>
      <c r="F687" s="69">
        <v>70332244</v>
      </c>
      <c r="G687" s="70">
        <f t="shared" si="24"/>
        <v>2135052377</v>
      </c>
      <c r="H687" s="63">
        <v>0</v>
      </c>
      <c r="I687"/>
    </row>
    <row r="688" spans="1:9">
      <c r="A688" s="63" t="s">
        <v>24</v>
      </c>
      <c r="B688" s="68">
        <v>1997</v>
      </c>
      <c r="C688" s="69">
        <v>685764267</v>
      </c>
      <c r="D688" s="69">
        <v>227148652</v>
      </c>
      <c r="E688" s="69">
        <v>1197733300</v>
      </c>
      <c r="F688" s="69">
        <v>80780006</v>
      </c>
      <c r="G688" s="70">
        <f t="shared" si="24"/>
        <v>2191426225</v>
      </c>
      <c r="H688" s="63">
        <v>0</v>
      </c>
      <c r="I688"/>
    </row>
    <row r="689" spans="1:9">
      <c r="A689" s="63" t="s">
        <v>24</v>
      </c>
      <c r="B689" s="68">
        <v>1998</v>
      </c>
      <c r="C689" s="69">
        <v>717084967</v>
      </c>
      <c r="D689" s="69">
        <v>276999929</v>
      </c>
      <c r="E689" s="69">
        <v>1308400017</v>
      </c>
      <c r="F689" s="69">
        <v>75177676</v>
      </c>
      <c r="G689" s="70">
        <f t="shared" si="24"/>
        <v>2377662589</v>
      </c>
      <c r="H689" s="63">
        <v>0</v>
      </c>
      <c r="I689"/>
    </row>
    <row r="690" spans="1:9">
      <c r="A690" s="63" t="s">
        <v>24</v>
      </c>
      <c r="B690" s="68">
        <v>1999</v>
      </c>
      <c r="C690" s="69">
        <v>700222456</v>
      </c>
      <c r="D690" s="69">
        <v>467201248</v>
      </c>
      <c r="E690" s="69">
        <v>1491243860</v>
      </c>
      <c r="F690" s="69">
        <v>22795978</v>
      </c>
      <c r="G690" s="70">
        <f t="shared" si="24"/>
        <v>2681463542</v>
      </c>
      <c r="H690" s="63">
        <v>9174563</v>
      </c>
      <c r="I690" t="s">
        <v>448</v>
      </c>
    </row>
    <row r="691" spans="1:9">
      <c r="A691" s="63" t="s">
        <v>24</v>
      </c>
      <c r="B691" s="68">
        <v>2000</v>
      </c>
      <c r="C691" s="69">
        <v>728558722</v>
      </c>
      <c r="D691" s="69">
        <v>551858802</v>
      </c>
      <c r="E691" s="69">
        <v>1689058813</v>
      </c>
      <c r="F691" s="69">
        <v>32855534</v>
      </c>
      <c r="G691" s="70">
        <f t="shared" si="24"/>
        <v>3002331871</v>
      </c>
      <c r="H691" s="63">
        <v>14578021</v>
      </c>
      <c r="I691" t="s">
        <v>448</v>
      </c>
    </row>
    <row r="692" spans="1:9">
      <c r="A692" s="63" t="s">
        <v>24</v>
      </c>
      <c r="B692" s="68">
        <v>2001</v>
      </c>
      <c r="C692" s="69">
        <v>766056989</v>
      </c>
      <c r="D692" s="69">
        <v>711026830</v>
      </c>
      <c r="E692" s="69">
        <v>1551481021</v>
      </c>
      <c r="F692" s="69">
        <v>19580221</v>
      </c>
      <c r="G692" s="70">
        <f t="shared" si="24"/>
        <v>3048145061</v>
      </c>
      <c r="H692" s="67">
        <v>9883950</v>
      </c>
      <c r="I692" t="s">
        <v>448</v>
      </c>
    </row>
    <row r="693" spans="1:9">
      <c r="A693" s="63" t="s">
        <v>24</v>
      </c>
      <c r="B693" s="68">
        <v>2002</v>
      </c>
      <c r="C693" s="69">
        <v>821627437</v>
      </c>
      <c r="D693" s="69">
        <v>935221183</v>
      </c>
      <c r="E693" s="69">
        <v>1642284308</v>
      </c>
      <c r="F693" s="69">
        <v>12123739</v>
      </c>
      <c r="G693" s="70">
        <f t="shared" si="24"/>
        <v>3411256667</v>
      </c>
      <c r="H693" s="67">
        <v>10346312</v>
      </c>
      <c r="I693" t="s">
        <v>448</v>
      </c>
    </row>
    <row r="694" spans="1:9">
      <c r="A694" s="63" t="s">
        <v>24</v>
      </c>
      <c r="B694" s="68">
        <v>2003</v>
      </c>
      <c r="C694" s="71">
        <v>832258477</v>
      </c>
      <c r="D694" s="71">
        <v>848668057</v>
      </c>
      <c r="E694" s="71">
        <v>1798892605</v>
      </c>
      <c r="F694" s="71">
        <v>30461039</v>
      </c>
      <c r="G694" s="70">
        <f t="shared" si="24"/>
        <v>3510280178</v>
      </c>
      <c r="H694" s="67">
        <v>17292726</v>
      </c>
      <c r="I694" t="s">
        <v>448</v>
      </c>
    </row>
    <row r="695" spans="1:9">
      <c r="A695" s="63" t="s">
        <v>24</v>
      </c>
      <c r="B695" s="68">
        <v>2004</v>
      </c>
      <c r="C695" s="71">
        <v>878895716</v>
      </c>
      <c r="D695" s="71">
        <v>783998043</v>
      </c>
      <c r="E695" s="71">
        <v>1954734991</v>
      </c>
      <c r="F695" s="71">
        <v>29695704</v>
      </c>
      <c r="G695" s="70">
        <f t="shared" si="24"/>
        <v>3647324454</v>
      </c>
      <c r="H695" s="67">
        <v>27409883</v>
      </c>
      <c r="I695" t="s">
        <v>448</v>
      </c>
    </row>
    <row r="696" spans="1:9">
      <c r="A696" s="63" t="s">
        <v>24</v>
      </c>
      <c r="B696" s="68">
        <v>2005</v>
      </c>
      <c r="C696" s="71">
        <v>843105341</v>
      </c>
      <c r="D696" s="71">
        <v>720107437</v>
      </c>
      <c r="E696" s="71">
        <v>2055542218</v>
      </c>
      <c r="F696" s="71">
        <v>29358605</v>
      </c>
      <c r="G696" s="70">
        <f t="shared" si="24"/>
        <v>3648113601</v>
      </c>
      <c r="H696" s="67">
        <v>18809558</v>
      </c>
      <c r="I696" t="s">
        <v>448</v>
      </c>
    </row>
    <row r="697" spans="1:9">
      <c r="A697" s="63" t="s">
        <v>24</v>
      </c>
      <c r="B697" s="68">
        <v>2006</v>
      </c>
      <c r="C697" s="72">
        <v>871708070</v>
      </c>
      <c r="D697" s="72">
        <v>816857580</v>
      </c>
      <c r="E697" s="72">
        <v>2266617493</v>
      </c>
      <c r="F697" s="72">
        <v>16758849</v>
      </c>
      <c r="G697" s="70">
        <f t="shared" si="24"/>
        <v>3971941992</v>
      </c>
      <c r="H697" s="67">
        <v>11129153</v>
      </c>
      <c r="I697" t="s">
        <v>448</v>
      </c>
    </row>
    <row r="698" spans="1:9">
      <c r="A698" s="63" t="s">
        <v>24</v>
      </c>
      <c r="B698" s="68">
        <v>2007</v>
      </c>
      <c r="C698" s="72">
        <v>900744584</v>
      </c>
      <c r="D698" s="72">
        <v>768621684</v>
      </c>
      <c r="E698" s="72">
        <v>2608752757</v>
      </c>
      <c r="F698" s="72">
        <v>23359188</v>
      </c>
      <c r="G698" s="70">
        <f t="shared" si="24"/>
        <v>4301478213</v>
      </c>
      <c r="H698" s="67">
        <v>7616222</v>
      </c>
      <c r="I698" t="s">
        <v>448</v>
      </c>
    </row>
    <row r="699" spans="1:9">
      <c r="A699" s="63" t="s">
        <v>24</v>
      </c>
      <c r="B699" s="68">
        <v>2008</v>
      </c>
      <c r="C699" s="72">
        <v>977126800</v>
      </c>
      <c r="D699" s="72">
        <v>1042067117</v>
      </c>
      <c r="E699" s="72">
        <v>2378353175</v>
      </c>
      <c r="F699" s="72">
        <v>16162811</v>
      </c>
      <c r="G699" s="70">
        <f t="shared" si="24"/>
        <v>4413709903</v>
      </c>
      <c r="H699" s="67">
        <v>15218500</v>
      </c>
      <c r="I699" t="s">
        <v>448</v>
      </c>
    </row>
    <row r="700" spans="1:9">
      <c r="A700" s="63" t="s">
        <v>24</v>
      </c>
      <c r="B700" s="68">
        <v>2009</v>
      </c>
      <c r="C700" s="72">
        <v>1075876880</v>
      </c>
      <c r="D700" s="72">
        <v>970426265</v>
      </c>
      <c r="E700" s="72">
        <v>2725964489</v>
      </c>
      <c r="F700" s="72">
        <v>34124962</v>
      </c>
      <c r="G700" s="70">
        <f t="shared" si="24"/>
        <v>4806392596</v>
      </c>
      <c r="H700" s="67">
        <v>19947823</v>
      </c>
      <c r="I700" t="s">
        <v>448</v>
      </c>
    </row>
    <row r="701" spans="1:9">
      <c r="A701" s="63" t="s">
        <v>24</v>
      </c>
      <c r="B701" s="68">
        <v>2010</v>
      </c>
      <c r="C701" s="72">
        <v>1046595624</v>
      </c>
      <c r="D701" s="73">
        <v>851655369</v>
      </c>
      <c r="E701" s="72">
        <v>2629420239</v>
      </c>
      <c r="F701" s="72">
        <v>25094358</v>
      </c>
      <c r="G701" s="70">
        <f t="shared" si="24"/>
        <v>4552765590</v>
      </c>
      <c r="H701" s="67">
        <v>2489207</v>
      </c>
      <c r="I701" t="s">
        <v>448</v>
      </c>
    </row>
    <row r="702" spans="1:9">
      <c r="A702" s="63" t="s">
        <v>24</v>
      </c>
      <c r="B702" s="68">
        <v>2011</v>
      </c>
      <c r="C702" s="72">
        <v>1102883385</v>
      </c>
      <c r="D702" s="73">
        <v>949125514</v>
      </c>
      <c r="E702" s="72">
        <v>2506972914</v>
      </c>
      <c r="F702" s="72">
        <v>29818626</v>
      </c>
      <c r="G702" s="70">
        <f t="shared" si="24"/>
        <v>4588800439</v>
      </c>
      <c r="H702" s="67">
        <v>757029</v>
      </c>
      <c r="I702" t="s">
        <v>448</v>
      </c>
    </row>
    <row r="703" spans="1:9">
      <c r="A703" s="63" t="s">
        <v>24</v>
      </c>
      <c r="B703" s="68">
        <v>2012</v>
      </c>
      <c r="C703" s="72">
        <v>1136196014</v>
      </c>
      <c r="D703" s="73">
        <v>955395782</v>
      </c>
      <c r="E703" s="72">
        <v>2555189534</v>
      </c>
      <c r="F703" s="72">
        <v>30682921</v>
      </c>
      <c r="G703" s="70">
        <f t="shared" si="24"/>
        <v>4677464251</v>
      </c>
      <c r="H703" s="67">
        <v>941400</v>
      </c>
      <c r="I703" t="s">
        <v>448</v>
      </c>
    </row>
    <row r="704" spans="1:9">
      <c r="A704" s="63" t="s">
        <v>24</v>
      </c>
      <c r="B704" s="68">
        <v>2013</v>
      </c>
      <c r="C704" s="72">
        <v>1162331712</v>
      </c>
      <c r="D704" s="73">
        <v>1012429718</v>
      </c>
      <c r="E704" s="72">
        <v>2711111873</v>
      </c>
      <c r="F704" s="72">
        <v>63673594</v>
      </c>
      <c r="G704" s="70">
        <f t="shared" si="24"/>
        <v>4949546897</v>
      </c>
      <c r="H704" s="67">
        <v>481812</v>
      </c>
      <c r="I704" t="s">
        <v>448</v>
      </c>
    </row>
    <row r="705" spans="1:9">
      <c r="A705" s="63" t="s">
        <v>24</v>
      </c>
      <c r="B705" s="68">
        <v>2014</v>
      </c>
      <c r="C705" s="72">
        <v>1182573832</v>
      </c>
      <c r="D705" s="72">
        <v>1098734107</v>
      </c>
      <c r="E705" s="72">
        <v>2710125131</v>
      </c>
      <c r="F705" s="72">
        <v>17298773</v>
      </c>
      <c r="G705" s="70">
        <f t="shared" si="24"/>
        <v>5008731843</v>
      </c>
      <c r="H705" s="63">
        <v>47216346</v>
      </c>
      <c r="I705" t="s">
        <v>448</v>
      </c>
    </row>
    <row r="706" spans="1:9">
      <c r="A706" s="67"/>
      <c r="C706" s="69"/>
      <c r="D706" s="69"/>
      <c r="E706" s="69"/>
      <c r="F706" s="69"/>
      <c r="G706" s="75"/>
      <c r="I706"/>
    </row>
    <row r="707" spans="1:9" ht="11.25" customHeight="1">
      <c r="A707" s="67" t="s">
        <v>25</v>
      </c>
      <c r="B707" s="68">
        <v>1988</v>
      </c>
      <c r="C707" s="69">
        <v>1251563117</v>
      </c>
      <c r="D707" s="69">
        <v>931078974</v>
      </c>
      <c r="E707" s="69">
        <v>2156992186</v>
      </c>
      <c r="F707" s="69">
        <v>0</v>
      </c>
      <c r="G707" s="70">
        <f>SUM(C707:F707)</f>
        <v>4339634277</v>
      </c>
      <c r="H707" s="63">
        <v>0</v>
      </c>
      <c r="I707"/>
    </row>
    <row r="708" spans="1:9">
      <c r="A708" s="67" t="s">
        <v>25</v>
      </c>
      <c r="B708" s="68">
        <v>1989</v>
      </c>
      <c r="C708" s="69">
        <v>1198180850</v>
      </c>
      <c r="D708" s="69">
        <v>1123059899</v>
      </c>
      <c r="E708" s="69">
        <v>2124022136</v>
      </c>
      <c r="F708" s="69">
        <v>0</v>
      </c>
      <c r="G708" s="70">
        <f t="shared" ref="G708:G733" si="25">SUM(C708:F708)</f>
        <v>4445262885</v>
      </c>
      <c r="H708" s="63">
        <v>0</v>
      </c>
      <c r="I708"/>
    </row>
    <row r="709" spans="1:9">
      <c r="A709" s="67" t="s">
        <v>25</v>
      </c>
      <c r="B709" s="68">
        <v>1990</v>
      </c>
      <c r="C709" s="69">
        <v>1240651317</v>
      </c>
      <c r="D709" s="69">
        <v>1097030145.5599999</v>
      </c>
      <c r="E709" s="69">
        <v>2324782100</v>
      </c>
      <c r="F709" s="69">
        <v>0</v>
      </c>
      <c r="G709" s="70">
        <f t="shared" si="25"/>
        <v>4662463562.5599995</v>
      </c>
      <c r="H709" s="63">
        <v>0</v>
      </c>
      <c r="I709"/>
    </row>
    <row r="710" spans="1:9">
      <c r="A710" s="67" t="s">
        <v>25</v>
      </c>
      <c r="B710" s="68">
        <v>1991</v>
      </c>
      <c r="C710" s="69">
        <v>1349911823</v>
      </c>
      <c r="D710" s="69">
        <v>1389277893</v>
      </c>
      <c r="E710" s="69">
        <v>2060112323</v>
      </c>
      <c r="F710" s="69">
        <v>0</v>
      </c>
      <c r="G710" s="70">
        <f t="shared" si="25"/>
        <v>4799302039</v>
      </c>
      <c r="H710" s="63">
        <v>0</v>
      </c>
      <c r="I710"/>
    </row>
    <row r="711" spans="1:9">
      <c r="A711" s="67" t="s">
        <v>25</v>
      </c>
      <c r="B711" s="68">
        <v>1992</v>
      </c>
      <c r="C711" s="69">
        <v>1459548738</v>
      </c>
      <c r="D711" s="69">
        <v>1175246705.76</v>
      </c>
      <c r="E711" s="69">
        <v>2124405592</v>
      </c>
      <c r="F711" s="69">
        <v>0</v>
      </c>
      <c r="G711" s="70">
        <f t="shared" si="25"/>
        <v>4759201035.7600002</v>
      </c>
      <c r="H711" s="63">
        <v>0</v>
      </c>
      <c r="I711"/>
    </row>
    <row r="712" spans="1:9">
      <c r="A712" s="67" t="s">
        <v>25</v>
      </c>
      <c r="B712" s="68">
        <v>1993</v>
      </c>
      <c r="C712" s="69">
        <v>1527419510</v>
      </c>
      <c r="D712" s="69">
        <v>989233343</v>
      </c>
      <c r="E712" s="69">
        <v>2188748651</v>
      </c>
      <c r="F712" s="69">
        <v>0</v>
      </c>
      <c r="G712" s="70">
        <f t="shared" si="25"/>
        <v>4705401504</v>
      </c>
      <c r="H712" s="63">
        <v>0</v>
      </c>
      <c r="I712"/>
    </row>
    <row r="713" spans="1:9">
      <c r="A713" s="67" t="s">
        <v>25</v>
      </c>
      <c r="B713" s="68">
        <v>1994</v>
      </c>
      <c r="C713" s="69">
        <v>1671769259</v>
      </c>
      <c r="D713" s="69">
        <v>1204134118</v>
      </c>
      <c r="E713" s="69">
        <v>2189107887</v>
      </c>
      <c r="F713" s="69">
        <v>0</v>
      </c>
      <c r="G713" s="70">
        <f t="shared" si="25"/>
        <v>5065011264</v>
      </c>
      <c r="H713" s="63">
        <v>0</v>
      </c>
      <c r="I713"/>
    </row>
    <row r="714" spans="1:9">
      <c r="A714" s="67" t="s">
        <v>25</v>
      </c>
      <c r="B714" s="68">
        <v>1995</v>
      </c>
      <c r="C714" s="69">
        <v>1839124315</v>
      </c>
      <c r="D714" s="69">
        <v>1188539399</v>
      </c>
      <c r="E714" s="69">
        <v>2347301665</v>
      </c>
      <c r="F714" s="69">
        <v>0</v>
      </c>
      <c r="G714" s="70">
        <f t="shared" si="25"/>
        <v>5374965379</v>
      </c>
      <c r="H714" s="63">
        <v>0</v>
      </c>
      <c r="I714"/>
    </row>
    <row r="715" spans="1:9">
      <c r="A715" s="67" t="s">
        <v>25</v>
      </c>
      <c r="B715" s="68">
        <v>1996</v>
      </c>
      <c r="C715" s="69">
        <v>1682414277</v>
      </c>
      <c r="D715" s="69">
        <v>1114522624</v>
      </c>
      <c r="E715" s="69">
        <v>2383805840</v>
      </c>
      <c r="F715" s="69">
        <v>0</v>
      </c>
      <c r="G715" s="70">
        <f t="shared" si="25"/>
        <v>5180742741</v>
      </c>
      <c r="H715" s="63">
        <v>0</v>
      </c>
      <c r="I715"/>
    </row>
    <row r="716" spans="1:9">
      <c r="A716" s="67" t="s">
        <v>25</v>
      </c>
      <c r="B716" s="68">
        <v>1997</v>
      </c>
      <c r="C716" s="69">
        <v>1669250470</v>
      </c>
      <c r="D716" s="69">
        <v>1139674732</v>
      </c>
      <c r="E716" s="69">
        <v>2374229300</v>
      </c>
      <c r="F716" s="69">
        <v>0</v>
      </c>
      <c r="G716" s="70">
        <f t="shared" si="25"/>
        <v>5183154502</v>
      </c>
      <c r="H716" s="63">
        <v>0</v>
      </c>
      <c r="I716"/>
    </row>
    <row r="717" spans="1:9">
      <c r="A717" s="67" t="s">
        <v>25</v>
      </c>
      <c r="B717" s="68">
        <v>1998</v>
      </c>
      <c r="C717" s="69">
        <v>1637956937</v>
      </c>
      <c r="D717" s="69">
        <v>1032414678</v>
      </c>
      <c r="E717" s="69">
        <v>2420090787</v>
      </c>
      <c r="F717" s="69">
        <v>0</v>
      </c>
      <c r="G717" s="70">
        <f t="shared" si="25"/>
        <v>5090462402</v>
      </c>
      <c r="H717" s="63">
        <v>0</v>
      </c>
      <c r="I717"/>
    </row>
    <row r="718" spans="1:9">
      <c r="A718" s="67" t="s">
        <v>25</v>
      </c>
      <c r="B718" s="68">
        <v>1999</v>
      </c>
      <c r="C718" s="69">
        <v>1653760006</v>
      </c>
      <c r="D718" s="69">
        <v>1275930746</v>
      </c>
      <c r="E718" s="69">
        <v>2502569907</v>
      </c>
      <c r="F718" s="69">
        <v>0</v>
      </c>
      <c r="G718" s="70">
        <f t="shared" si="25"/>
        <v>5432260659</v>
      </c>
      <c r="H718" s="63">
        <v>0</v>
      </c>
      <c r="I718"/>
    </row>
    <row r="719" spans="1:9">
      <c r="A719" s="67" t="s">
        <v>25</v>
      </c>
      <c r="B719" s="68">
        <v>2000</v>
      </c>
      <c r="C719" s="69">
        <v>1668186368</v>
      </c>
      <c r="D719" s="69">
        <v>1408762316</v>
      </c>
      <c r="E719" s="69">
        <v>2577689385</v>
      </c>
      <c r="F719" s="69">
        <v>0</v>
      </c>
      <c r="G719" s="70">
        <f t="shared" si="25"/>
        <v>5654638069</v>
      </c>
      <c r="H719" s="63">
        <v>0</v>
      </c>
      <c r="I719"/>
    </row>
    <row r="720" spans="1:9">
      <c r="A720" s="67" t="s">
        <v>25</v>
      </c>
      <c r="B720" s="68">
        <v>2001</v>
      </c>
      <c r="C720" s="69">
        <v>1736935205</v>
      </c>
      <c r="D720" s="69">
        <v>2505513264.75</v>
      </c>
      <c r="E720" s="69">
        <v>3006597001</v>
      </c>
      <c r="F720" s="69">
        <v>0</v>
      </c>
      <c r="G720" s="70">
        <f t="shared" si="25"/>
        <v>7249045470.75</v>
      </c>
      <c r="H720" s="63">
        <v>0</v>
      </c>
      <c r="I720"/>
    </row>
    <row r="721" spans="1:9">
      <c r="A721" s="67" t="s">
        <v>25</v>
      </c>
      <c r="B721" s="68">
        <v>2002</v>
      </c>
      <c r="C721" s="69">
        <v>1831224742</v>
      </c>
      <c r="D721" s="69">
        <v>2733458900</v>
      </c>
      <c r="E721" s="69">
        <v>3242178827</v>
      </c>
      <c r="F721" s="69">
        <v>0</v>
      </c>
      <c r="G721" s="70">
        <f t="shared" si="25"/>
        <v>7806862469</v>
      </c>
      <c r="H721" s="63">
        <v>0</v>
      </c>
      <c r="I721"/>
    </row>
    <row r="722" spans="1:9">
      <c r="A722" s="67" t="s">
        <v>25</v>
      </c>
      <c r="B722" s="68">
        <v>2003</v>
      </c>
      <c r="C722" s="71">
        <v>1943903479</v>
      </c>
      <c r="D722" s="71">
        <v>2479348400</v>
      </c>
      <c r="E722" s="71">
        <v>3659027426</v>
      </c>
      <c r="F722" s="69">
        <v>0</v>
      </c>
      <c r="G722" s="70">
        <f t="shared" si="25"/>
        <v>8082279305</v>
      </c>
      <c r="H722" s="63">
        <v>0</v>
      </c>
      <c r="I722"/>
    </row>
    <row r="723" spans="1:9">
      <c r="A723" s="67" t="s">
        <v>25</v>
      </c>
      <c r="B723" s="68">
        <v>2004</v>
      </c>
      <c r="C723" s="71">
        <v>2021695012</v>
      </c>
      <c r="D723" s="71">
        <v>2499720306</v>
      </c>
      <c r="E723" s="71">
        <v>4088974451</v>
      </c>
      <c r="F723" s="69">
        <v>0</v>
      </c>
      <c r="G723" s="70">
        <f t="shared" si="25"/>
        <v>8610389769</v>
      </c>
      <c r="H723" s="63">
        <v>0</v>
      </c>
      <c r="I723"/>
    </row>
    <row r="724" spans="1:9">
      <c r="A724" s="67" t="s">
        <v>25</v>
      </c>
      <c r="B724" s="68">
        <v>2005</v>
      </c>
      <c r="C724" s="71">
        <v>1966492499</v>
      </c>
      <c r="D724" s="71">
        <v>2320042164</v>
      </c>
      <c r="E724" s="71">
        <v>4485178309</v>
      </c>
      <c r="F724" s="69">
        <v>0</v>
      </c>
      <c r="G724" s="70">
        <f t="shared" si="25"/>
        <v>8771712972</v>
      </c>
      <c r="H724" s="63">
        <v>0</v>
      </c>
      <c r="I724"/>
    </row>
    <row r="725" spans="1:9">
      <c r="A725" s="67" t="s">
        <v>25</v>
      </c>
      <c r="B725" s="68">
        <v>2006</v>
      </c>
      <c r="C725" s="72">
        <v>2115297355</v>
      </c>
      <c r="D725" s="72">
        <v>2816433582</v>
      </c>
      <c r="E725" s="72">
        <v>5073583309</v>
      </c>
      <c r="F725" s="69">
        <v>0</v>
      </c>
      <c r="G725" s="70">
        <f t="shared" si="25"/>
        <v>10005314246</v>
      </c>
      <c r="H725" s="63">
        <v>0</v>
      </c>
      <c r="I725"/>
    </row>
    <row r="726" spans="1:9">
      <c r="A726" s="67" t="s">
        <v>25</v>
      </c>
      <c r="B726" s="68">
        <v>2007</v>
      </c>
      <c r="C726" s="72">
        <v>2169656374</v>
      </c>
      <c r="D726" s="72">
        <v>2417866053</v>
      </c>
      <c r="E726" s="72">
        <v>5517388174</v>
      </c>
      <c r="F726" s="72">
        <v>0</v>
      </c>
      <c r="G726" s="70">
        <f t="shared" si="25"/>
        <v>10104910601</v>
      </c>
      <c r="H726" s="63">
        <v>0</v>
      </c>
      <c r="I726"/>
    </row>
    <row r="727" spans="1:9">
      <c r="A727" s="67" t="s">
        <v>25</v>
      </c>
      <c r="B727" s="68">
        <v>2008</v>
      </c>
      <c r="C727" s="72">
        <v>2190546307</v>
      </c>
      <c r="D727" s="72">
        <v>3723154933</v>
      </c>
      <c r="E727" s="72">
        <v>6053273728</v>
      </c>
      <c r="F727" s="72">
        <v>0</v>
      </c>
      <c r="G727" s="70">
        <f t="shared" si="25"/>
        <v>11966974968</v>
      </c>
      <c r="H727" s="63">
        <v>0</v>
      </c>
      <c r="I727"/>
    </row>
    <row r="728" spans="1:9">
      <c r="A728" s="67" t="s">
        <v>25</v>
      </c>
      <c r="B728" s="68">
        <v>2009</v>
      </c>
      <c r="C728" s="72">
        <v>2427879062</v>
      </c>
      <c r="D728" s="72">
        <v>3635022384</v>
      </c>
      <c r="E728" s="72">
        <v>6263415684</v>
      </c>
      <c r="F728" s="72">
        <v>0</v>
      </c>
      <c r="G728" s="70">
        <f t="shared" si="25"/>
        <v>12326317130</v>
      </c>
      <c r="H728" s="63">
        <v>0</v>
      </c>
      <c r="I728"/>
    </row>
    <row r="729" spans="1:9">
      <c r="A729" s="67" t="s">
        <v>25</v>
      </c>
      <c r="B729" s="68">
        <v>2010</v>
      </c>
      <c r="C729" s="72">
        <v>2311852743</v>
      </c>
      <c r="D729" s="72">
        <v>3359298780</v>
      </c>
      <c r="E729" s="72">
        <v>6585751698</v>
      </c>
      <c r="F729" s="72">
        <v>0</v>
      </c>
      <c r="G729" s="70">
        <f t="shared" si="25"/>
        <v>12256903221</v>
      </c>
      <c r="H729" s="63">
        <v>0</v>
      </c>
      <c r="I729"/>
    </row>
    <row r="730" spans="1:9">
      <c r="A730" s="67" t="s">
        <v>25</v>
      </c>
      <c r="B730" s="68">
        <v>2011</v>
      </c>
      <c r="C730" s="72">
        <v>2393944168</v>
      </c>
      <c r="D730" s="72">
        <v>3549689210</v>
      </c>
      <c r="E730" s="72">
        <v>6656052457.8199997</v>
      </c>
      <c r="F730" s="72">
        <v>0</v>
      </c>
      <c r="G730" s="70">
        <f t="shared" si="25"/>
        <v>12599685835.82</v>
      </c>
      <c r="H730" s="63">
        <v>0</v>
      </c>
      <c r="I730"/>
    </row>
    <row r="731" spans="1:9">
      <c r="A731" s="67" t="s">
        <v>25</v>
      </c>
      <c r="B731" s="68">
        <v>2012</v>
      </c>
      <c r="C731" s="72">
        <v>2429857507</v>
      </c>
      <c r="D731" s="72">
        <v>4581265853</v>
      </c>
      <c r="E731" s="72">
        <v>6373956489</v>
      </c>
      <c r="F731" s="72">
        <v>0</v>
      </c>
      <c r="G731" s="70">
        <f t="shared" si="25"/>
        <v>13385079849</v>
      </c>
      <c r="H731" s="63">
        <v>0</v>
      </c>
      <c r="I731"/>
    </row>
    <row r="732" spans="1:9">
      <c r="A732" s="67" t="s">
        <v>25</v>
      </c>
      <c r="B732" s="68">
        <v>2013</v>
      </c>
      <c r="C732" s="72">
        <v>2549299523</v>
      </c>
      <c r="D732" s="72">
        <v>4803298659</v>
      </c>
      <c r="E732" s="72">
        <v>6005301222</v>
      </c>
      <c r="F732" s="72">
        <v>0</v>
      </c>
      <c r="G732" s="70">
        <f t="shared" si="25"/>
        <v>13357899404</v>
      </c>
      <c r="H732" s="63">
        <v>0</v>
      </c>
      <c r="I732"/>
    </row>
    <row r="733" spans="1:9">
      <c r="A733" s="67" t="s">
        <v>25</v>
      </c>
      <c r="B733" s="68">
        <v>2014</v>
      </c>
      <c r="C733" s="72">
        <v>2509724699</v>
      </c>
      <c r="D733" s="72">
        <v>5040026573</v>
      </c>
      <c r="E733" s="72">
        <v>6411340847.1800003</v>
      </c>
      <c r="F733" s="72">
        <v>0</v>
      </c>
      <c r="G733" s="70">
        <f t="shared" si="25"/>
        <v>13961092119.18</v>
      </c>
      <c r="H733" s="63">
        <v>0</v>
      </c>
      <c r="I733"/>
    </row>
    <row r="734" spans="1:9">
      <c r="A734" s="67"/>
      <c r="C734" s="69"/>
      <c r="D734" s="69"/>
      <c r="E734" s="69"/>
      <c r="F734" s="69"/>
      <c r="G734" s="75"/>
      <c r="I734"/>
    </row>
    <row r="735" spans="1:9">
      <c r="A735" s="67" t="s">
        <v>26</v>
      </c>
      <c r="B735" s="68">
        <v>1988</v>
      </c>
      <c r="C735" s="69">
        <v>169041608</v>
      </c>
      <c r="D735" s="69">
        <v>148382870</v>
      </c>
      <c r="E735" s="69">
        <v>143818697</v>
      </c>
      <c r="F735" s="69">
        <v>34022445</v>
      </c>
      <c r="G735" s="70">
        <f>SUM(C735:F735)</f>
        <v>495265620</v>
      </c>
      <c r="H735" s="63">
        <v>0</v>
      </c>
      <c r="I735"/>
    </row>
    <row r="736" spans="1:9">
      <c r="A736" s="67" t="s">
        <v>26</v>
      </c>
      <c r="B736" s="68">
        <v>1989</v>
      </c>
      <c r="C736" s="69">
        <v>147923715</v>
      </c>
      <c r="D736" s="69">
        <v>178608344</v>
      </c>
      <c r="E736" s="69">
        <v>159327524</v>
      </c>
      <c r="F736" s="69">
        <v>28160686</v>
      </c>
      <c r="G736" s="70">
        <f t="shared" ref="G736:G761" si="26">SUM(C736:F736)</f>
        <v>514020269</v>
      </c>
      <c r="H736" s="63">
        <v>0</v>
      </c>
      <c r="I736"/>
    </row>
    <row r="737" spans="1:9">
      <c r="A737" s="67" t="s">
        <v>26</v>
      </c>
      <c r="B737" s="68">
        <v>1990</v>
      </c>
      <c r="C737" s="69">
        <v>151461664</v>
      </c>
      <c r="D737" s="69">
        <v>174514866.52000001</v>
      </c>
      <c r="E737" s="69">
        <v>168978142</v>
      </c>
      <c r="F737" s="69">
        <v>28984099</v>
      </c>
      <c r="G737" s="70">
        <f t="shared" si="26"/>
        <v>523938771.51999998</v>
      </c>
      <c r="H737" s="63">
        <v>0</v>
      </c>
      <c r="I737"/>
    </row>
    <row r="738" spans="1:9">
      <c r="A738" s="67" t="s">
        <v>26</v>
      </c>
      <c r="B738" s="68">
        <v>1991</v>
      </c>
      <c r="C738" s="69">
        <v>159736732</v>
      </c>
      <c r="D738" s="69">
        <v>168421262</v>
      </c>
      <c r="E738" s="69">
        <v>182006785</v>
      </c>
      <c r="F738" s="69">
        <v>0</v>
      </c>
      <c r="G738" s="70">
        <f t="shared" si="26"/>
        <v>510164779</v>
      </c>
      <c r="H738" s="63">
        <v>0</v>
      </c>
      <c r="I738"/>
    </row>
    <row r="739" spans="1:9">
      <c r="A739" s="67" t="s">
        <v>26</v>
      </c>
      <c r="B739" s="68">
        <v>1992</v>
      </c>
      <c r="C739" s="69">
        <v>167589649</v>
      </c>
      <c r="D739" s="69">
        <v>177152069.47999999</v>
      </c>
      <c r="E739" s="69">
        <v>194197079</v>
      </c>
      <c r="F739" s="69">
        <v>0</v>
      </c>
      <c r="G739" s="70">
        <f t="shared" si="26"/>
        <v>538938797.48000002</v>
      </c>
      <c r="H739" s="63">
        <v>0</v>
      </c>
      <c r="I739"/>
    </row>
    <row r="740" spans="1:9">
      <c r="A740" s="67" t="s">
        <v>26</v>
      </c>
      <c r="B740" s="68">
        <v>1993</v>
      </c>
      <c r="C740" s="69">
        <v>176808984</v>
      </c>
      <c r="D740" s="69">
        <v>137333187</v>
      </c>
      <c r="E740" s="69">
        <v>206653950</v>
      </c>
      <c r="F740" s="69">
        <v>40838724</v>
      </c>
      <c r="G740" s="70">
        <f t="shared" si="26"/>
        <v>561634845</v>
      </c>
      <c r="H740" s="63">
        <v>0</v>
      </c>
      <c r="I740"/>
    </row>
    <row r="741" spans="1:9">
      <c r="A741" s="67" t="s">
        <v>26</v>
      </c>
      <c r="B741" s="68">
        <v>1994</v>
      </c>
      <c r="C741" s="69">
        <v>184354230</v>
      </c>
      <c r="D741" s="69">
        <v>179294334</v>
      </c>
      <c r="E741" s="69">
        <v>216362491</v>
      </c>
      <c r="F741" s="69">
        <v>41066926</v>
      </c>
      <c r="G741" s="70">
        <f t="shared" si="26"/>
        <v>621077981</v>
      </c>
      <c r="H741" s="63">
        <v>0</v>
      </c>
      <c r="I741"/>
    </row>
    <row r="742" spans="1:9">
      <c r="A742" s="67" t="s">
        <v>26</v>
      </c>
      <c r="B742" s="68">
        <v>1995</v>
      </c>
      <c r="C742" s="69">
        <v>190008113</v>
      </c>
      <c r="D742" s="69">
        <v>163550032</v>
      </c>
      <c r="E742" s="69">
        <v>218117329</v>
      </c>
      <c r="F742" s="69">
        <v>36557026</v>
      </c>
      <c r="G742" s="70">
        <f t="shared" si="26"/>
        <v>608232500</v>
      </c>
      <c r="H742" s="63">
        <v>0</v>
      </c>
      <c r="I742"/>
    </row>
    <row r="743" spans="1:9">
      <c r="A743" s="67" t="s">
        <v>26</v>
      </c>
      <c r="B743" s="68">
        <v>1996</v>
      </c>
      <c r="C743" s="69">
        <v>193636502</v>
      </c>
      <c r="D743" s="69">
        <v>118717121</v>
      </c>
      <c r="E743" s="69">
        <v>228259960</v>
      </c>
      <c r="F743" s="69">
        <v>19699949</v>
      </c>
      <c r="G743" s="70">
        <f t="shared" si="26"/>
        <v>560313532</v>
      </c>
      <c r="H743" s="63">
        <v>0</v>
      </c>
      <c r="I743"/>
    </row>
    <row r="744" spans="1:9">
      <c r="A744" s="67" t="s">
        <v>26</v>
      </c>
      <c r="B744" s="68">
        <v>1997</v>
      </c>
      <c r="C744" s="69">
        <v>193559711</v>
      </c>
      <c r="D744" s="69">
        <v>114621272</v>
      </c>
      <c r="E744" s="69">
        <v>233730642</v>
      </c>
      <c r="F744" s="69">
        <v>24378933</v>
      </c>
      <c r="G744" s="70">
        <f t="shared" si="26"/>
        <v>566290558</v>
      </c>
      <c r="H744" s="63">
        <v>0</v>
      </c>
      <c r="I744"/>
    </row>
    <row r="745" spans="1:9">
      <c r="A745" s="67" t="s">
        <v>26</v>
      </c>
      <c r="B745" s="68">
        <v>1998</v>
      </c>
      <c r="C745" s="69">
        <v>185814389</v>
      </c>
      <c r="D745" s="69">
        <v>112354833</v>
      </c>
      <c r="E745" s="69">
        <v>240114841</v>
      </c>
      <c r="F745" s="69">
        <v>30435668</v>
      </c>
      <c r="G745" s="70">
        <f t="shared" si="26"/>
        <v>568719731</v>
      </c>
      <c r="H745" s="63">
        <v>0</v>
      </c>
      <c r="I745"/>
    </row>
    <row r="746" spans="1:9">
      <c r="A746" s="67" t="s">
        <v>26</v>
      </c>
      <c r="B746" s="68">
        <v>1999</v>
      </c>
      <c r="C746" s="69">
        <v>190832253</v>
      </c>
      <c r="D746" s="69">
        <v>146602863</v>
      </c>
      <c r="E746" s="69">
        <v>251313879</v>
      </c>
      <c r="F746" s="69">
        <v>21499523</v>
      </c>
      <c r="G746" s="70">
        <f t="shared" si="26"/>
        <v>610248518</v>
      </c>
      <c r="H746" s="63">
        <v>0</v>
      </c>
      <c r="I746"/>
    </row>
    <row r="747" spans="1:9">
      <c r="A747" s="67" t="s">
        <v>26</v>
      </c>
      <c r="B747" s="68">
        <v>2000</v>
      </c>
      <c r="C747" s="69">
        <v>195293601</v>
      </c>
      <c r="D747" s="69">
        <v>182761370</v>
      </c>
      <c r="E747" s="69">
        <v>267438449</v>
      </c>
      <c r="F747" s="69">
        <v>18416508</v>
      </c>
      <c r="G747" s="70">
        <f t="shared" si="26"/>
        <v>663909928</v>
      </c>
      <c r="H747" s="63">
        <v>0</v>
      </c>
      <c r="I747"/>
    </row>
    <row r="748" spans="1:9">
      <c r="A748" s="67" t="s">
        <v>26</v>
      </c>
      <c r="B748" s="68">
        <v>2001</v>
      </c>
      <c r="C748" s="69">
        <v>196489776</v>
      </c>
      <c r="D748" s="69">
        <v>207425482</v>
      </c>
      <c r="E748" s="69">
        <v>300463230</v>
      </c>
      <c r="F748" s="69">
        <v>26302806</v>
      </c>
      <c r="G748" s="70">
        <f t="shared" si="26"/>
        <v>730681294</v>
      </c>
      <c r="H748" s="63">
        <v>0</v>
      </c>
      <c r="I748"/>
    </row>
    <row r="749" spans="1:9">
      <c r="A749" s="67" t="s">
        <v>26</v>
      </c>
      <c r="B749" s="68">
        <v>2002</v>
      </c>
      <c r="C749" s="69">
        <v>228114256</v>
      </c>
      <c r="D749" s="69">
        <v>247001321</v>
      </c>
      <c r="E749" s="69">
        <v>285510925</v>
      </c>
      <c r="F749" s="69">
        <v>28760226</v>
      </c>
      <c r="G749" s="70">
        <f t="shared" si="26"/>
        <v>789386728</v>
      </c>
      <c r="H749" s="63">
        <v>0</v>
      </c>
      <c r="I749"/>
    </row>
    <row r="750" spans="1:9">
      <c r="A750" s="67" t="s">
        <v>26</v>
      </c>
      <c r="B750" s="68">
        <v>2003</v>
      </c>
      <c r="C750" s="71">
        <v>200687914</v>
      </c>
      <c r="D750" s="71">
        <v>230912704</v>
      </c>
      <c r="E750" s="71">
        <v>326378682</v>
      </c>
      <c r="F750" s="71">
        <v>4039810</v>
      </c>
      <c r="G750" s="70">
        <f t="shared" si="26"/>
        <v>762019110</v>
      </c>
      <c r="H750" s="63">
        <v>1609793</v>
      </c>
      <c r="I750" t="s">
        <v>448</v>
      </c>
    </row>
    <row r="751" spans="1:9">
      <c r="A751" s="67" t="s">
        <v>26</v>
      </c>
      <c r="B751" s="68">
        <v>2004</v>
      </c>
      <c r="C751" s="71">
        <v>208199260</v>
      </c>
      <c r="D751" s="71">
        <v>258729569</v>
      </c>
      <c r="E751" s="71">
        <v>328163224</v>
      </c>
      <c r="F751" s="71">
        <v>4882722</v>
      </c>
      <c r="G751" s="70">
        <f t="shared" si="26"/>
        <v>799974775</v>
      </c>
      <c r="H751" s="63">
        <v>1883841</v>
      </c>
      <c r="I751" t="s">
        <v>448</v>
      </c>
    </row>
    <row r="752" spans="1:9">
      <c r="A752" s="67" t="s">
        <v>26</v>
      </c>
      <c r="B752" s="68">
        <v>2005</v>
      </c>
      <c r="C752" s="71">
        <v>211045281</v>
      </c>
      <c r="D752" s="71">
        <v>239443767</v>
      </c>
      <c r="E752" s="71">
        <v>338709389</v>
      </c>
      <c r="F752" s="71">
        <v>13418591</v>
      </c>
      <c r="G752" s="70">
        <f t="shared" si="26"/>
        <v>802617028</v>
      </c>
      <c r="H752" s="63">
        <v>903196</v>
      </c>
      <c r="I752" t="s">
        <v>448</v>
      </c>
    </row>
    <row r="753" spans="1:9">
      <c r="A753" s="67" t="s">
        <v>26</v>
      </c>
      <c r="B753" s="68">
        <v>2006</v>
      </c>
      <c r="C753" s="72">
        <v>227805187</v>
      </c>
      <c r="D753" s="72">
        <v>250827065</v>
      </c>
      <c r="E753" s="72">
        <v>358021964</v>
      </c>
      <c r="F753" s="72">
        <v>8050515</v>
      </c>
      <c r="G753" s="70">
        <f t="shared" si="26"/>
        <v>844704731</v>
      </c>
      <c r="H753" s="63">
        <v>1438443</v>
      </c>
      <c r="I753" t="s">
        <v>448</v>
      </c>
    </row>
    <row r="754" spans="1:9">
      <c r="A754" s="67" t="s">
        <v>26</v>
      </c>
      <c r="B754" s="68">
        <v>2007</v>
      </c>
      <c r="C754" s="72">
        <v>245059396</v>
      </c>
      <c r="D754" s="72">
        <v>238595697</v>
      </c>
      <c r="E754" s="72">
        <v>432056095</v>
      </c>
      <c r="F754" s="72">
        <v>24306100</v>
      </c>
      <c r="G754" s="70">
        <f t="shared" si="26"/>
        <v>940017288</v>
      </c>
      <c r="H754" s="63">
        <v>871548</v>
      </c>
      <c r="I754" t="s">
        <v>448</v>
      </c>
    </row>
    <row r="755" spans="1:9">
      <c r="A755" s="67" t="s">
        <v>26</v>
      </c>
      <c r="B755" s="68">
        <v>2008</v>
      </c>
      <c r="C755" s="72">
        <v>260776679</v>
      </c>
      <c r="D755" s="72">
        <v>319463772</v>
      </c>
      <c r="E755" s="72">
        <v>471542573</v>
      </c>
      <c r="F755" s="72">
        <v>7582004</v>
      </c>
      <c r="G755" s="70">
        <f t="shared" si="26"/>
        <v>1059365028</v>
      </c>
      <c r="H755" s="63">
        <v>1369555</v>
      </c>
      <c r="I755" t="s">
        <v>448</v>
      </c>
    </row>
    <row r="756" spans="1:9">
      <c r="A756" s="67" t="s">
        <v>26</v>
      </c>
      <c r="B756" s="68">
        <v>2009</v>
      </c>
      <c r="C756" s="72">
        <v>296416646</v>
      </c>
      <c r="D756" s="72">
        <v>312026561</v>
      </c>
      <c r="E756" s="72">
        <v>498434550</v>
      </c>
      <c r="F756" s="72">
        <v>8873352</v>
      </c>
      <c r="G756" s="70">
        <f t="shared" si="26"/>
        <v>1115751109</v>
      </c>
      <c r="H756" s="63">
        <v>1127744</v>
      </c>
      <c r="I756" t="s">
        <v>448</v>
      </c>
    </row>
    <row r="757" spans="1:9">
      <c r="A757" s="67" t="s">
        <v>26</v>
      </c>
      <c r="B757" s="68">
        <v>2010</v>
      </c>
      <c r="C757" s="72">
        <v>302627018</v>
      </c>
      <c r="D757" s="73">
        <v>307916293</v>
      </c>
      <c r="E757" s="72">
        <v>551070428</v>
      </c>
      <c r="F757" s="72">
        <v>4080653</v>
      </c>
      <c r="G757" s="70">
        <f t="shared" si="26"/>
        <v>1165694392</v>
      </c>
      <c r="H757" s="63">
        <v>1029482</v>
      </c>
      <c r="I757" t="s">
        <v>448</v>
      </c>
    </row>
    <row r="758" spans="1:9">
      <c r="A758" s="67" t="s">
        <v>26</v>
      </c>
      <c r="B758" s="68">
        <v>2011</v>
      </c>
      <c r="C758" s="72">
        <v>315228909</v>
      </c>
      <c r="D758" s="73">
        <v>318516072</v>
      </c>
      <c r="E758" s="72">
        <v>496465446</v>
      </c>
      <c r="F758" s="72">
        <v>6685346</v>
      </c>
      <c r="G758" s="70">
        <f t="shared" si="26"/>
        <v>1136895773</v>
      </c>
      <c r="H758" s="63">
        <v>1274739</v>
      </c>
      <c r="I758" t="s">
        <v>448</v>
      </c>
    </row>
    <row r="759" spans="1:9">
      <c r="A759" s="67" t="s">
        <v>26</v>
      </c>
      <c r="B759" s="68">
        <v>2012</v>
      </c>
      <c r="C759" s="72">
        <v>330777643</v>
      </c>
      <c r="D759" s="73">
        <v>311430804</v>
      </c>
      <c r="E759" s="72">
        <v>462625440</v>
      </c>
      <c r="F759" s="72">
        <v>23790523</v>
      </c>
      <c r="G759" s="70">
        <f t="shared" si="26"/>
        <v>1128624410</v>
      </c>
      <c r="H759" s="63">
        <v>1766233</v>
      </c>
      <c r="I759" t="s">
        <v>448</v>
      </c>
    </row>
    <row r="760" spans="1:9">
      <c r="A760" s="67" t="s">
        <v>26</v>
      </c>
      <c r="B760" s="68">
        <v>2013</v>
      </c>
      <c r="C760" s="72">
        <v>333294027</v>
      </c>
      <c r="D760" s="73">
        <v>313268321</v>
      </c>
      <c r="E760" s="72">
        <v>635815556</v>
      </c>
      <c r="F760" s="72">
        <v>13576128</v>
      </c>
      <c r="G760" s="70">
        <f t="shared" si="26"/>
        <v>1295954032</v>
      </c>
      <c r="H760" s="63">
        <v>3425813</v>
      </c>
      <c r="I760" t="s">
        <v>448</v>
      </c>
    </row>
    <row r="761" spans="1:9">
      <c r="A761" s="67" t="s">
        <v>26</v>
      </c>
      <c r="B761" s="68">
        <v>2014</v>
      </c>
      <c r="C761" s="72">
        <v>368543193</v>
      </c>
      <c r="D761" s="72">
        <v>335464229</v>
      </c>
      <c r="E761" s="72">
        <v>937114389</v>
      </c>
      <c r="F761" s="72">
        <v>4411758</v>
      </c>
      <c r="G761" s="70">
        <f t="shared" si="26"/>
        <v>1645533569</v>
      </c>
      <c r="H761" s="63">
        <v>9162283</v>
      </c>
      <c r="I761" t="s">
        <v>448</v>
      </c>
    </row>
    <row r="762" spans="1:9">
      <c r="A762" s="67"/>
      <c r="C762" s="69"/>
      <c r="D762" s="69"/>
      <c r="E762" s="69"/>
      <c r="F762" s="69"/>
      <c r="G762" s="75"/>
      <c r="I762"/>
    </row>
    <row r="763" spans="1:9">
      <c r="A763" s="67" t="s">
        <v>27</v>
      </c>
      <c r="B763" s="68">
        <v>1988</v>
      </c>
      <c r="C763" s="69">
        <v>433750438</v>
      </c>
      <c r="D763" s="69">
        <v>418065185</v>
      </c>
      <c r="E763" s="69">
        <v>629941666</v>
      </c>
      <c r="F763" s="69">
        <v>0</v>
      </c>
      <c r="G763" s="70">
        <f>SUM(C763:F763)</f>
        <v>1481757289</v>
      </c>
      <c r="H763" s="63">
        <v>0</v>
      </c>
      <c r="I763"/>
    </row>
    <row r="764" spans="1:9">
      <c r="A764" s="67" t="s">
        <v>27</v>
      </c>
      <c r="B764" s="68">
        <v>1989</v>
      </c>
      <c r="C764" s="69">
        <v>398868887</v>
      </c>
      <c r="D764" s="69">
        <v>450436550</v>
      </c>
      <c r="E764" s="69">
        <v>678877041</v>
      </c>
      <c r="F764" s="69">
        <v>0</v>
      </c>
      <c r="G764" s="70">
        <f t="shared" ref="G764:G789" si="27">SUM(C764:F764)</f>
        <v>1528182478</v>
      </c>
      <c r="H764" s="63">
        <v>0</v>
      </c>
      <c r="I764"/>
    </row>
    <row r="765" spans="1:9">
      <c r="A765" s="67" t="s">
        <v>27</v>
      </c>
      <c r="B765" s="68">
        <v>1990</v>
      </c>
      <c r="C765" s="69">
        <v>421996673</v>
      </c>
      <c r="D765" s="69">
        <v>467201546.16000003</v>
      </c>
      <c r="E765" s="69">
        <v>765338463</v>
      </c>
      <c r="F765" s="69">
        <v>0</v>
      </c>
      <c r="G765" s="70">
        <f t="shared" si="27"/>
        <v>1654536682.1600001</v>
      </c>
      <c r="H765" s="63">
        <v>0</v>
      </c>
      <c r="I765"/>
    </row>
    <row r="766" spans="1:9">
      <c r="A766" s="67" t="s">
        <v>27</v>
      </c>
      <c r="B766" s="68">
        <v>1991</v>
      </c>
      <c r="C766" s="69">
        <v>470693992</v>
      </c>
      <c r="D766" s="69">
        <v>480634914</v>
      </c>
      <c r="E766" s="69">
        <v>809821032</v>
      </c>
      <c r="F766" s="69">
        <v>0</v>
      </c>
      <c r="G766" s="70">
        <f t="shared" si="27"/>
        <v>1761149938</v>
      </c>
      <c r="H766" s="63">
        <v>0</v>
      </c>
      <c r="I766"/>
    </row>
    <row r="767" spans="1:9">
      <c r="A767" s="67" t="s">
        <v>27</v>
      </c>
      <c r="B767" s="68">
        <v>1992</v>
      </c>
      <c r="C767" s="69">
        <v>488454238</v>
      </c>
      <c r="D767" s="69">
        <v>439973744.92000002</v>
      </c>
      <c r="E767" s="69">
        <v>873692323</v>
      </c>
      <c r="F767" s="69">
        <v>0</v>
      </c>
      <c r="G767" s="70">
        <f t="shared" si="27"/>
        <v>1802120305.9200001</v>
      </c>
      <c r="H767" s="63">
        <v>0</v>
      </c>
      <c r="I767"/>
    </row>
    <row r="768" spans="1:9">
      <c r="A768" s="67" t="s">
        <v>27</v>
      </c>
      <c r="B768" s="68">
        <v>1993</v>
      </c>
      <c r="C768" s="69">
        <v>493313156</v>
      </c>
      <c r="D768" s="69">
        <v>345751489</v>
      </c>
      <c r="E768" s="69">
        <v>938737324</v>
      </c>
      <c r="F768" s="69">
        <v>0</v>
      </c>
      <c r="G768" s="70">
        <f t="shared" si="27"/>
        <v>1777801969</v>
      </c>
      <c r="H768" s="63">
        <v>0</v>
      </c>
      <c r="I768"/>
    </row>
    <row r="769" spans="1:9">
      <c r="A769" s="67" t="s">
        <v>27</v>
      </c>
      <c r="B769" s="68">
        <v>1994</v>
      </c>
      <c r="C769" s="69">
        <v>540223282</v>
      </c>
      <c r="D769" s="69">
        <v>712764436</v>
      </c>
      <c r="E769" s="69">
        <v>910908244</v>
      </c>
      <c r="F769" s="69">
        <v>0</v>
      </c>
      <c r="G769" s="70">
        <f t="shared" si="27"/>
        <v>2163895962</v>
      </c>
      <c r="H769" s="63">
        <v>0</v>
      </c>
      <c r="I769"/>
    </row>
    <row r="770" spans="1:9">
      <c r="A770" s="67" t="s">
        <v>27</v>
      </c>
      <c r="B770" s="68">
        <v>1995</v>
      </c>
      <c r="C770" s="69">
        <v>580304048</v>
      </c>
      <c r="D770" s="69">
        <v>1088285987</v>
      </c>
      <c r="E770" s="69">
        <v>946054978</v>
      </c>
      <c r="F770" s="69">
        <v>0</v>
      </c>
      <c r="G770" s="70">
        <f t="shared" si="27"/>
        <v>2614645013</v>
      </c>
      <c r="H770" s="63">
        <v>0</v>
      </c>
      <c r="I770"/>
    </row>
    <row r="771" spans="1:9">
      <c r="A771" s="67" t="s">
        <v>27</v>
      </c>
      <c r="B771" s="68">
        <v>1996</v>
      </c>
      <c r="C771" s="69">
        <v>573723813</v>
      </c>
      <c r="D771" s="69">
        <v>672044173</v>
      </c>
      <c r="E771" s="69">
        <v>984252981</v>
      </c>
      <c r="F771" s="69">
        <v>0</v>
      </c>
      <c r="G771" s="70">
        <f t="shared" si="27"/>
        <v>2230020967</v>
      </c>
      <c r="H771" s="63">
        <v>0</v>
      </c>
      <c r="I771"/>
    </row>
    <row r="772" spans="1:9">
      <c r="A772" s="67" t="s">
        <v>27</v>
      </c>
      <c r="B772" s="68">
        <v>1997</v>
      </c>
      <c r="C772" s="69">
        <v>574539177</v>
      </c>
      <c r="D772" s="69">
        <v>814868462</v>
      </c>
      <c r="E772" s="69">
        <v>1034818205</v>
      </c>
      <c r="F772" s="69">
        <v>0</v>
      </c>
      <c r="G772" s="70">
        <f t="shared" si="27"/>
        <v>2424225844</v>
      </c>
      <c r="H772" s="63">
        <v>0</v>
      </c>
      <c r="I772"/>
    </row>
    <row r="773" spans="1:9">
      <c r="A773" s="67" t="s">
        <v>27</v>
      </c>
      <c r="B773" s="68">
        <v>1998</v>
      </c>
      <c r="C773" s="69">
        <v>582942458</v>
      </c>
      <c r="D773" s="69">
        <v>782597180</v>
      </c>
      <c r="E773" s="69">
        <v>1122058076</v>
      </c>
      <c r="F773" s="69">
        <v>0</v>
      </c>
      <c r="G773" s="70">
        <f t="shared" si="27"/>
        <v>2487597714</v>
      </c>
      <c r="H773" s="63">
        <v>0</v>
      </c>
      <c r="I773"/>
    </row>
    <row r="774" spans="1:9">
      <c r="A774" s="67" t="s">
        <v>27</v>
      </c>
      <c r="B774" s="68">
        <v>1999</v>
      </c>
      <c r="C774" s="69">
        <v>577215782</v>
      </c>
      <c r="D774" s="69">
        <v>814694416</v>
      </c>
      <c r="E774" s="69">
        <v>1223157898</v>
      </c>
      <c r="F774" s="69">
        <v>0</v>
      </c>
      <c r="G774" s="70">
        <f t="shared" si="27"/>
        <v>2615068096</v>
      </c>
      <c r="H774" s="63">
        <v>0</v>
      </c>
      <c r="I774"/>
    </row>
    <row r="775" spans="1:9">
      <c r="A775" s="67" t="s">
        <v>27</v>
      </c>
      <c r="B775" s="68">
        <v>2000</v>
      </c>
      <c r="C775" s="69">
        <v>641780187</v>
      </c>
      <c r="D775" s="69">
        <v>1019551159</v>
      </c>
      <c r="E775" s="69">
        <v>1409656259</v>
      </c>
      <c r="F775" s="69">
        <v>0</v>
      </c>
      <c r="G775" s="70">
        <f t="shared" si="27"/>
        <v>3070987605</v>
      </c>
      <c r="H775" s="63">
        <v>0</v>
      </c>
      <c r="I775"/>
    </row>
    <row r="776" spans="1:9">
      <c r="A776" s="67" t="s">
        <v>27</v>
      </c>
      <c r="B776" s="68">
        <v>2001</v>
      </c>
      <c r="C776" s="69">
        <v>699068536</v>
      </c>
      <c r="D776" s="69">
        <v>1057962159</v>
      </c>
      <c r="E776" s="69">
        <v>1548095887</v>
      </c>
      <c r="F776" s="69">
        <v>0</v>
      </c>
      <c r="G776" s="70">
        <f t="shared" si="27"/>
        <v>3305126582</v>
      </c>
      <c r="H776" s="63">
        <v>0</v>
      </c>
      <c r="I776"/>
    </row>
    <row r="777" spans="1:9">
      <c r="A777" s="67" t="s">
        <v>27</v>
      </c>
      <c r="B777" s="68">
        <v>2002</v>
      </c>
      <c r="C777" s="69">
        <v>627399997</v>
      </c>
      <c r="D777" s="69">
        <v>1179581157</v>
      </c>
      <c r="E777" s="69">
        <v>1593082767</v>
      </c>
      <c r="F777" s="69">
        <v>0</v>
      </c>
      <c r="G777" s="70">
        <f t="shared" si="27"/>
        <v>3400063921</v>
      </c>
      <c r="H777" s="63">
        <v>0</v>
      </c>
      <c r="I777"/>
    </row>
    <row r="778" spans="1:9">
      <c r="A778" s="67" t="s">
        <v>27</v>
      </c>
      <c r="B778" s="68">
        <v>2003</v>
      </c>
      <c r="C778" s="71">
        <v>664892755</v>
      </c>
      <c r="D778" s="71">
        <v>1082884777</v>
      </c>
      <c r="E778" s="71">
        <v>1690586227</v>
      </c>
      <c r="F778" s="69">
        <v>0</v>
      </c>
      <c r="G778" s="70">
        <f t="shared" si="27"/>
        <v>3438363759</v>
      </c>
      <c r="H778" s="63">
        <v>0</v>
      </c>
      <c r="I778"/>
    </row>
    <row r="779" spans="1:9">
      <c r="A779" s="67" t="s">
        <v>27</v>
      </c>
      <c r="B779" s="68">
        <v>2004</v>
      </c>
      <c r="C779" s="71">
        <v>641792476</v>
      </c>
      <c r="D779" s="71">
        <v>1226532114</v>
      </c>
      <c r="E779" s="71">
        <v>1547901181</v>
      </c>
      <c r="F779" s="69">
        <v>0</v>
      </c>
      <c r="G779" s="70">
        <f t="shared" si="27"/>
        <v>3416225771</v>
      </c>
      <c r="H779" s="63">
        <v>0</v>
      </c>
      <c r="I779"/>
    </row>
    <row r="780" spans="1:9">
      <c r="A780" s="67" t="s">
        <v>27</v>
      </c>
      <c r="B780" s="68">
        <v>2005</v>
      </c>
      <c r="C780" s="71">
        <v>650727258</v>
      </c>
      <c r="D780" s="71">
        <v>876832903</v>
      </c>
      <c r="E780" s="71">
        <v>1772020498.4300001</v>
      </c>
      <c r="F780" s="69">
        <v>0</v>
      </c>
      <c r="G780" s="70">
        <f t="shared" si="27"/>
        <v>3299580659.4300003</v>
      </c>
      <c r="H780" s="63">
        <v>0</v>
      </c>
      <c r="I780"/>
    </row>
    <row r="781" spans="1:9">
      <c r="A781" s="67" t="s">
        <v>27</v>
      </c>
      <c r="B781" s="68">
        <v>2006</v>
      </c>
      <c r="C781" s="72">
        <v>704163418</v>
      </c>
      <c r="D781" s="72">
        <v>991369457</v>
      </c>
      <c r="E781" s="72">
        <v>1960362202</v>
      </c>
      <c r="F781" s="72">
        <v>0</v>
      </c>
      <c r="G781" s="70">
        <f t="shared" si="27"/>
        <v>3655895077</v>
      </c>
      <c r="H781" s="63">
        <v>0</v>
      </c>
      <c r="I781"/>
    </row>
    <row r="782" spans="1:9">
      <c r="A782" s="67" t="s">
        <v>27</v>
      </c>
      <c r="B782" s="68">
        <v>2007</v>
      </c>
      <c r="C782" s="72">
        <v>736930696</v>
      </c>
      <c r="D782" s="72">
        <v>873263967</v>
      </c>
      <c r="E782" s="72">
        <v>2072492924</v>
      </c>
      <c r="F782" s="72">
        <v>0</v>
      </c>
      <c r="G782" s="70">
        <f t="shared" si="27"/>
        <v>3682687587</v>
      </c>
      <c r="H782" s="63">
        <v>0</v>
      </c>
      <c r="I782"/>
    </row>
    <row r="783" spans="1:9">
      <c r="A783" s="67" t="s">
        <v>27</v>
      </c>
      <c r="B783" s="68">
        <v>2008</v>
      </c>
      <c r="C783" s="72">
        <v>783140776</v>
      </c>
      <c r="D783" s="72">
        <v>1104225894</v>
      </c>
      <c r="E783" s="72">
        <v>2159142526</v>
      </c>
      <c r="F783" s="72">
        <v>0</v>
      </c>
      <c r="G783" s="70">
        <f t="shared" si="27"/>
        <v>4046509196</v>
      </c>
      <c r="H783" s="63">
        <v>0</v>
      </c>
      <c r="I783"/>
    </row>
    <row r="784" spans="1:9">
      <c r="A784" s="67" t="s">
        <v>27</v>
      </c>
      <c r="B784" s="68">
        <v>2009</v>
      </c>
      <c r="C784" s="72">
        <v>805922664</v>
      </c>
      <c r="D784" s="72">
        <v>1108297962</v>
      </c>
      <c r="E784" s="72">
        <v>2266273577</v>
      </c>
      <c r="F784" s="72">
        <v>0</v>
      </c>
      <c r="G784" s="70">
        <f t="shared" si="27"/>
        <v>4180494203</v>
      </c>
      <c r="H784" s="63">
        <v>0</v>
      </c>
      <c r="I784"/>
    </row>
    <row r="785" spans="1:9">
      <c r="A785" s="67" t="s">
        <v>27</v>
      </c>
      <c r="B785" s="68">
        <v>2010</v>
      </c>
      <c r="C785" s="72">
        <v>851417024</v>
      </c>
      <c r="D785" s="72">
        <v>1019033620</v>
      </c>
      <c r="E785" s="72">
        <v>2401331471</v>
      </c>
      <c r="F785" s="72">
        <v>0</v>
      </c>
      <c r="G785" s="70">
        <f t="shared" si="27"/>
        <v>4271782115</v>
      </c>
      <c r="H785" s="63">
        <v>0</v>
      </c>
      <c r="I785"/>
    </row>
    <row r="786" spans="1:9">
      <c r="A786" s="67" t="s">
        <v>27</v>
      </c>
      <c r="B786" s="68">
        <v>2011</v>
      </c>
      <c r="C786" s="72">
        <v>864540536</v>
      </c>
      <c r="D786" s="72">
        <v>1099749707</v>
      </c>
      <c r="E786" s="72">
        <v>2455119787.7600002</v>
      </c>
      <c r="F786" s="72">
        <v>0</v>
      </c>
      <c r="G786" s="70">
        <f t="shared" si="27"/>
        <v>4419410030.7600002</v>
      </c>
      <c r="H786" s="63">
        <v>0</v>
      </c>
      <c r="I786"/>
    </row>
    <row r="787" spans="1:9">
      <c r="A787" s="67" t="s">
        <v>27</v>
      </c>
      <c r="B787" s="68">
        <v>2012</v>
      </c>
      <c r="C787" s="72">
        <v>930217473</v>
      </c>
      <c r="D787" s="72">
        <v>898697200</v>
      </c>
      <c r="E787" s="72">
        <v>2412900067</v>
      </c>
      <c r="F787" s="72">
        <v>0</v>
      </c>
      <c r="G787" s="70">
        <f t="shared" si="27"/>
        <v>4241814740</v>
      </c>
      <c r="H787" s="63">
        <v>0</v>
      </c>
      <c r="I787"/>
    </row>
    <row r="788" spans="1:9">
      <c r="A788" s="67" t="s">
        <v>27</v>
      </c>
      <c r="B788" s="68">
        <v>2013</v>
      </c>
      <c r="C788" s="72">
        <v>906317422</v>
      </c>
      <c r="D788" s="72">
        <v>851131864</v>
      </c>
      <c r="E788" s="72">
        <v>2465916726</v>
      </c>
      <c r="F788" s="72">
        <v>0</v>
      </c>
      <c r="G788" s="70">
        <f t="shared" si="27"/>
        <v>4223366012</v>
      </c>
      <c r="H788" s="63">
        <v>0</v>
      </c>
      <c r="I788"/>
    </row>
    <row r="789" spans="1:9">
      <c r="A789" s="67" t="s">
        <v>27</v>
      </c>
      <c r="B789" s="68">
        <v>2014</v>
      </c>
      <c r="C789" s="72">
        <v>948029009</v>
      </c>
      <c r="D789" s="72">
        <v>1018352993</v>
      </c>
      <c r="E789" s="72">
        <v>2468984554.7600002</v>
      </c>
      <c r="F789" s="72">
        <v>0</v>
      </c>
      <c r="G789" s="70">
        <f t="shared" si="27"/>
        <v>4435366556.7600002</v>
      </c>
      <c r="H789" s="63">
        <v>0</v>
      </c>
      <c r="I789"/>
    </row>
    <row r="790" spans="1:9">
      <c r="A790" s="67"/>
      <c r="C790" s="69"/>
      <c r="D790" s="69"/>
      <c r="E790" s="69"/>
      <c r="F790" s="69"/>
      <c r="G790" s="75"/>
      <c r="I790"/>
    </row>
    <row r="791" spans="1:9">
      <c r="A791" s="67" t="s">
        <v>28</v>
      </c>
      <c r="B791" s="68">
        <v>1988</v>
      </c>
      <c r="C791" s="69">
        <v>188056206</v>
      </c>
      <c r="D791" s="69">
        <v>159617086</v>
      </c>
      <c r="E791" s="69">
        <v>239835297</v>
      </c>
      <c r="F791" s="69">
        <v>0</v>
      </c>
      <c r="G791" s="70">
        <f>SUM(C791:F791)</f>
        <v>587508589</v>
      </c>
      <c r="H791" s="63">
        <v>0</v>
      </c>
      <c r="I791"/>
    </row>
    <row r="792" spans="1:9">
      <c r="A792" s="67" t="s">
        <v>28</v>
      </c>
      <c r="B792" s="68">
        <v>1989</v>
      </c>
      <c r="C792" s="69">
        <v>187685850</v>
      </c>
      <c r="D792" s="69">
        <v>179579717</v>
      </c>
      <c r="E792" s="69">
        <v>278227085</v>
      </c>
      <c r="F792" s="69">
        <v>0</v>
      </c>
      <c r="G792" s="70">
        <f t="shared" ref="G792:G817" si="28">SUM(C792:F792)</f>
        <v>645492652</v>
      </c>
      <c r="H792" s="63">
        <v>0</v>
      </c>
      <c r="I792"/>
    </row>
    <row r="793" spans="1:9">
      <c r="A793" s="67" t="s">
        <v>28</v>
      </c>
      <c r="B793" s="68">
        <v>1990</v>
      </c>
      <c r="C793" s="69">
        <v>211526018</v>
      </c>
      <c r="D793" s="69">
        <v>209381798.28</v>
      </c>
      <c r="E793" s="69">
        <v>329258460</v>
      </c>
      <c r="F793" s="69">
        <v>0</v>
      </c>
      <c r="G793" s="70">
        <f t="shared" si="28"/>
        <v>750166276.27999997</v>
      </c>
      <c r="H793" s="63">
        <v>0</v>
      </c>
      <c r="I793"/>
    </row>
    <row r="794" spans="1:9">
      <c r="A794" s="67" t="s">
        <v>28</v>
      </c>
      <c r="B794" s="68">
        <v>1991</v>
      </c>
      <c r="C794" s="69">
        <v>235029695</v>
      </c>
      <c r="D794" s="69">
        <v>257079113</v>
      </c>
      <c r="E794" s="69">
        <v>347250712</v>
      </c>
      <c r="F794" s="69">
        <v>0</v>
      </c>
      <c r="G794" s="70">
        <f t="shared" si="28"/>
        <v>839359520</v>
      </c>
      <c r="H794" s="63">
        <v>0</v>
      </c>
      <c r="I794"/>
    </row>
    <row r="795" spans="1:9">
      <c r="A795" s="67" t="s">
        <v>28</v>
      </c>
      <c r="B795" s="68">
        <v>1992</v>
      </c>
      <c r="C795" s="69">
        <v>252421794</v>
      </c>
      <c r="D795" s="69">
        <v>228215561.12</v>
      </c>
      <c r="E795" s="69">
        <v>354132389</v>
      </c>
      <c r="F795" s="69">
        <v>0</v>
      </c>
      <c r="G795" s="70">
        <f t="shared" si="28"/>
        <v>834769744.12</v>
      </c>
      <c r="H795" s="63">
        <v>0</v>
      </c>
      <c r="I795"/>
    </row>
    <row r="796" spans="1:9">
      <c r="A796" s="67" t="s">
        <v>28</v>
      </c>
      <c r="B796" s="68">
        <v>1993</v>
      </c>
      <c r="C796" s="69">
        <v>259412256</v>
      </c>
      <c r="D796" s="69">
        <v>224454266</v>
      </c>
      <c r="E796" s="69">
        <v>382539332</v>
      </c>
      <c r="F796" s="69">
        <v>0</v>
      </c>
      <c r="G796" s="70">
        <f t="shared" si="28"/>
        <v>866405854</v>
      </c>
      <c r="H796" s="63">
        <v>0</v>
      </c>
      <c r="I796"/>
    </row>
    <row r="797" spans="1:9">
      <c r="A797" s="67" t="s">
        <v>28</v>
      </c>
      <c r="B797" s="68">
        <v>1994</v>
      </c>
      <c r="C797" s="69">
        <v>303621694</v>
      </c>
      <c r="D797" s="69">
        <v>330815670</v>
      </c>
      <c r="E797" s="69">
        <v>398438708</v>
      </c>
      <c r="F797" s="69">
        <v>0</v>
      </c>
      <c r="G797" s="70">
        <f t="shared" si="28"/>
        <v>1032876072</v>
      </c>
      <c r="H797" s="63">
        <v>0</v>
      </c>
      <c r="I797"/>
    </row>
    <row r="798" spans="1:9">
      <c r="A798" s="67" t="s">
        <v>28</v>
      </c>
      <c r="B798" s="68">
        <v>1995</v>
      </c>
      <c r="C798" s="69">
        <v>328707652</v>
      </c>
      <c r="D798" s="69">
        <v>331575221</v>
      </c>
      <c r="E798" s="69">
        <v>423068962</v>
      </c>
      <c r="F798" s="69">
        <v>0</v>
      </c>
      <c r="G798" s="70">
        <f t="shared" si="28"/>
        <v>1083351835</v>
      </c>
      <c r="H798" s="63">
        <v>0</v>
      </c>
      <c r="I798"/>
    </row>
    <row r="799" spans="1:9">
      <c r="A799" s="67" t="s">
        <v>28</v>
      </c>
      <c r="B799" s="68">
        <v>1996</v>
      </c>
      <c r="C799" s="69">
        <v>339210804</v>
      </c>
      <c r="D799" s="69">
        <v>329511360</v>
      </c>
      <c r="E799" s="69">
        <v>455923916</v>
      </c>
      <c r="F799" s="69">
        <v>0</v>
      </c>
      <c r="G799" s="70">
        <f t="shared" si="28"/>
        <v>1124646080</v>
      </c>
      <c r="H799" s="63">
        <v>0</v>
      </c>
      <c r="I799"/>
    </row>
    <row r="800" spans="1:9">
      <c r="A800" s="67" t="s">
        <v>28</v>
      </c>
      <c r="B800" s="68">
        <v>1997</v>
      </c>
      <c r="C800" s="69">
        <v>364319447</v>
      </c>
      <c r="D800" s="69">
        <v>347039518</v>
      </c>
      <c r="E800" s="69">
        <v>477837146</v>
      </c>
      <c r="F800" s="69">
        <v>0</v>
      </c>
      <c r="G800" s="70">
        <f t="shared" si="28"/>
        <v>1189196111</v>
      </c>
      <c r="H800" s="63">
        <v>0</v>
      </c>
      <c r="I800"/>
    </row>
    <row r="801" spans="1:9">
      <c r="A801" s="67" t="s">
        <v>28</v>
      </c>
      <c r="B801" s="68">
        <v>1998</v>
      </c>
      <c r="C801" s="69">
        <v>383955521</v>
      </c>
      <c r="D801" s="69">
        <v>303351906</v>
      </c>
      <c r="E801" s="69">
        <v>501685748</v>
      </c>
      <c r="F801" s="69">
        <v>0</v>
      </c>
      <c r="G801" s="70">
        <f t="shared" si="28"/>
        <v>1188993175</v>
      </c>
      <c r="H801" s="63">
        <v>0</v>
      </c>
      <c r="I801"/>
    </row>
    <row r="802" spans="1:9">
      <c r="A802" s="67" t="s">
        <v>28</v>
      </c>
      <c r="B802" s="68">
        <v>1999</v>
      </c>
      <c r="C802" s="69">
        <v>393472325</v>
      </c>
      <c r="D802" s="69">
        <v>397510883</v>
      </c>
      <c r="E802" s="69">
        <v>577477196</v>
      </c>
      <c r="F802" s="69">
        <v>0</v>
      </c>
      <c r="G802" s="70">
        <f t="shared" si="28"/>
        <v>1368460404</v>
      </c>
      <c r="H802" s="63">
        <v>0</v>
      </c>
      <c r="I802"/>
    </row>
    <row r="803" spans="1:9">
      <c r="A803" s="67" t="s">
        <v>28</v>
      </c>
      <c r="B803" s="68">
        <v>2000</v>
      </c>
      <c r="C803" s="69">
        <v>457675253</v>
      </c>
      <c r="D803" s="69">
        <v>589727264</v>
      </c>
      <c r="E803" s="69">
        <v>630109657</v>
      </c>
      <c r="F803" s="69">
        <v>0</v>
      </c>
      <c r="G803" s="70">
        <f t="shared" si="28"/>
        <v>1677512174</v>
      </c>
      <c r="H803" s="63">
        <v>0</v>
      </c>
      <c r="I803"/>
    </row>
    <row r="804" spans="1:9">
      <c r="A804" s="67" t="s">
        <v>28</v>
      </c>
      <c r="B804" s="68">
        <v>2001</v>
      </c>
      <c r="C804" s="69">
        <v>439636288</v>
      </c>
      <c r="D804" s="69">
        <v>661926690</v>
      </c>
      <c r="E804" s="69">
        <v>674107946</v>
      </c>
      <c r="F804" s="69">
        <v>0</v>
      </c>
      <c r="G804" s="70">
        <f t="shared" si="28"/>
        <v>1775670924</v>
      </c>
      <c r="H804" s="63">
        <v>0</v>
      </c>
      <c r="I804"/>
    </row>
    <row r="805" spans="1:9">
      <c r="A805" s="67" t="s">
        <v>28</v>
      </c>
      <c r="B805" s="68">
        <v>2002</v>
      </c>
      <c r="C805" s="69">
        <v>500708457</v>
      </c>
      <c r="D805" s="69">
        <v>1287227807</v>
      </c>
      <c r="E805" s="69">
        <v>657280614</v>
      </c>
      <c r="F805" s="69">
        <v>0</v>
      </c>
      <c r="G805" s="70">
        <f t="shared" si="28"/>
        <v>2445216878</v>
      </c>
      <c r="H805" s="63">
        <v>0</v>
      </c>
      <c r="I805"/>
    </row>
    <row r="806" spans="1:9">
      <c r="A806" s="67" t="s">
        <v>28</v>
      </c>
      <c r="B806" s="68">
        <v>2003</v>
      </c>
      <c r="C806" s="71">
        <v>560244756</v>
      </c>
      <c r="D806" s="71">
        <v>1002487503</v>
      </c>
      <c r="E806" s="71">
        <v>715662888</v>
      </c>
      <c r="F806" s="69">
        <v>0</v>
      </c>
      <c r="G806" s="70">
        <f t="shared" si="28"/>
        <v>2278395147</v>
      </c>
      <c r="H806" s="63">
        <v>0</v>
      </c>
      <c r="I806"/>
    </row>
    <row r="807" spans="1:9">
      <c r="A807" s="67" t="s">
        <v>28</v>
      </c>
      <c r="B807" s="68">
        <v>2004</v>
      </c>
      <c r="C807" s="71">
        <v>621862008</v>
      </c>
      <c r="D807" s="71">
        <v>783868243</v>
      </c>
      <c r="E807" s="71">
        <v>775448499</v>
      </c>
      <c r="F807" s="69">
        <v>0</v>
      </c>
      <c r="G807" s="70">
        <f t="shared" si="28"/>
        <v>2181178750</v>
      </c>
      <c r="H807" s="63">
        <v>0</v>
      </c>
      <c r="I807"/>
    </row>
    <row r="808" spans="1:9">
      <c r="A808" s="67" t="s">
        <v>28</v>
      </c>
      <c r="B808" s="68">
        <v>2005</v>
      </c>
      <c r="C808" s="71">
        <v>616220934</v>
      </c>
      <c r="D808" s="71">
        <v>766485503</v>
      </c>
      <c r="E808" s="71">
        <v>823325958.17999995</v>
      </c>
      <c r="F808" s="69">
        <v>0</v>
      </c>
      <c r="G808" s="70">
        <f t="shared" si="28"/>
        <v>2206032395.1799998</v>
      </c>
      <c r="H808" s="63">
        <v>0</v>
      </c>
      <c r="I808"/>
    </row>
    <row r="809" spans="1:9">
      <c r="A809" s="67" t="s">
        <v>28</v>
      </c>
      <c r="B809" s="68">
        <v>2006</v>
      </c>
      <c r="C809" s="72">
        <v>692636351</v>
      </c>
      <c r="D809" s="72">
        <v>702024818</v>
      </c>
      <c r="E809" s="72">
        <v>912982468</v>
      </c>
      <c r="F809" s="72">
        <v>0</v>
      </c>
      <c r="G809" s="70">
        <f t="shared" si="28"/>
        <v>2307643637</v>
      </c>
      <c r="H809" s="63">
        <v>0</v>
      </c>
      <c r="I809"/>
    </row>
    <row r="810" spans="1:9">
      <c r="A810" s="67" t="s">
        <v>28</v>
      </c>
      <c r="B810" s="68">
        <v>2007</v>
      </c>
      <c r="C810" s="72">
        <v>712200556</v>
      </c>
      <c r="D810" s="72">
        <v>824604506</v>
      </c>
      <c r="E810" s="72">
        <v>1322286110</v>
      </c>
      <c r="F810" s="72">
        <v>0</v>
      </c>
      <c r="G810" s="70">
        <f t="shared" si="28"/>
        <v>2859091172</v>
      </c>
      <c r="H810" s="63">
        <v>0</v>
      </c>
      <c r="I810"/>
    </row>
    <row r="811" spans="1:9">
      <c r="A811" s="67" t="s">
        <v>28</v>
      </c>
      <c r="B811" s="68">
        <v>2008</v>
      </c>
      <c r="C811" s="72">
        <v>739912500</v>
      </c>
      <c r="D811" s="72">
        <v>1096212102</v>
      </c>
      <c r="E811" s="72">
        <v>1498313802</v>
      </c>
      <c r="F811" s="72">
        <v>0</v>
      </c>
      <c r="G811" s="70">
        <f t="shared" si="28"/>
        <v>3334438404</v>
      </c>
      <c r="H811" s="63">
        <v>0</v>
      </c>
      <c r="I811"/>
    </row>
    <row r="812" spans="1:9">
      <c r="A812" s="67" t="s">
        <v>28</v>
      </c>
      <c r="B812" s="68">
        <v>2009</v>
      </c>
      <c r="C812" s="72">
        <v>769949241</v>
      </c>
      <c r="D812" s="72">
        <v>1071481528</v>
      </c>
      <c r="E812" s="72">
        <v>1653824373</v>
      </c>
      <c r="F812" s="72">
        <v>0</v>
      </c>
      <c r="G812" s="70">
        <f t="shared" si="28"/>
        <v>3495255142</v>
      </c>
      <c r="H812" s="63">
        <v>0</v>
      </c>
      <c r="I812"/>
    </row>
    <row r="813" spans="1:9">
      <c r="A813" s="67" t="s">
        <v>28</v>
      </c>
      <c r="B813" s="68">
        <v>2010</v>
      </c>
      <c r="C813" s="72">
        <v>748015631</v>
      </c>
      <c r="D813" s="72">
        <v>1008581875</v>
      </c>
      <c r="E813" s="72">
        <v>1620890080</v>
      </c>
      <c r="F813" s="72">
        <v>0</v>
      </c>
      <c r="G813" s="70">
        <f t="shared" si="28"/>
        <v>3377487586</v>
      </c>
      <c r="H813" s="63">
        <v>0</v>
      </c>
      <c r="I813"/>
    </row>
    <row r="814" spans="1:9">
      <c r="A814" s="67" t="s">
        <v>28</v>
      </c>
      <c r="B814" s="68">
        <v>2011</v>
      </c>
      <c r="C814" s="72">
        <v>790601447</v>
      </c>
      <c r="D814" s="72">
        <v>803896979</v>
      </c>
      <c r="E814" s="72">
        <v>1705079369</v>
      </c>
      <c r="F814" s="72">
        <v>0</v>
      </c>
      <c r="G814" s="70">
        <f t="shared" si="28"/>
        <v>3299577795</v>
      </c>
      <c r="H814" s="63">
        <v>0</v>
      </c>
      <c r="I814"/>
    </row>
    <row r="815" spans="1:9">
      <c r="A815" s="67" t="s">
        <v>28</v>
      </c>
      <c r="B815" s="68">
        <v>2012</v>
      </c>
      <c r="C815" s="72">
        <v>825350559</v>
      </c>
      <c r="D815" s="72">
        <v>945278895</v>
      </c>
      <c r="E815" s="72">
        <v>1788245669</v>
      </c>
      <c r="F815" s="72">
        <v>0</v>
      </c>
      <c r="G815" s="70">
        <f t="shared" si="28"/>
        <v>3558875123</v>
      </c>
      <c r="H815" s="63">
        <v>0</v>
      </c>
      <c r="I815"/>
    </row>
    <row r="816" spans="1:9">
      <c r="A816" s="67" t="s">
        <v>28</v>
      </c>
      <c r="B816" s="68">
        <v>2013</v>
      </c>
      <c r="C816" s="72">
        <v>866612021</v>
      </c>
      <c r="D816" s="72">
        <v>895473195</v>
      </c>
      <c r="E816" s="72">
        <v>1654068269</v>
      </c>
      <c r="F816" s="72">
        <v>0</v>
      </c>
      <c r="G816" s="70">
        <f t="shared" si="28"/>
        <v>3416153485</v>
      </c>
      <c r="H816" s="63">
        <v>1858845</v>
      </c>
      <c r="I816" t="s">
        <v>448</v>
      </c>
    </row>
    <row r="817" spans="1:9">
      <c r="A817" s="67" t="s">
        <v>28</v>
      </c>
      <c r="B817" s="68">
        <v>2014</v>
      </c>
      <c r="C817" s="72">
        <v>901653618</v>
      </c>
      <c r="D817" s="72">
        <v>1256518516</v>
      </c>
      <c r="E817" s="72">
        <v>1735155742.1199999</v>
      </c>
      <c r="F817" s="72">
        <v>0</v>
      </c>
      <c r="G817" s="70">
        <f t="shared" si="28"/>
        <v>3893327876.1199999</v>
      </c>
      <c r="H817" s="63">
        <v>7877785</v>
      </c>
      <c r="I817" t="s">
        <v>448</v>
      </c>
    </row>
    <row r="818" spans="1:9">
      <c r="A818" s="67"/>
      <c r="C818" s="69"/>
      <c r="D818" s="69"/>
      <c r="E818" s="69"/>
      <c r="F818" s="69"/>
      <c r="G818" s="75"/>
      <c r="I818"/>
    </row>
    <row r="819" spans="1:9">
      <c r="A819" s="67" t="s">
        <v>29</v>
      </c>
      <c r="B819" s="68">
        <v>1988</v>
      </c>
      <c r="C819" s="69">
        <v>252803488</v>
      </c>
      <c r="D819" s="69">
        <v>119901061</v>
      </c>
      <c r="E819" s="69">
        <v>203345399</v>
      </c>
      <c r="F819" s="69">
        <v>87655124</v>
      </c>
      <c r="G819" s="70">
        <f>SUM(C819:F819)</f>
        <v>663705072</v>
      </c>
      <c r="H819" s="63">
        <v>0</v>
      </c>
      <c r="I819"/>
    </row>
    <row r="820" spans="1:9">
      <c r="A820" s="67" t="s">
        <v>29</v>
      </c>
      <c r="B820" s="68">
        <v>1989</v>
      </c>
      <c r="C820" s="69">
        <v>234946765</v>
      </c>
      <c r="D820" s="69">
        <v>217312983</v>
      </c>
      <c r="E820" s="69">
        <v>235348015</v>
      </c>
      <c r="F820" s="69">
        <v>75157619</v>
      </c>
      <c r="G820" s="70">
        <f t="shared" ref="G820:G845" si="29">SUM(C820:F820)</f>
        <v>762765382</v>
      </c>
      <c r="H820" s="63">
        <v>0</v>
      </c>
      <c r="I820"/>
    </row>
    <row r="821" spans="1:9">
      <c r="A821" s="67" t="s">
        <v>29</v>
      </c>
      <c r="B821" s="68">
        <v>1990</v>
      </c>
      <c r="C821" s="69">
        <v>241536221</v>
      </c>
      <c r="D821" s="69">
        <v>259760502.19999999</v>
      </c>
      <c r="E821" s="69">
        <v>240900345</v>
      </c>
      <c r="F821" s="69">
        <v>92438242</v>
      </c>
      <c r="G821" s="70">
        <f t="shared" si="29"/>
        <v>834635310.20000005</v>
      </c>
      <c r="H821" s="63">
        <v>0</v>
      </c>
      <c r="I821"/>
    </row>
    <row r="822" spans="1:9">
      <c r="A822" s="67" t="s">
        <v>29</v>
      </c>
      <c r="B822" s="68">
        <v>1991</v>
      </c>
      <c r="C822" s="69">
        <v>260141719</v>
      </c>
      <c r="D822" s="69">
        <v>205080765</v>
      </c>
      <c r="E822" s="69">
        <v>241177952</v>
      </c>
      <c r="F822" s="69">
        <v>82311078</v>
      </c>
      <c r="G822" s="70">
        <f t="shared" si="29"/>
        <v>788711514</v>
      </c>
      <c r="H822" s="63">
        <v>0</v>
      </c>
      <c r="I822"/>
    </row>
    <row r="823" spans="1:9">
      <c r="A823" s="67" t="s">
        <v>29</v>
      </c>
      <c r="B823" s="68">
        <v>1992</v>
      </c>
      <c r="C823" s="69">
        <v>285808181</v>
      </c>
      <c r="D823" s="69">
        <v>265144968.36000001</v>
      </c>
      <c r="E823" s="69">
        <v>253737165</v>
      </c>
      <c r="F823" s="69">
        <v>41944650</v>
      </c>
      <c r="G823" s="70">
        <f t="shared" si="29"/>
        <v>846634964.36000001</v>
      </c>
      <c r="H823" s="63">
        <v>0</v>
      </c>
      <c r="I823"/>
    </row>
    <row r="824" spans="1:9">
      <c r="A824" s="67" t="s">
        <v>29</v>
      </c>
      <c r="B824" s="68">
        <v>1993</v>
      </c>
      <c r="C824" s="69">
        <v>279493617</v>
      </c>
      <c r="D824" s="69">
        <v>264027730</v>
      </c>
      <c r="E824" s="69">
        <v>283496014</v>
      </c>
      <c r="F824" s="69">
        <v>74308335</v>
      </c>
      <c r="G824" s="70">
        <f t="shared" si="29"/>
        <v>901325696</v>
      </c>
      <c r="H824" s="63">
        <v>0</v>
      </c>
      <c r="I824"/>
    </row>
    <row r="825" spans="1:9">
      <c r="A825" s="67" t="s">
        <v>29</v>
      </c>
      <c r="B825" s="68">
        <v>1994</v>
      </c>
      <c r="C825" s="69">
        <v>314086073</v>
      </c>
      <c r="D825" s="69">
        <v>284405162</v>
      </c>
      <c r="E825" s="69">
        <v>286147819</v>
      </c>
      <c r="F825" s="69">
        <v>42554564</v>
      </c>
      <c r="G825" s="70">
        <f t="shared" si="29"/>
        <v>927193618</v>
      </c>
      <c r="H825" s="63">
        <v>0</v>
      </c>
      <c r="I825"/>
    </row>
    <row r="826" spans="1:9">
      <c r="A826" s="67" t="s">
        <v>29</v>
      </c>
      <c r="B826" s="68">
        <v>1995</v>
      </c>
      <c r="C826" s="69">
        <v>332373812</v>
      </c>
      <c r="D826" s="69">
        <v>272400511</v>
      </c>
      <c r="E826" s="69">
        <v>298025547</v>
      </c>
      <c r="F826" s="69">
        <v>28369697</v>
      </c>
      <c r="G826" s="70">
        <f t="shared" si="29"/>
        <v>931169567</v>
      </c>
      <c r="H826" s="63">
        <v>0</v>
      </c>
      <c r="I826"/>
    </row>
    <row r="827" spans="1:9">
      <c r="A827" s="67" t="s">
        <v>29</v>
      </c>
      <c r="B827" s="68">
        <v>1996</v>
      </c>
      <c r="C827" s="69">
        <v>356329729</v>
      </c>
      <c r="D827" s="69">
        <v>202957008</v>
      </c>
      <c r="E827" s="69">
        <v>306213178</v>
      </c>
      <c r="F827" s="69">
        <v>38576938</v>
      </c>
      <c r="G827" s="70">
        <f t="shared" si="29"/>
        <v>904076853</v>
      </c>
      <c r="H827" s="63">
        <v>0</v>
      </c>
      <c r="I827"/>
    </row>
    <row r="828" spans="1:9">
      <c r="A828" s="67" t="s">
        <v>29</v>
      </c>
      <c r="B828" s="68">
        <v>1997</v>
      </c>
      <c r="C828" s="69">
        <v>327085853</v>
      </c>
      <c r="D828" s="69">
        <v>269116727</v>
      </c>
      <c r="E828" s="69">
        <v>295343014</v>
      </c>
      <c r="F828" s="69">
        <v>66111619</v>
      </c>
      <c r="G828" s="70">
        <f t="shared" si="29"/>
        <v>957657213</v>
      </c>
      <c r="H828" s="63">
        <v>0</v>
      </c>
      <c r="I828"/>
    </row>
    <row r="829" spans="1:9">
      <c r="A829" s="67" t="s">
        <v>29</v>
      </c>
      <c r="B829" s="68">
        <v>1998</v>
      </c>
      <c r="C829" s="69">
        <v>379340368</v>
      </c>
      <c r="D829" s="69">
        <v>273163517</v>
      </c>
      <c r="E829" s="69">
        <v>296275080</v>
      </c>
      <c r="F829" s="69">
        <v>102922212</v>
      </c>
      <c r="G829" s="70">
        <f t="shared" si="29"/>
        <v>1051701177</v>
      </c>
      <c r="H829" s="63">
        <v>0</v>
      </c>
      <c r="I829"/>
    </row>
    <row r="830" spans="1:9">
      <c r="A830" s="67" t="s">
        <v>29</v>
      </c>
      <c r="B830" s="68">
        <v>1999</v>
      </c>
      <c r="C830" s="69">
        <v>383399884</v>
      </c>
      <c r="D830" s="69">
        <v>353550676</v>
      </c>
      <c r="E830" s="69">
        <v>311830778</v>
      </c>
      <c r="F830" s="69">
        <v>85811125</v>
      </c>
      <c r="G830" s="70">
        <f t="shared" si="29"/>
        <v>1134592463</v>
      </c>
      <c r="H830" s="63">
        <v>0</v>
      </c>
      <c r="I830"/>
    </row>
    <row r="831" spans="1:9">
      <c r="A831" s="67" t="s">
        <v>29</v>
      </c>
      <c r="B831" s="68">
        <v>2000</v>
      </c>
      <c r="C831" s="69">
        <v>371612555</v>
      </c>
      <c r="D831" s="69">
        <v>356810727</v>
      </c>
      <c r="E831" s="69">
        <v>327324467</v>
      </c>
      <c r="F831" s="69">
        <v>49837913</v>
      </c>
      <c r="G831" s="70">
        <f t="shared" si="29"/>
        <v>1105585662</v>
      </c>
      <c r="H831" s="63">
        <v>0</v>
      </c>
      <c r="I831"/>
    </row>
    <row r="832" spans="1:9">
      <c r="A832" s="67" t="s">
        <v>29</v>
      </c>
      <c r="B832" s="68">
        <v>2001</v>
      </c>
      <c r="C832" s="69">
        <v>363577918</v>
      </c>
      <c r="D832" s="69">
        <v>493492136</v>
      </c>
      <c r="E832" s="69">
        <v>327779405</v>
      </c>
      <c r="F832" s="69">
        <v>39427603</v>
      </c>
      <c r="G832" s="70">
        <f t="shared" si="29"/>
        <v>1224277062</v>
      </c>
      <c r="H832" s="63">
        <v>0</v>
      </c>
      <c r="I832"/>
    </row>
    <row r="833" spans="1:9">
      <c r="A833" s="67" t="s">
        <v>29</v>
      </c>
      <c r="B833" s="68">
        <v>2002</v>
      </c>
      <c r="C833" s="69">
        <v>346960375</v>
      </c>
      <c r="D833" s="69">
        <v>774499331</v>
      </c>
      <c r="E833" s="69">
        <v>339227506</v>
      </c>
      <c r="F833" s="69">
        <v>110238020</v>
      </c>
      <c r="G833" s="70">
        <f t="shared" si="29"/>
        <v>1570925232</v>
      </c>
      <c r="H833" s="63">
        <v>0</v>
      </c>
      <c r="I833"/>
    </row>
    <row r="834" spans="1:9">
      <c r="A834" s="67" t="s">
        <v>29</v>
      </c>
      <c r="B834" s="68">
        <v>2003</v>
      </c>
      <c r="C834" s="71">
        <v>383633208</v>
      </c>
      <c r="D834" s="71">
        <v>686958663</v>
      </c>
      <c r="E834" s="71">
        <v>358910278</v>
      </c>
      <c r="F834" s="71">
        <v>74796393</v>
      </c>
      <c r="G834" s="70">
        <f t="shared" si="29"/>
        <v>1504298542</v>
      </c>
      <c r="H834" s="63">
        <v>0</v>
      </c>
    </row>
    <row r="835" spans="1:9">
      <c r="A835" s="67" t="s">
        <v>29</v>
      </c>
      <c r="B835" s="68">
        <v>2004</v>
      </c>
      <c r="C835" s="71">
        <v>381166967</v>
      </c>
      <c r="D835" s="71">
        <v>641007904</v>
      </c>
      <c r="E835" s="71">
        <v>394769423</v>
      </c>
      <c r="F835" s="71">
        <v>91170299</v>
      </c>
      <c r="G835" s="70">
        <f t="shared" si="29"/>
        <v>1508114593</v>
      </c>
      <c r="H835" s="63">
        <v>0</v>
      </c>
    </row>
    <row r="836" spans="1:9">
      <c r="A836" s="67" t="s">
        <v>29</v>
      </c>
      <c r="B836" s="68">
        <v>2005</v>
      </c>
      <c r="C836" s="71">
        <v>412156500</v>
      </c>
      <c r="D836" s="71">
        <v>593862991</v>
      </c>
      <c r="E836" s="71">
        <v>428512325.73000002</v>
      </c>
      <c r="F836" s="71">
        <v>129230456</v>
      </c>
      <c r="G836" s="70">
        <f t="shared" si="29"/>
        <v>1563762272.73</v>
      </c>
      <c r="H836" s="63">
        <v>0</v>
      </c>
    </row>
    <row r="837" spans="1:9">
      <c r="A837" s="67" t="s">
        <v>29</v>
      </c>
      <c r="B837" s="68">
        <v>2006</v>
      </c>
      <c r="C837" s="72">
        <v>444502774</v>
      </c>
      <c r="D837" s="72">
        <v>558130092</v>
      </c>
      <c r="E837" s="72">
        <v>496838075</v>
      </c>
      <c r="F837" s="72">
        <v>168348202</v>
      </c>
      <c r="G837" s="70">
        <f t="shared" si="29"/>
        <v>1667819143</v>
      </c>
      <c r="H837" s="63">
        <v>0</v>
      </c>
    </row>
    <row r="838" spans="1:9">
      <c r="A838" s="67" t="s">
        <v>29</v>
      </c>
      <c r="B838" s="68">
        <v>2007</v>
      </c>
      <c r="C838" s="72">
        <v>477497084</v>
      </c>
      <c r="D838" s="72">
        <v>559526907</v>
      </c>
      <c r="E838" s="72">
        <v>868271880</v>
      </c>
      <c r="F838" s="72">
        <v>80082857</v>
      </c>
      <c r="G838" s="70">
        <f t="shared" si="29"/>
        <v>1985378728</v>
      </c>
      <c r="H838" s="63">
        <v>0</v>
      </c>
    </row>
    <row r="839" spans="1:9">
      <c r="A839" s="67" t="s">
        <v>29</v>
      </c>
      <c r="B839" s="68">
        <v>2008</v>
      </c>
      <c r="C839" s="72">
        <v>471342822</v>
      </c>
      <c r="D839" s="72">
        <v>795665312</v>
      </c>
      <c r="E839" s="72">
        <v>1037783684</v>
      </c>
      <c r="F839" s="72">
        <v>261653876</v>
      </c>
      <c r="G839" s="70">
        <f t="shared" si="29"/>
        <v>2566445694</v>
      </c>
      <c r="H839" s="63">
        <v>0</v>
      </c>
    </row>
    <row r="840" spans="1:9">
      <c r="A840" s="67" t="s">
        <v>29</v>
      </c>
      <c r="B840" s="68">
        <v>2009</v>
      </c>
      <c r="C840" s="72">
        <v>501259480</v>
      </c>
      <c r="D840" s="72">
        <v>828000435</v>
      </c>
      <c r="E840" s="72">
        <v>1097122149</v>
      </c>
      <c r="F840" s="72">
        <v>282328023</v>
      </c>
      <c r="G840" s="70">
        <f t="shared" si="29"/>
        <v>2708710087</v>
      </c>
      <c r="H840" s="63">
        <v>0</v>
      </c>
    </row>
    <row r="841" spans="1:9">
      <c r="A841" s="67" t="s">
        <v>29</v>
      </c>
      <c r="B841" s="68">
        <v>2010</v>
      </c>
      <c r="C841" s="72">
        <v>513799242</v>
      </c>
      <c r="D841" s="72">
        <v>763154173</v>
      </c>
      <c r="E841" s="72">
        <v>1173877203</v>
      </c>
      <c r="F841" s="72">
        <v>494814110</v>
      </c>
      <c r="G841" s="70">
        <f t="shared" si="29"/>
        <v>2945644728</v>
      </c>
      <c r="H841" s="63">
        <v>0</v>
      </c>
    </row>
    <row r="842" spans="1:9">
      <c r="A842" s="67" t="s">
        <v>29</v>
      </c>
      <c r="B842" s="68">
        <v>2011</v>
      </c>
      <c r="C842" s="72">
        <v>522619402</v>
      </c>
      <c r="D842" s="72">
        <v>606420884</v>
      </c>
      <c r="E842" s="72">
        <v>1356175416.9400001</v>
      </c>
      <c r="F842" s="72">
        <v>482548453</v>
      </c>
      <c r="G842" s="70">
        <f t="shared" si="29"/>
        <v>2967764155.9400001</v>
      </c>
      <c r="H842" s="63">
        <v>0</v>
      </c>
    </row>
    <row r="843" spans="1:9">
      <c r="A843" s="67" t="s">
        <v>29</v>
      </c>
      <c r="B843" s="68">
        <v>2012</v>
      </c>
      <c r="C843" s="72">
        <v>593175594</v>
      </c>
      <c r="D843" s="72">
        <v>849596896</v>
      </c>
      <c r="E843" s="72">
        <v>1086540751</v>
      </c>
      <c r="F843" s="72">
        <v>167588601</v>
      </c>
      <c r="G843" s="70">
        <f t="shared" si="29"/>
        <v>2696901842</v>
      </c>
      <c r="H843" s="63">
        <v>0</v>
      </c>
    </row>
    <row r="844" spans="1:9">
      <c r="A844" s="67" t="s">
        <v>29</v>
      </c>
      <c r="B844" s="68">
        <v>2013</v>
      </c>
      <c r="C844" s="72">
        <v>546481681</v>
      </c>
      <c r="D844" s="72">
        <v>870464239</v>
      </c>
      <c r="E844" s="72">
        <v>1105719793</v>
      </c>
      <c r="F844" s="72">
        <v>582879699</v>
      </c>
      <c r="G844" s="70">
        <f t="shared" si="29"/>
        <v>3105545412</v>
      </c>
      <c r="H844" s="63">
        <v>0</v>
      </c>
    </row>
    <row r="845" spans="1:9">
      <c r="A845" s="67" t="s">
        <v>29</v>
      </c>
      <c r="B845" s="68">
        <v>2014</v>
      </c>
      <c r="C845" s="72">
        <v>560684666</v>
      </c>
      <c r="D845" s="72">
        <v>923133517</v>
      </c>
      <c r="E845" s="72">
        <v>1071736115.95</v>
      </c>
      <c r="F845" s="72">
        <v>409692612</v>
      </c>
      <c r="G845" s="70">
        <f t="shared" si="29"/>
        <v>2965246910.9499998</v>
      </c>
      <c r="H845" s="63">
        <v>0</v>
      </c>
    </row>
    <row r="846" spans="1:9">
      <c r="A846" s="67"/>
      <c r="C846" s="69"/>
      <c r="D846" s="69"/>
      <c r="E846" s="69"/>
      <c r="F846" s="69"/>
      <c r="G846" s="75"/>
      <c r="I846"/>
    </row>
    <row r="847" spans="1:9">
      <c r="A847" s="67" t="s">
        <v>30</v>
      </c>
      <c r="B847" s="68">
        <v>1988</v>
      </c>
      <c r="C847" s="69">
        <v>2073109199</v>
      </c>
      <c r="D847" s="69">
        <v>1731834873</v>
      </c>
      <c r="E847" s="69">
        <v>4227426164</v>
      </c>
      <c r="F847" s="69">
        <v>1108412108</v>
      </c>
      <c r="G847" s="70">
        <f>SUM(C847:F847)</f>
        <v>9140782344</v>
      </c>
      <c r="H847" s="63">
        <v>0</v>
      </c>
      <c r="I847"/>
    </row>
    <row r="848" spans="1:9">
      <c r="A848" s="67" t="s">
        <v>30</v>
      </c>
      <c r="B848" s="68">
        <v>1989</v>
      </c>
      <c r="C848" s="69">
        <v>2183764728</v>
      </c>
      <c r="D848" s="69">
        <v>1974007514</v>
      </c>
      <c r="E848" s="69">
        <v>4745054555</v>
      </c>
      <c r="F848" s="69">
        <v>969808889</v>
      </c>
      <c r="G848" s="70">
        <f t="shared" ref="G848:G873" si="30">SUM(C848:F848)</f>
        <v>9872635686</v>
      </c>
      <c r="H848" s="63">
        <v>0</v>
      </c>
      <c r="I848"/>
    </row>
    <row r="849" spans="1:9">
      <c r="A849" s="67" t="s">
        <v>30</v>
      </c>
      <c r="B849" s="68">
        <v>1990</v>
      </c>
      <c r="C849" s="69">
        <v>2364265442</v>
      </c>
      <c r="D849" s="69">
        <v>2550437378.9200001</v>
      </c>
      <c r="E849" s="69">
        <v>4888106724</v>
      </c>
      <c r="F849" s="69">
        <v>1133655124</v>
      </c>
      <c r="G849" s="70">
        <f t="shared" si="30"/>
        <v>10936464668.92</v>
      </c>
      <c r="H849" s="63">
        <v>0</v>
      </c>
      <c r="I849"/>
    </row>
    <row r="850" spans="1:9">
      <c r="A850" s="67" t="s">
        <v>30</v>
      </c>
      <c r="B850" s="68">
        <v>1991</v>
      </c>
      <c r="C850" s="69">
        <v>2444151278</v>
      </c>
      <c r="D850" s="69">
        <v>2481827275</v>
      </c>
      <c r="E850" s="69">
        <v>4397986945</v>
      </c>
      <c r="F850" s="69">
        <v>877253188</v>
      </c>
      <c r="G850" s="70">
        <f t="shared" si="30"/>
        <v>10201218686</v>
      </c>
      <c r="H850" s="63">
        <v>0</v>
      </c>
      <c r="I850"/>
    </row>
    <row r="851" spans="1:9">
      <c r="A851" s="67" t="s">
        <v>30</v>
      </c>
      <c r="B851" s="68">
        <v>1992</v>
      </c>
      <c r="C851" s="69">
        <v>2689828543</v>
      </c>
      <c r="D851" s="69">
        <v>2929192389.8000002</v>
      </c>
      <c r="E851" s="69">
        <v>4327663715</v>
      </c>
      <c r="F851" s="69">
        <v>575311765</v>
      </c>
      <c r="G851" s="70">
        <f t="shared" si="30"/>
        <v>10521996412.799999</v>
      </c>
      <c r="H851" s="63">
        <v>0</v>
      </c>
      <c r="I851"/>
    </row>
    <row r="852" spans="1:9">
      <c r="A852" s="67" t="s">
        <v>30</v>
      </c>
      <c r="B852" s="68">
        <v>1993</v>
      </c>
      <c r="C852" s="69">
        <v>2996718589</v>
      </c>
      <c r="D852" s="69">
        <v>2532350985</v>
      </c>
      <c r="E852" s="69">
        <v>4245833860</v>
      </c>
      <c r="F852" s="69">
        <v>593521279</v>
      </c>
      <c r="G852" s="70">
        <f t="shared" si="30"/>
        <v>10368424713</v>
      </c>
      <c r="H852" s="63">
        <v>0</v>
      </c>
      <c r="I852"/>
    </row>
    <row r="853" spans="1:9">
      <c r="A853" s="67" t="s">
        <v>30</v>
      </c>
      <c r="B853" s="68">
        <v>1994</v>
      </c>
      <c r="C853" s="69">
        <v>3231932887</v>
      </c>
      <c r="D853" s="69">
        <v>2957910836</v>
      </c>
      <c r="E853" s="69">
        <v>4269926095</v>
      </c>
      <c r="F853" s="69">
        <v>639234053</v>
      </c>
      <c r="G853" s="70">
        <f t="shared" si="30"/>
        <v>11099003871</v>
      </c>
      <c r="H853" s="63">
        <v>0</v>
      </c>
      <c r="I853"/>
    </row>
    <row r="854" spans="1:9">
      <c r="A854" s="67" t="s">
        <v>30</v>
      </c>
      <c r="B854" s="68">
        <v>1995</v>
      </c>
      <c r="C854" s="69">
        <v>3175155312</v>
      </c>
      <c r="D854" s="69">
        <v>2682124713</v>
      </c>
      <c r="E854" s="69">
        <v>4157029058</v>
      </c>
      <c r="F854" s="69">
        <v>491233902</v>
      </c>
      <c r="G854" s="70">
        <f t="shared" si="30"/>
        <v>10505542985</v>
      </c>
      <c r="H854" s="63">
        <v>0</v>
      </c>
      <c r="I854"/>
    </row>
    <row r="855" spans="1:9">
      <c r="A855" s="67" t="s">
        <v>30</v>
      </c>
      <c r="B855" s="68">
        <v>1996</v>
      </c>
      <c r="C855" s="69">
        <v>2999224711</v>
      </c>
      <c r="D855" s="69">
        <v>2302871125</v>
      </c>
      <c r="E855" s="69">
        <v>4252812116</v>
      </c>
      <c r="F855" s="69">
        <v>640455344</v>
      </c>
      <c r="G855" s="70">
        <f t="shared" si="30"/>
        <v>10195363296</v>
      </c>
      <c r="H855" s="63">
        <v>0</v>
      </c>
      <c r="I855"/>
    </row>
    <row r="856" spans="1:9">
      <c r="A856" s="67" t="s">
        <v>30</v>
      </c>
      <c r="B856" s="68">
        <v>1997</v>
      </c>
      <c r="C856" s="69">
        <v>3196860901</v>
      </c>
      <c r="D856" s="69">
        <v>2545256440</v>
      </c>
      <c r="E856" s="69">
        <v>4294005693</v>
      </c>
      <c r="F856" s="69">
        <v>479246708</v>
      </c>
      <c r="G856" s="70">
        <f t="shared" si="30"/>
        <v>10515369742</v>
      </c>
      <c r="H856" s="63">
        <v>0</v>
      </c>
      <c r="I856"/>
    </row>
    <row r="857" spans="1:9">
      <c r="A857" s="67" t="s">
        <v>30</v>
      </c>
      <c r="B857" s="68">
        <v>1998</v>
      </c>
      <c r="C857" s="69">
        <v>3594018956</v>
      </c>
      <c r="D857" s="69">
        <v>2346820388</v>
      </c>
      <c r="E857" s="69">
        <v>4391742488</v>
      </c>
      <c r="F857" s="69">
        <v>303854623</v>
      </c>
      <c r="G857" s="70">
        <f t="shared" si="30"/>
        <v>10636436455</v>
      </c>
      <c r="H857" s="63">
        <v>0</v>
      </c>
      <c r="I857"/>
    </row>
    <row r="858" spans="1:9">
      <c r="A858" s="67" t="s">
        <v>30</v>
      </c>
      <c r="B858" s="68">
        <v>1999</v>
      </c>
      <c r="C858" s="69">
        <v>3131582842</v>
      </c>
      <c r="D858" s="69">
        <v>2744233755</v>
      </c>
      <c r="E858" s="69">
        <v>4524544981</v>
      </c>
      <c r="F858" s="69">
        <v>643538393</v>
      </c>
      <c r="G858" s="70">
        <f t="shared" si="30"/>
        <v>11043899971</v>
      </c>
      <c r="H858" s="63">
        <v>0</v>
      </c>
      <c r="I858"/>
    </row>
    <row r="859" spans="1:9">
      <c r="A859" s="67" t="s">
        <v>30</v>
      </c>
      <c r="B859" s="68">
        <v>2000</v>
      </c>
      <c r="C859" s="69">
        <v>3336450761</v>
      </c>
      <c r="D859" s="69">
        <v>3602748260</v>
      </c>
      <c r="E859" s="69">
        <v>4697743590</v>
      </c>
      <c r="F859" s="69">
        <v>667276739</v>
      </c>
      <c r="G859" s="70">
        <f t="shared" si="30"/>
        <v>12304219350</v>
      </c>
      <c r="H859" s="63">
        <v>0</v>
      </c>
      <c r="I859"/>
    </row>
    <row r="860" spans="1:9">
      <c r="A860" s="67" t="s">
        <v>30</v>
      </c>
      <c r="B860" s="68">
        <v>2001</v>
      </c>
      <c r="C860" s="69">
        <v>3254615957</v>
      </c>
      <c r="D860" s="69">
        <v>5163369591</v>
      </c>
      <c r="E860" s="69">
        <v>5059968369</v>
      </c>
      <c r="F860" s="69">
        <v>470562350</v>
      </c>
      <c r="G860" s="70">
        <f t="shared" si="30"/>
        <v>13948516267</v>
      </c>
      <c r="H860" s="63">
        <v>0</v>
      </c>
      <c r="I860"/>
    </row>
    <row r="861" spans="1:9">
      <c r="A861" s="67" t="s">
        <v>30</v>
      </c>
      <c r="B861" s="68">
        <v>2002</v>
      </c>
      <c r="C861" s="69">
        <v>3524610093</v>
      </c>
      <c r="D861" s="69">
        <v>6900012912</v>
      </c>
      <c r="E861" s="69">
        <v>5110299481</v>
      </c>
      <c r="F861" s="69">
        <v>379130839</v>
      </c>
      <c r="G861" s="70">
        <f t="shared" si="30"/>
        <v>15914053325</v>
      </c>
      <c r="H861" s="63">
        <v>0</v>
      </c>
      <c r="I861"/>
    </row>
    <row r="862" spans="1:9">
      <c r="A862" s="67" t="s">
        <v>30</v>
      </c>
      <c r="B862" s="68">
        <v>2003</v>
      </c>
      <c r="C862" s="71">
        <v>3772083713</v>
      </c>
      <c r="D862" s="71">
        <v>6399872712</v>
      </c>
      <c r="E862" s="71">
        <v>5390004672</v>
      </c>
      <c r="F862" s="71">
        <v>634576551</v>
      </c>
      <c r="G862" s="70">
        <f t="shared" si="30"/>
        <v>16196537648</v>
      </c>
      <c r="H862" s="63">
        <v>0</v>
      </c>
      <c r="I862"/>
    </row>
    <row r="863" spans="1:9">
      <c r="A863" s="67" t="s">
        <v>30</v>
      </c>
      <c r="B863" s="68">
        <v>2004</v>
      </c>
      <c r="C863" s="71">
        <v>4204052289</v>
      </c>
      <c r="D863" s="71">
        <v>5294540755</v>
      </c>
      <c r="E863" s="71">
        <v>5722735424</v>
      </c>
      <c r="F863" s="71">
        <v>815329692</v>
      </c>
      <c r="G863" s="70">
        <f t="shared" si="30"/>
        <v>16036658160</v>
      </c>
      <c r="H863" s="63">
        <v>0</v>
      </c>
      <c r="I863"/>
    </row>
    <row r="864" spans="1:9">
      <c r="A864" s="67" t="s">
        <v>30</v>
      </c>
      <c r="B864" s="68">
        <v>2005</v>
      </c>
      <c r="C864" s="71">
        <v>4002026439</v>
      </c>
      <c r="D864" s="71">
        <v>4959483318</v>
      </c>
      <c r="E864" s="71">
        <v>6161664883.3599997</v>
      </c>
      <c r="F864" s="71">
        <v>1319921261</v>
      </c>
      <c r="G864" s="70">
        <f t="shared" si="30"/>
        <v>16443095901.360001</v>
      </c>
      <c r="H864" s="63">
        <v>0</v>
      </c>
      <c r="I864"/>
    </row>
    <row r="865" spans="1:9">
      <c r="A865" s="67" t="s">
        <v>30</v>
      </c>
      <c r="B865" s="68">
        <v>2006</v>
      </c>
      <c r="C865" s="72">
        <v>4547140561</v>
      </c>
      <c r="D865" s="72">
        <v>5470434982</v>
      </c>
      <c r="E865" s="72">
        <v>7343310219</v>
      </c>
      <c r="F865" s="72">
        <v>1214023392</v>
      </c>
      <c r="G865" s="70">
        <f t="shared" si="30"/>
        <v>18574909154</v>
      </c>
      <c r="H865" s="63">
        <v>0</v>
      </c>
      <c r="I865"/>
    </row>
    <row r="866" spans="1:9">
      <c r="A866" s="67" t="s">
        <v>30</v>
      </c>
      <c r="B866" s="68">
        <v>2007</v>
      </c>
      <c r="C866" s="72">
        <v>4441444134</v>
      </c>
      <c r="D866" s="72">
        <v>5079390399</v>
      </c>
      <c r="E866" s="72">
        <v>9335690450</v>
      </c>
      <c r="F866" s="72">
        <v>836012711</v>
      </c>
      <c r="G866" s="70">
        <f t="shared" si="30"/>
        <v>19692537694</v>
      </c>
      <c r="H866" s="63">
        <v>0</v>
      </c>
      <c r="I866"/>
    </row>
    <row r="867" spans="1:9">
      <c r="A867" s="67" t="s">
        <v>30</v>
      </c>
      <c r="B867" s="68">
        <v>2008</v>
      </c>
      <c r="C867" s="72">
        <v>4338367211</v>
      </c>
      <c r="D867" s="72">
        <v>7272418925</v>
      </c>
      <c r="E867" s="72">
        <v>9853696947</v>
      </c>
      <c r="F867" s="72">
        <v>846436484</v>
      </c>
      <c r="G867" s="70">
        <f t="shared" si="30"/>
        <v>22310919567</v>
      </c>
      <c r="H867" s="63">
        <v>0</v>
      </c>
      <c r="I867"/>
    </row>
    <row r="868" spans="1:9">
      <c r="A868" s="67" t="s">
        <v>30</v>
      </c>
      <c r="B868" s="68">
        <v>2009</v>
      </c>
      <c r="C868" s="72">
        <v>4569693896</v>
      </c>
      <c r="D868" s="72">
        <v>7571069258</v>
      </c>
      <c r="E868" s="72">
        <v>10028229272</v>
      </c>
      <c r="F868" s="72">
        <v>390155994</v>
      </c>
      <c r="G868" s="70">
        <f t="shared" si="30"/>
        <v>22559148420</v>
      </c>
      <c r="H868" s="63">
        <v>0</v>
      </c>
      <c r="I868"/>
    </row>
    <row r="869" spans="1:9">
      <c r="A869" s="67" t="s">
        <v>30</v>
      </c>
      <c r="B869" s="68">
        <v>2010</v>
      </c>
      <c r="C869" s="72">
        <v>5113558117</v>
      </c>
      <c r="D869" s="72">
        <v>7355793524</v>
      </c>
      <c r="E869" s="72">
        <v>10197728285</v>
      </c>
      <c r="F869" s="72">
        <v>329361195</v>
      </c>
      <c r="G869" s="70">
        <f t="shared" si="30"/>
        <v>22996441121</v>
      </c>
      <c r="H869" s="63">
        <v>0</v>
      </c>
      <c r="I869"/>
    </row>
    <row r="870" spans="1:9">
      <c r="A870" s="67" t="s">
        <v>30</v>
      </c>
      <c r="B870" s="68">
        <v>2011</v>
      </c>
      <c r="C870" s="72">
        <v>5103001172</v>
      </c>
      <c r="D870" s="72">
        <v>6408280560</v>
      </c>
      <c r="E870" s="72">
        <v>10012552908.869999</v>
      </c>
      <c r="F870" s="72">
        <v>835585846</v>
      </c>
      <c r="G870" s="70">
        <f t="shared" si="30"/>
        <v>22359420486.869999</v>
      </c>
      <c r="H870" s="63">
        <v>0</v>
      </c>
      <c r="I870"/>
    </row>
    <row r="871" spans="1:9">
      <c r="A871" s="67" t="s">
        <v>30</v>
      </c>
      <c r="B871" s="68">
        <v>2012</v>
      </c>
      <c r="C871" s="72">
        <v>5352968466</v>
      </c>
      <c r="D871" s="72">
        <v>7067272327</v>
      </c>
      <c r="E871" s="72">
        <v>10800997005</v>
      </c>
      <c r="F871" s="72">
        <v>1436345116</v>
      </c>
      <c r="G871" s="70">
        <f t="shared" si="30"/>
        <v>24657582914</v>
      </c>
      <c r="H871" s="63">
        <v>0</v>
      </c>
      <c r="I871"/>
    </row>
    <row r="872" spans="1:9">
      <c r="A872" s="67" t="s">
        <v>30</v>
      </c>
      <c r="B872" s="68">
        <v>2013</v>
      </c>
      <c r="C872" s="72">
        <v>5341790634</v>
      </c>
      <c r="D872" s="72">
        <v>6099173020</v>
      </c>
      <c r="E872" s="72">
        <v>11613834126</v>
      </c>
      <c r="F872" s="72">
        <v>1147324864</v>
      </c>
      <c r="G872" s="70">
        <f t="shared" si="30"/>
        <v>24202122644</v>
      </c>
      <c r="H872" s="63">
        <v>0</v>
      </c>
      <c r="I872"/>
    </row>
    <row r="873" spans="1:9">
      <c r="A873" s="67" t="s">
        <v>30</v>
      </c>
      <c r="B873" s="68">
        <v>2014</v>
      </c>
      <c r="C873" s="72">
        <v>5777934813</v>
      </c>
      <c r="D873" s="72">
        <v>6862035694</v>
      </c>
      <c r="E873" s="72">
        <v>13776185262.459999</v>
      </c>
      <c r="F873" s="72">
        <v>723722493</v>
      </c>
      <c r="G873" s="70">
        <f t="shared" si="30"/>
        <v>27139878262.459999</v>
      </c>
      <c r="H873" s="63">
        <v>0</v>
      </c>
      <c r="I873"/>
    </row>
    <row r="874" spans="1:9">
      <c r="A874" s="67"/>
      <c r="C874" s="69"/>
      <c r="D874" s="69"/>
      <c r="E874" s="69"/>
      <c r="F874" s="69"/>
      <c r="G874" s="75"/>
      <c r="I874"/>
    </row>
    <row r="875" spans="1:9">
      <c r="A875" s="67" t="s">
        <v>31</v>
      </c>
      <c r="B875" s="68">
        <v>1988</v>
      </c>
      <c r="C875" s="69">
        <v>263207485</v>
      </c>
      <c r="D875" s="69">
        <v>499770760</v>
      </c>
      <c r="E875" s="69">
        <v>260588388</v>
      </c>
      <c r="F875" s="69">
        <v>0</v>
      </c>
      <c r="G875" s="70">
        <f>SUM(C875:F875)</f>
        <v>1023566633</v>
      </c>
      <c r="H875" s="63">
        <v>0</v>
      </c>
      <c r="I875"/>
    </row>
    <row r="876" spans="1:9">
      <c r="A876" s="67" t="s">
        <v>31</v>
      </c>
      <c r="B876" s="68">
        <v>1989</v>
      </c>
      <c r="C876" s="69">
        <v>254044968</v>
      </c>
      <c r="D876" s="69">
        <v>531730200</v>
      </c>
      <c r="E876" s="69">
        <v>288935513</v>
      </c>
      <c r="F876" s="69">
        <v>0</v>
      </c>
      <c r="G876" s="70">
        <f t="shared" ref="G876:G901" si="31">SUM(C876:F876)</f>
        <v>1074710681</v>
      </c>
      <c r="H876" s="63">
        <v>0</v>
      </c>
      <c r="I876"/>
    </row>
    <row r="877" spans="1:9">
      <c r="A877" s="67" t="s">
        <v>31</v>
      </c>
      <c r="B877" s="68">
        <v>1990</v>
      </c>
      <c r="C877" s="69">
        <v>266559874</v>
      </c>
      <c r="D877" s="69">
        <v>614125627.08000004</v>
      </c>
      <c r="E877" s="69">
        <v>298043034</v>
      </c>
      <c r="F877" s="69">
        <v>0</v>
      </c>
      <c r="G877" s="70">
        <f t="shared" si="31"/>
        <v>1178728535.0799999</v>
      </c>
      <c r="H877" s="63">
        <v>0</v>
      </c>
      <c r="I877"/>
    </row>
    <row r="878" spans="1:9">
      <c r="A878" s="67" t="s">
        <v>31</v>
      </c>
      <c r="B878" s="68">
        <v>1991</v>
      </c>
      <c r="C878" s="69">
        <v>290120028</v>
      </c>
      <c r="D878" s="69">
        <v>544216464</v>
      </c>
      <c r="E878" s="69">
        <v>313454917</v>
      </c>
      <c r="F878" s="69">
        <v>0</v>
      </c>
      <c r="G878" s="70">
        <f t="shared" si="31"/>
        <v>1147791409</v>
      </c>
      <c r="H878" s="63">
        <v>0</v>
      </c>
      <c r="I878"/>
    </row>
    <row r="879" spans="1:9">
      <c r="A879" s="67" t="s">
        <v>31</v>
      </c>
      <c r="B879" s="68">
        <v>1992</v>
      </c>
      <c r="C879" s="69">
        <v>307678533</v>
      </c>
      <c r="D879" s="69">
        <v>564487300.03999996</v>
      </c>
      <c r="E879" s="69">
        <v>321008873</v>
      </c>
      <c r="F879" s="69">
        <v>0</v>
      </c>
      <c r="G879" s="70">
        <f t="shared" si="31"/>
        <v>1193174706.04</v>
      </c>
      <c r="H879" s="63">
        <v>0</v>
      </c>
      <c r="I879"/>
    </row>
    <row r="880" spans="1:9">
      <c r="A880" s="67" t="s">
        <v>31</v>
      </c>
      <c r="B880" s="68">
        <v>1993</v>
      </c>
      <c r="C880" s="69">
        <v>320672161</v>
      </c>
      <c r="D880" s="69">
        <v>645253299</v>
      </c>
      <c r="E880" s="69">
        <v>296303291</v>
      </c>
      <c r="F880" s="69">
        <v>0</v>
      </c>
      <c r="G880" s="70">
        <f t="shared" si="31"/>
        <v>1262228751</v>
      </c>
      <c r="H880" s="63">
        <v>0</v>
      </c>
      <c r="I880"/>
    </row>
    <row r="881" spans="1:9">
      <c r="A881" s="67" t="s">
        <v>31</v>
      </c>
      <c r="B881" s="68">
        <v>1994</v>
      </c>
      <c r="C881" s="69">
        <v>371393695</v>
      </c>
      <c r="D881" s="69">
        <v>547626406</v>
      </c>
      <c r="E881" s="69">
        <v>307732891</v>
      </c>
      <c r="F881" s="69">
        <v>0</v>
      </c>
      <c r="G881" s="70">
        <f t="shared" si="31"/>
        <v>1226752992</v>
      </c>
      <c r="H881" s="63">
        <v>0</v>
      </c>
      <c r="I881"/>
    </row>
    <row r="882" spans="1:9">
      <c r="A882" s="67" t="s">
        <v>31</v>
      </c>
      <c r="B882" s="68">
        <v>1995</v>
      </c>
      <c r="C882" s="69">
        <v>370546476</v>
      </c>
      <c r="D882" s="69">
        <v>640618306</v>
      </c>
      <c r="E882" s="69">
        <v>316965441</v>
      </c>
      <c r="F882" s="69">
        <v>0</v>
      </c>
      <c r="G882" s="70">
        <f t="shared" si="31"/>
        <v>1328130223</v>
      </c>
      <c r="H882" s="63">
        <v>0</v>
      </c>
      <c r="I882"/>
    </row>
    <row r="883" spans="1:9">
      <c r="A883" s="67" t="s">
        <v>31</v>
      </c>
      <c r="B883" s="68">
        <v>1996</v>
      </c>
      <c r="C883" s="69">
        <v>381363681</v>
      </c>
      <c r="D883" s="69">
        <v>444425140</v>
      </c>
      <c r="E883" s="69">
        <v>342582739</v>
      </c>
      <c r="F883" s="69">
        <v>0</v>
      </c>
      <c r="G883" s="70">
        <f t="shared" si="31"/>
        <v>1168371560</v>
      </c>
      <c r="H883" s="63">
        <v>0</v>
      </c>
      <c r="I883"/>
    </row>
    <row r="884" spans="1:9">
      <c r="A884" s="67" t="s">
        <v>31</v>
      </c>
      <c r="B884" s="68">
        <v>1997</v>
      </c>
      <c r="C884" s="69">
        <v>315623262</v>
      </c>
      <c r="D884" s="69">
        <v>375216289</v>
      </c>
      <c r="E884" s="69">
        <v>325511693</v>
      </c>
      <c r="F884" s="69">
        <v>0</v>
      </c>
      <c r="G884" s="70">
        <f t="shared" si="31"/>
        <v>1016351244</v>
      </c>
      <c r="H884" s="63">
        <v>0</v>
      </c>
      <c r="I884"/>
    </row>
    <row r="885" spans="1:9">
      <c r="A885" s="67" t="s">
        <v>31</v>
      </c>
      <c r="B885" s="68">
        <v>1998</v>
      </c>
      <c r="C885" s="69">
        <v>372791582</v>
      </c>
      <c r="D885" s="69">
        <v>259460467</v>
      </c>
      <c r="E885" s="69">
        <v>321391930</v>
      </c>
      <c r="F885" s="69">
        <v>0</v>
      </c>
      <c r="G885" s="70">
        <f t="shared" si="31"/>
        <v>953643979</v>
      </c>
      <c r="H885" s="63">
        <v>0</v>
      </c>
      <c r="I885"/>
    </row>
    <row r="886" spans="1:9">
      <c r="A886" s="67" t="s">
        <v>31</v>
      </c>
      <c r="B886" s="68">
        <v>1999</v>
      </c>
      <c r="C886" s="69">
        <v>369365242</v>
      </c>
      <c r="D886" s="69">
        <v>298302823</v>
      </c>
      <c r="E886" s="69">
        <v>341133219</v>
      </c>
      <c r="F886" s="69">
        <v>0</v>
      </c>
      <c r="G886" s="70">
        <f t="shared" si="31"/>
        <v>1008801284</v>
      </c>
      <c r="H886" s="63">
        <v>0</v>
      </c>
      <c r="I886"/>
    </row>
    <row r="887" spans="1:9">
      <c r="A887" s="67" t="s">
        <v>31</v>
      </c>
      <c r="B887" s="68">
        <v>2000</v>
      </c>
      <c r="C887" s="69">
        <v>401247610</v>
      </c>
      <c r="D887" s="69">
        <v>308241290</v>
      </c>
      <c r="E887" s="69">
        <v>378298654</v>
      </c>
      <c r="F887" s="69">
        <v>0</v>
      </c>
      <c r="G887" s="70">
        <f t="shared" si="31"/>
        <v>1087787554</v>
      </c>
      <c r="H887" s="63">
        <v>0</v>
      </c>
      <c r="I887"/>
    </row>
    <row r="888" spans="1:9">
      <c r="A888" s="67" t="s">
        <v>31</v>
      </c>
      <c r="B888" s="68">
        <v>2001</v>
      </c>
      <c r="C888" s="69">
        <v>399776120</v>
      </c>
      <c r="D888" s="69">
        <v>419768711</v>
      </c>
      <c r="E888" s="69">
        <v>442798369</v>
      </c>
      <c r="F888" s="69">
        <v>0</v>
      </c>
      <c r="G888" s="70">
        <f t="shared" si="31"/>
        <v>1262343200</v>
      </c>
      <c r="H888" s="63">
        <v>0</v>
      </c>
      <c r="I888"/>
    </row>
    <row r="889" spans="1:9">
      <c r="A889" s="67" t="s">
        <v>31</v>
      </c>
      <c r="B889" s="68">
        <v>2002</v>
      </c>
      <c r="C889" s="69">
        <v>395877531</v>
      </c>
      <c r="D889" s="69">
        <v>514913400</v>
      </c>
      <c r="E889" s="69">
        <v>513015519</v>
      </c>
      <c r="F889" s="69">
        <v>0</v>
      </c>
      <c r="G889" s="70">
        <f t="shared" si="31"/>
        <v>1423806450</v>
      </c>
      <c r="H889" s="63">
        <v>0</v>
      </c>
      <c r="I889"/>
    </row>
    <row r="890" spans="1:9">
      <c r="A890" s="67" t="s">
        <v>31</v>
      </c>
      <c r="B890" s="68">
        <v>2003</v>
      </c>
      <c r="C890" s="71">
        <v>416199293</v>
      </c>
      <c r="D890" s="71">
        <v>490942012</v>
      </c>
      <c r="E890" s="71">
        <v>522800002</v>
      </c>
      <c r="F890" s="69">
        <v>0</v>
      </c>
      <c r="G890" s="70">
        <f t="shared" si="31"/>
        <v>1429941307</v>
      </c>
      <c r="H890" s="63">
        <v>0</v>
      </c>
      <c r="I890"/>
    </row>
    <row r="891" spans="1:9">
      <c r="A891" s="67" t="s">
        <v>31</v>
      </c>
      <c r="B891" s="68">
        <v>2004</v>
      </c>
      <c r="C891" s="71">
        <v>424722865</v>
      </c>
      <c r="D891" s="71">
        <v>439336806</v>
      </c>
      <c r="E891" s="71">
        <v>525965504</v>
      </c>
      <c r="F891" s="69">
        <v>0</v>
      </c>
      <c r="G891" s="70">
        <f t="shared" si="31"/>
        <v>1390025175</v>
      </c>
      <c r="H891" s="63">
        <v>0</v>
      </c>
      <c r="I891"/>
    </row>
    <row r="892" spans="1:9">
      <c r="A892" s="67" t="s">
        <v>31</v>
      </c>
      <c r="B892" s="68">
        <v>2005</v>
      </c>
      <c r="C892" s="71">
        <v>448972517</v>
      </c>
      <c r="D892" s="71">
        <v>412759260</v>
      </c>
      <c r="E892" s="71">
        <v>573230872.63</v>
      </c>
      <c r="F892" s="69">
        <v>0</v>
      </c>
      <c r="G892" s="70">
        <f t="shared" si="31"/>
        <v>1434962649.6300001</v>
      </c>
      <c r="H892" s="63">
        <v>0</v>
      </c>
      <c r="I892"/>
    </row>
    <row r="893" spans="1:9">
      <c r="A893" s="67" t="s">
        <v>31</v>
      </c>
      <c r="B893" s="68">
        <v>2006</v>
      </c>
      <c r="C893" s="72">
        <v>476542909</v>
      </c>
      <c r="D893" s="72">
        <v>453719971</v>
      </c>
      <c r="E893" s="72">
        <v>699489440</v>
      </c>
      <c r="F893" s="72">
        <v>0</v>
      </c>
      <c r="G893" s="70">
        <f t="shared" si="31"/>
        <v>1629752320</v>
      </c>
      <c r="H893" s="63">
        <v>0</v>
      </c>
      <c r="I893"/>
    </row>
    <row r="894" spans="1:9">
      <c r="A894" s="67" t="s">
        <v>31</v>
      </c>
      <c r="B894" s="68">
        <v>2007</v>
      </c>
      <c r="C894" s="72">
        <v>496065345</v>
      </c>
      <c r="D894" s="72">
        <v>439507333</v>
      </c>
      <c r="E894" s="72">
        <v>858165100</v>
      </c>
      <c r="F894" s="72">
        <v>0</v>
      </c>
      <c r="G894" s="70">
        <f t="shared" si="31"/>
        <v>1793737778</v>
      </c>
      <c r="H894" s="63">
        <v>0</v>
      </c>
      <c r="I894"/>
    </row>
    <row r="895" spans="1:9">
      <c r="A895" s="67" t="s">
        <v>31</v>
      </c>
      <c r="B895" s="68">
        <v>2008</v>
      </c>
      <c r="C895" s="72">
        <v>504550468</v>
      </c>
      <c r="D895" s="72">
        <v>556534610</v>
      </c>
      <c r="E895" s="72">
        <v>1295299338</v>
      </c>
      <c r="F895" s="72">
        <v>0</v>
      </c>
      <c r="G895" s="70">
        <f t="shared" si="31"/>
        <v>2356384416</v>
      </c>
      <c r="H895" s="63">
        <v>0</v>
      </c>
      <c r="I895"/>
    </row>
    <row r="896" spans="1:9">
      <c r="A896" s="67" t="s">
        <v>31</v>
      </c>
      <c r="B896" s="68">
        <v>2009</v>
      </c>
      <c r="C896" s="71">
        <v>578469695</v>
      </c>
      <c r="D896" s="72">
        <v>581539791</v>
      </c>
      <c r="E896" s="72">
        <v>1385110720</v>
      </c>
      <c r="F896" s="72">
        <v>0</v>
      </c>
      <c r="G896" s="70">
        <f t="shared" si="31"/>
        <v>2545120206</v>
      </c>
      <c r="H896" s="63">
        <v>0</v>
      </c>
      <c r="I896"/>
    </row>
    <row r="897" spans="1:9">
      <c r="A897" s="67" t="s">
        <v>31</v>
      </c>
      <c r="B897" s="68">
        <v>2010</v>
      </c>
      <c r="C897" s="71">
        <v>598295452</v>
      </c>
      <c r="D897" s="72">
        <v>500597871</v>
      </c>
      <c r="E897" s="72">
        <v>1327280737</v>
      </c>
      <c r="F897" s="72">
        <v>0</v>
      </c>
      <c r="G897" s="70">
        <f t="shared" si="31"/>
        <v>2426174060</v>
      </c>
      <c r="H897" s="63">
        <v>0</v>
      </c>
      <c r="I897"/>
    </row>
    <row r="898" spans="1:9">
      <c r="A898" s="67" t="s">
        <v>31</v>
      </c>
      <c r="B898" s="68">
        <v>2011</v>
      </c>
      <c r="C898" s="71">
        <v>608966980</v>
      </c>
      <c r="D898" s="72">
        <v>519299365</v>
      </c>
      <c r="E898" s="72">
        <v>1469603606.9200001</v>
      </c>
      <c r="F898" s="72">
        <v>0</v>
      </c>
      <c r="G898" s="70">
        <f t="shared" si="31"/>
        <v>2597869951.9200001</v>
      </c>
      <c r="H898" s="63">
        <v>0</v>
      </c>
      <c r="I898"/>
    </row>
    <row r="899" spans="1:9">
      <c r="A899" s="67" t="s">
        <v>31</v>
      </c>
      <c r="B899" s="68">
        <v>2012</v>
      </c>
      <c r="C899" s="71">
        <v>638070785</v>
      </c>
      <c r="D899" s="72">
        <v>590553977</v>
      </c>
      <c r="E899" s="72">
        <v>1505448760</v>
      </c>
      <c r="F899" s="72">
        <v>24715538</v>
      </c>
      <c r="G899" s="70">
        <f t="shared" si="31"/>
        <v>2758789060</v>
      </c>
      <c r="H899" s="63">
        <v>1860970</v>
      </c>
      <c r="I899" t="s">
        <v>448</v>
      </c>
    </row>
    <row r="900" spans="1:9">
      <c r="A900" s="67" t="s">
        <v>31</v>
      </c>
      <c r="B900" s="68">
        <v>2013</v>
      </c>
      <c r="C900" s="71">
        <v>655677042</v>
      </c>
      <c r="D900" s="72">
        <v>593082126</v>
      </c>
      <c r="E900" s="72">
        <v>1369852557</v>
      </c>
      <c r="F900" s="72">
        <v>33023776</v>
      </c>
      <c r="G900" s="70">
        <f t="shared" si="31"/>
        <v>2651635501</v>
      </c>
      <c r="H900" s="63">
        <v>1277965</v>
      </c>
      <c r="I900" t="s">
        <v>448</v>
      </c>
    </row>
    <row r="901" spans="1:9">
      <c r="A901" s="67" t="s">
        <v>31</v>
      </c>
      <c r="B901" s="68">
        <v>2014</v>
      </c>
      <c r="C901" s="72">
        <v>645822640</v>
      </c>
      <c r="D901" s="72">
        <v>690778862</v>
      </c>
      <c r="E901" s="72">
        <v>1686194410</v>
      </c>
      <c r="F901" s="72">
        <v>32508659</v>
      </c>
      <c r="G901" s="70">
        <f t="shared" si="31"/>
        <v>3055304571</v>
      </c>
      <c r="H901" s="63">
        <v>26363846</v>
      </c>
      <c r="I901" t="s">
        <v>448</v>
      </c>
    </row>
    <row r="902" spans="1:9">
      <c r="A902" s="67"/>
      <c r="C902" s="69"/>
      <c r="D902" s="69"/>
      <c r="E902" s="69"/>
      <c r="F902" s="69"/>
      <c r="G902" s="75"/>
      <c r="I902"/>
    </row>
    <row r="903" spans="1:9">
      <c r="A903" s="67" t="s">
        <v>32</v>
      </c>
      <c r="B903" s="68">
        <v>1988</v>
      </c>
      <c r="C903" s="69">
        <v>4446025393</v>
      </c>
      <c r="D903" s="69">
        <v>4568377805</v>
      </c>
      <c r="E903" s="69">
        <v>4742304311</v>
      </c>
      <c r="F903" s="69">
        <v>1632565849</v>
      </c>
      <c r="G903" s="70">
        <f>SUM(C903:F903)</f>
        <v>15389273358</v>
      </c>
      <c r="H903" s="63">
        <v>0</v>
      </c>
      <c r="I903"/>
    </row>
    <row r="904" spans="1:9">
      <c r="A904" s="67" t="s">
        <v>32</v>
      </c>
      <c r="B904" s="68">
        <v>1989</v>
      </c>
      <c r="C904" s="69">
        <v>4509186013</v>
      </c>
      <c r="D904" s="69">
        <v>4812919847</v>
      </c>
      <c r="E904" s="69">
        <v>5149446770</v>
      </c>
      <c r="F904" s="69">
        <v>1639511338</v>
      </c>
      <c r="G904" s="70">
        <f t="shared" ref="G904:G929" si="32">SUM(C904:F904)</f>
        <v>16111063968</v>
      </c>
      <c r="H904" s="63">
        <v>0</v>
      </c>
      <c r="I904"/>
    </row>
    <row r="905" spans="1:9">
      <c r="A905" s="67" t="s">
        <v>32</v>
      </c>
      <c r="B905" s="68">
        <v>1990</v>
      </c>
      <c r="C905" s="69">
        <v>4765779478</v>
      </c>
      <c r="D905" s="69">
        <v>5726596587.96</v>
      </c>
      <c r="E905" s="69">
        <v>5267075151</v>
      </c>
      <c r="F905" s="69">
        <v>1388082664</v>
      </c>
      <c r="G905" s="70">
        <f t="shared" si="32"/>
        <v>17147533880.959999</v>
      </c>
      <c r="H905" s="63">
        <v>0</v>
      </c>
      <c r="I905"/>
    </row>
    <row r="906" spans="1:9">
      <c r="A906" s="67" t="s">
        <v>32</v>
      </c>
      <c r="B906" s="68">
        <v>1991</v>
      </c>
      <c r="C906" s="69">
        <v>5073975953</v>
      </c>
      <c r="D906" s="69">
        <v>5829948814</v>
      </c>
      <c r="E906" s="69">
        <v>5573432664</v>
      </c>
      <c r="F906" s="69">
        <v>1313616365</v>
      </c>
      <c r="G906" s="70">
        <f t="shared" si="32"/>
        <v>17790973796</v>
      </c>
      <c r="H906" s="63">
        <v>0</v>
      </c>
      <c r="I906"/>
    </row>
    <row r="907" spans="1:9">
      <c r="A907" s="67" t="s">
        <v>32</v>
      </c>
      <c r="B907" s="68">
        <v>1992</v>
      </c>
      <c r="C907" s="69">
        <v>5423692378</v>
      </c>
      <c r="D907" s="69">
        <v>6077931582.5600004</v>
      </c>
      <c r="E907" s="69">
        <v>5692188109</v>
      </c>
      <c r="F907" s="69">
        <v>749635505</v>
      </c>
      <c r="G907" s="70">
        <f t="shared" si="32"/>
        <v>17943447574.560001</v>
      </c>
      <c r="H907" s="63">
        <v>0</v>
      </c>
      <c r="I907"/>
    </row>
    <row r="908" spans="1:9">
      <c r="A908" s="67" t="s">
        <v>32</v>
      </c>
      <c r="B908" s="68">
        <v>1993</v>
      </c>
      <c r="C908" s="69">
        <v>5564000618</v>
      </c>
      <c r="D908" s="69">
        <v>4539803629</v>
      </c>
      <c r="E908" s="69">
        <v>5895008131</v>
      </c>
      <c r="F908" s="69">
        <v>741223678</v>
      </c>
      <c r="G908" s="70">
        <f t="shared" si="32"/>
        <v>16740036056</v>
      </c>
      <c r="H908" s="63">
        <v>0</v>
      </c>
      <c r="I908"/>
    </row>
    <row r="909" spans="1:9">
      <c r="A909" s="67" t="s">
        <v>32</v>
      </c>
      <c r="B909" s="68">
        <v>1994</v>
      </c>
      <c r="C909" s="69">
        <v>5682942116</v>
      </c>
      <c r="D909" s="69">
        <v>5925954151</v>
      </c>
      <c r="E909" s="69">
        <v>5687164985</v>
      </c>
      <c r="F909" s="69">
        <v>-20828161</v>
      </c>
      <c r="G909" s="70">
        <f t="shared" si="32"/>
        <v>17275233091</v>
      </c>
      <c r="H909" s="63">
        <v>0</v>
      </c>
      <c r="I909"/>
    </row>
    <row r="910" spans="1:9">
      <c r="A910" s="67" t="s">
        <v>32</v>
      </c>
      <c r="B910" s="68">
        <v>1995</v>
      </c>
      <c r="C910" s="69">
        <v>6540894447</v>
      </c>
      <c r="D910" s="69">
        <v>6077855541</v>
      </c>
      <c r="E910" s="69">
        <v>5463297233</v>
      </c>
      <c r="F910" s="69">
        <v>711370555</v>
      </c>
      <c r="G910" s="70">
        <f t="shared" si="32"/>
        <v>18793417776</v>
      </c>
      <c r="H910" s="63">
        <v>0</v>
      </c>
      <c r="I910"/>
    </row>
    <row r="911" spans="1:9">
      <c r="A911" s="67" t="s">
        <v>32</v>
      </c>
      <c r="B911" s="68">
        <v>1996</v>
      </c>
      <c r="C911" s="69">
        <v>5865473390</v>
      </c>
      <c r="D911" s="69">
        <v>4961870011</v>
      </c>
      <c r="E911" s="69">
        <v>5378899201</v>
      </c>
      <c r="F911" s="69">
        <v>505529008</v>
      </c>
      <c r="G911" s="70">
        <f t="shared" si="32"/>
        <v>16711771610</v>
      </c>
      <c r="H911" s="63">
        <v>0</v>
      </c>
      <c r="I911"/>
    </row>
    <row r="912" spans="1:9">
      <c r="A912" s="67" t="s">
        <v>32</v>
      </c>
      <c r="B912" s="68">
        <v>1997</v>
      </c>
      <c r="C912" s="69">
        <v>6237127269</v>
      </c>
      <c r="D912" s="69">
        <v>5624309462</v>
      </c>
      <c r="E912" s="69">
        <v>5951408523</v>
      </c>
      <c r="F912" s="69">
        <v>456203706</v>
      </c>
      <c r="G912" s="70">
        <f t="shared" si="32"/>
        <v>18269048960</v>
      </c>
      <c r="H912" s="63">
        <v>0</v>
      </c>
      <c r="I912"/>
    </row>
    <row r="913" spans="1:9">
      <c r="A913" s="67" t="s">
        <v>32</v>
      </c>
      <c r="B913" s="68">
        <v>1998</v>
      </c>
      <c r="C913" s="69">
        <v>6671375041</v>
      </c>
      <c r="D913" s="69">
        <v>4921252456</v>
      </c>
      <c r="E913" s="69">
        <v>5865800022</v>
      </c>
      <c r="F913" s="69">
        <v>878698579</v>
      </c>
      <c r="G913" s="70">
        <f t="shared" si="32"/>
        <v>18337126098</v>
      </c>
      <c r="H913" s="63">
        <v>0</v>
      </c>
      <c r="I913"/>
    </row>
    <row r="914" spans="1:9">
      <c r="A914" s="67" t="s">
        <v>32</v>
      </c>
      <c r="B914" s="68">
        <v>1999</v>
      </c>
      <c r="C914" s="69">
        <v>6274814732</v>
      </c>
      <c r="D914" s="69">
        <v>5878277911</v>
      </c>
      <c r="E914" s="69">
        <v>6370923275</v>
      </c>
      <c r="F914" s="69">
        <v>663704996</v>
      </c>
      <c r="G914" s="70">
        <f t="shared" si="32"/>
        <v>19187720914</v>
      </c>
      <c r="H914" s="63">
        <v>0</v>
      </c>
      <c r="I914"/>
    </row>
    <row r="915" spans="1:9">
      <c r="A915" s="67" t="s">
        <v>32</v>
      </c>
      <c r="B915" s="68">
        <v>2000</v>
      </c>
      <c r="C915" s="69">
        <v>6349579179</v>
      </c>
      <c r="D915" s="69">
        <v>7613325320</v>
      </c>
      <c r="E915" s="69">
        <v>7206223650</v>
      </c>
      <c r="F915" s="69">
        <v>680144164</v>
      </c>
      <c r="G915" s="70">
        <f t="shared" si="32"/>
        <v>21849272313</v>
      </c>
      <c r="H915" s="63">
        <v>0</v>
      </c>
      <c r="I915"/>
    </row>
    <row r="916" spans="1:9">
      <c r="A916" s="67" t="s">
        <v>32</v>
      </c>
      <c r="B916" s="68">
        <v>2001</v>
      </c>
      <c r="C916" s="69">
        <v>6372678143</v>
      </c>
      <c r="D916" s="69">
        <v>10572064049</v>
      </c>
      <c r="E916" s="69">
        <v>6848297092</v>
      </c>
      <c r="F916" s="69">
        <v>912651400</v>
      </c>
      <c r="G916" s="70">
        <f t="shared" si="32"/>
        <v>24705690684</v>
      </c>
      <c r="H916" s="63">
        <v>0</v>
      </c>
      <c r="I916"/>
    </row>
    <row r="917" spans="1:9">
      <c r="A917" s="67" t="s">
        <v>32</v>
      </c>
      <c r="B917" s="68">
        <v>2002</v>
      </c>
      <c r="C917" s="69">
        <v>6683022346</v>
      </c>
      <c r="D917" s="69">
        <v>14288214828</v>
      </c>
      <c r="E917" s="69">
        <v>7434052485</v>
      </c>
      <c r="F917" s="69">
        <v>460435693</v>
      </c>
      <c r="G917" s="70">
        <f t="shared" si="32"/>
        <v>28865725352</v>
      </c>
      <c r="H917" s="63">
        <v>0</v>
      </c>
      <c r="I917"/>
    </row>
    <row r="918" spans="1:9">
      <c r="A918" s="67" t="s">
        <v>32</v>
      </c>
      <c r="B918" s="68">
        <v>2003</v>
      </c>
      <c r="C918" s="71">
        <v>7093177608</v>
      </c>
      <c r="D918" s="71">
        <v>12339386483</v>
      </c>
      <c r="E918" s="71">
        <v>7851903600</v>
      </c>
      <c r="F918" s="71">
        <v>631846092</v>
      </c>
      <c r="G918" s="70">
        <f t="shared" si="32"/>
        <v>27916313783</v>
      </c>
      <c r="H918" s="63">
        <v>0</v>
      </c>
      <c r="I918"/>
    </row>
    <row r="919" spans="1:9">
      <c r="A919" s="67" t="s">
        <v>32</v>
      </c>
      <c r="B919" s="68">
        <v>2004</v>
      </c>
      <c r="C919" s="71">
        <v>7635497556</v>
      </c>
      <c r="D919" s="71">
        <v>10723207047</v>
      </c>
      <c r="E919" s="71">
        <v>8800931777</v>
      </c>
      <c r="F919" s="71">
        <v>942362774</v>
      </c>
      <c r="G919" s="70">
        <f t="shared" si="32"/>
        <v>28101999154</v>
      </c>
      <c r="H919" s="63">
        <v>0</v>
      </c>
      <c r="I919"/>
    </row>
    <row r="920" spans="1:9">
      <c r="A920" s="67" t="s">
        <v>32</v>
      </c>
      <c r="B920" s="68">
        <v>2005</v>
      </c>
      <c r="C920" s="71">
        <v>7699921709</v>
      </c>
      <c r="D920" s="71">
        <v>9442568288</v>
      </c>
      <c r="E920" s="71">
        <v>9104872358.4300003</v>
      </c>
      <c r="F920" s="71">
        <v>1326022439</v>
      </c>
      <c r="G920" s="70">
        <f t="shared" si="32"/>
        <v>27573384794.43</v>
      </c>
      <c r="H920" s="63">
        <v>0</v>
      </c>
      <c r="I920"/>
    </row>
    <row r="921" spans="1:9">
      <c r="A921" s="67" t="s">
        <v>32</v>
      </c>
      <c r="B921" s="68">
        <v>2006</v>
      </c>
      <c r="C921" s="72">
        <v>8202674363</v>
      </c>
      <c r="D921" s="72">
        <v>10976356560</v>
      </c>
      <c r="E921" s="72">
        <v>8662114950</v>
      </c>
      <c r="F921" s="72">
        <v>1468048338</v>
      </c>
      <c r="G921" s="70">
        <f t="shared" si="32"/>
        <v>29309194211</v>
      </c>
      <c r="H921" s="63">
        <v>0</v>
      </c>
      <c r="I921"/>
    </row>
    <row r="922" spans="1:9">
      <c r="A922" s="67" t="s">
        <v>32</v>
      </c>
      <c r="B922" s="68">
        <v>2007</v>
      </c>
      <c r="C922" s="72">
        <v>8538356100</v>
      </c>
      <c r="D922" s="72">
        <v>10777659214</v>
      </c>
      <c r="E922" s="72">
        <v>13303773763</v>
      </c>
      <c r="F922" s="72">
        <v>1110537877</v>
      </c>
      <c r="G922" s="70">
        <f t="shared" si="32"/>
        <v>33730326954</v>
      </c>
      <c r="H922" s="63">
        <v>0</v>
      </c>
      <c r="I922"/>
    </row>
    <row r="923" spans="1:9">
      <c r="A923" s="67" t="s">
        <v>32</v>
      </c>
      <c r="B923" s="68">
        <v>2008</v>
      </c>
      <c r="C923" s="72">
        <v>8891375084</v>
      </c>
      <c r="D923" s="72">
        <v>14798276605</v>
      </c>
      <c r="E923" s="72">
        <v>15717395126</v>
      </c>
      <c r="F923" s="72">
        <v>1701438893</v>
      </c>
      <c r="G923" s="70">
        <f t="shared" si="32"/>
        <v>41108485708</v>
      </c>
      <c r="H923" s="63">
        <v>0</v>
      </c>
      <c r="I923"/>
    </row>
    <row r="924" spans="1:9">
      <c r="A924" s="67" t="s">
        <v>32</v>
      </c>
      <c r="B924" s="68">
        <v>2009</v>
      </c>
      <c r="C924" s="72">
        <v>9136279389</v>
      </c>
      <c r="D924" s="72">
        <v>12795184044</v>
      </c>
      <c r="E924" s="72">
        <v>17059951581</v>
      </c>
      <c r="F924" s="72">
        <v>882632693</v>
      </c>
      <c r="G924" s="70">
        <f t="shared" si="32"/>
        <v>39874047707</v>
      </c>
      <c r="H924" s="63">
        <v>0</v>
      </c>
      <c r="I924"/>
    </row>
    <row r="925" spans="1:9">
      <c r="A925" s="67" t="s">
        <v>32</v>
      </c>
      <c r="B925" s="68">
        <v>2010</v>
      </c>
      <c r="C925" s="72">
        <v>9544372938</v>
      </c>
      <c r="D925" s="72">
        <v>9912269203</v>
      </c>
      <c r="E925" s="72">
        <v>17918052852</v>
      </c>
      <c r="F925" s="72">
        <v>954446598</v>
      </c>
      <c r="G925" s="70">
        <f t="shared" si="32"/>
        <v>38329141591</v>
      </c>
      <c r="H925" s="63">
        <v>0</v>
      </c>
      <c r="I925"/>
    </row>
    <row r="926" spans="1:9">
      <c r="A926" s="67" t="s">
        <v>32</v>
      </c>
      <c r="B926" s="68">
        <v>2011</v>
      </c>
      <c r="C926" s="72">
        <v>9479565517</v>
      </c>
      <c r="D926" s="72">
        <v>9851073462</v>
      </c>
      <c r="E926" s="72">
        <v>19322720141.060001</v>
      </c>
      <c r="F926" s="72">
        <v>891791285</v>
      </c>
      <c r="G926" s="70">
        <f t="shared" si="32"/>
        <v>39545150405.059998</v>
      </c>
      <c r="H926" s="63">
        <v>0</v>
      </c>
      <c r="I926"/>
    </row>
    <row r="927" spans="1:9">
      <c r="A927" s="67" t="s">
        <v>32</v>
      </c>
      <c r="B927" s="68">
        <v>2012</v>
      </c>
      <c r="C927" s="72">
        <v>9901794357</v>
      </c>
      <c r="D927" s="72">
        <v>11873451449</v>
      </c>
      <c r="E927" s="72">
        <v>19093858928</v>
      </c>
      <c r="F927" s="72">
        <v>2294245562</v>
      </c>
      <c r="G927" s="70">
        <f t="shared" si="32"/>
        <v>43163350296</v>
      </c>
      <c r="H927" s="63">
        <v>0</v>
      </c>
      <c r="I927"/>
    </row>
    <row r="928" spans="1:9">
      <c r="A928" s="67" t="s">
        <v>32</v>
      </c>
      <c r="B928" s="68">
        <v>2013</v>
      </c>
      <c r="C928" s="72">
        <v>9973283595</v>
      </c>
      <c r="D928" s="72">
        <v>9345013476</v>
      </c>
      <c r="E928" s="72">
        <v>18104957299</v>
      </c>
      <c r="F928" s="72">
        <v>892088370</v>
      </c>
      <c r="G928" s="70">
        <f t="shared" si="32"/>
        <v>38315342740</v>
      </c>
      <c r="H928" s="63">
        <v>0</v>
      </c>
      <c r="I928"/>
    </row>
    <row r="929" spans="1:9">
      <c r="A929" s="67" t="s">
        <v>32</v>
      </c>
      <c r="B929" s="68">
        <v>2014</v>
      </c>
      <c r="C929" s="72">
        <v>10073987164</v>
      </c>
      <c r="D929" s="72">
        <v>10001285137</v>
      </c>
      <c r="E929" s="72">
        <v>16824064778.09</v>
      </c>
      <c r="F929" s="72">
        <v>2129188195</v>
      </c>
      <c r="G929" s="70">
        <f t="shared" si="32"/>
        <v>39028525274.089996</v>
      </c>
      <c r="H929" s="63">
        <v>0</v>
      </c>
      <c r="I929"/>
    </row>
    <row r="930" spans="1:9">
      <c r="A930" s="67"/>
      <c r="C930" s="69"/>
      <c r="D930" s="69"/>
      <c r="E930" s="69"/>
      <c r="F930" s="69"/>
      <c r="G930" s="75"/>
      <c r="I930"/>
    </row>
    <row r="931" spans="1:9">
      <c r="A931" s="67" t="s">
        <v>33</v>
      </c>
      <c r="B931" s="68">
        <v>1988</v>
      </c>
      <c r="C931" s="69">
        <v>1576211257</v>
      </c>
      <c r="D931" s="69">
        <v>965244453</v>
      </c>
      <c r="E931" s="69">
        <v>1169154078</v>
      </c>
      <c r="F931" s="69">
        <v>297345235</v>
      </c>
      <c r="G931" s="70">
        <f>SUM(C931:F931)</f>
        <v>4007955023</v>
      </c>
      <c r="H931" s="63">
        <v>0</v>
      </c>
      <c r="I931"/>
    </row>
    <row r="932" spans="1:9">
      <c r="A932" s="67" t="s">
        <v>33</v>
      </c>
      <c r="B932" s="68">
        <v>1989</v>
      </c>
      <c r="C932" s="69">
        <v>1623745015</v>
      </c>
      <c r="D932" s="69">
        <v>999194134</v>
      </c>
      <c r="E932" s="69">
        <v>1319275033</v>
      </c>
      <c r="F932" s="69">
        <v>140253076</v>
      </c>
      <c r="G932" s="70">
        <f t="shared" ref="G932:G957" si="33">SUM(C932:F932)</f>
        <v>4082467258</v>
      </c>
      <c r="H932" s="63">
        <v>0</v>
      </c>
      <c r="I932"/>
    </row>
    <row r="933" spans="1:9">
      <c r="A933" s="67" t="s">
        <v>33</v>
      </c>
      <c r="B933" s="68">
        <v>1990</v>
      </c>
      <c r="C933" s="69">
        <v>1822113981</v>
      </c>
      <c r="D933" s="69">
        <v>1187538878.5999999</v>
      </c>
      <c r="E933" s="69">
        <v>1457270393</v>
      </c>
      <c r="F933" s="69">
        <v>161054913</v>
      </c>
      <c r="G933" s="70">
        <f t="shared" si="33"/>
        <v>4627978165.6000004</v>
      </c>
      <c r="H933" s="63">
        <v>0</v>
      </c>
      <c r="I933"/>
    </row>
    <row r="934" spans="1:9">
      <c r="A934" s="67" t="s">
        <v>33</v>
      </c>
      <c r="B934" s="68">
        <v>1991</v>
      </c>
      <c r="C934" s="69">
        <v>1890224150</v>
      </c>
      <c r="D934" s="69">
        <v>1009419304</v>
      </c>
      <c r="E934" s="69">
        <v>1575306222</v>
      </c>
      <c r="F934" s="69">
        <v>985271351</v>
      </c>
      <c r="G934" s="70">
        <f t="shared" si="33"/>
        <v>5460221027</v>
      </c>
      <c r="H934" s="63">
        <v>0</v>
      </c>
      <c r="I934"/>
    </row>
    <row r="935" spans="1:9">
      <c r="A935" s="67" t="s">
        <v>33</v>
      </c>
      <c r="B935" s="68">
        <v>1992</v>
      </c>
      <c r="C935" s="69">
        <v>2005947831</v>
      </c>
      <c r="D935" s="69">
        <v>1053287642.4</v>
      </c>
      <c r="E935" s="69">
        <v>1674492275</v>
      </c>
      <c r="F935" s="69">
        <v>646822015</v>
      </c>
      <c r="G935" s="70">
        <f t="shared" si="33"/>
        <v>5380549763.3999996</v>
      </c>
      <c r="H935" s="63">
        <v>0</v>
      </c>
      <c r="I935"/>
    </row>
    <row r="936" spans="1:9">
      <c r="A936" s="67" t="s">
        <v>33</v>
      </c>
      <c r="B936" s="68">
        <v>1993</v>
      </c>
      <c r="C936" s="69">
        <v>2303511574</v>
      </c>
      <c r="D936" s="69">
        <v>821679848</v>
      </c>
      <c r="E936" s="69">
        <v>1821947289</v>
      </c>
      <c r="F936" s="69">
        <v>757431262</v>
      </c>
      <c r="G936" s="70">
        <f t="shared" si="33"/>
        <v>5704569973</v>
      </c>
      <c r="H936" s="63">
        <v>0</v>
      </c>
      <c r="I936"/>
    </row>
    <row r="937" spans="1:9">
      <c r="A937" s="67" t="s">
        <v>33</v>
      </c>
      <c r="B937" s="68">
        <v>1994</v>
      </c>
      <c r="C937" s="69">
        <v>2436915646</v>
      </c>
      <c r="D937" s="69">
        <v>1203222295</v>
      </c>
      <c r="E937" s="69">
        <v>1911502511</v>
      </c>
      <c r="F937" s="69">
        <v>720045572</v>
      </c>
      <c r="G937" s="70">
        <f t="shared" si="33"/>
        <v>6271686024</v>
      </c>
      <c r="H937" s="63">
        <v>0</v>
      </c>
      <c r="I937"/>
    </row>
    <row r="938" spans="1:9">
      <c r="A938" s="67" t="s">
        <v>33</v>
      </c>
      <c r="B938" s="68">
        <v>1995</v>
      </c>
      <c r="C938" s="69">
        <v>2534603476</v>
      </c>
      <c r="D938" s="69">
        <v>1189509137</v>
      </c>
      <c r="E938" s="69">
        <v>3010616221</v>
      </c>
      <c r="F938" s="69">
        <v>626791461</v>
      </c>
      <c r="G938" s="70">
        <f t="shared" si="33"/>
        <v>7361520295</v>
      </c>
      <c r="H938" s="63">
        <v>0</v>
      </c>
      <c r="I938"/>
    </row>
    <row r="939" spans="1:9">
      <c r="A939" s="67" t="s">
        <v>33</v>
      </c>
      <c r="B939" s="68">
        <v>1996</v>
      </c>
      <c r="C939" s="69">
        <v>2610371300</v>
      </c>
      <c r="D939" s="69">
        <v>1024509545</v>
      </c>
      <c r="E939" s="69">
        <v>3123139337</v>
      </c>
      <c r="F939" s="69">
        <v>649527488</v>
      </c>
      <c r="G939" s="70">
        <f t="shared" si="33"/>
        <v>7407547670</v>
      </c>
      <c r="H939" s="63">
        <v>0</v>
      </c>
      <c r="I939"/>
    </row>
    <row r="940" spans="1:9">
      <c r="A940" s="67" t="s">
        <v>33</v>
      </c>
      <c r="B940" s="68">
        <v>1997</v>
      </c>
      <c r="C940" s="69">
        <v>2549315599</v>
      </c>
      <c r="D940" s="69">
        <v>1236750477</v>
      </c>
      <c r="E940" s="69">
        <v>3295674983</v>
      </c>
      <c r="F940" s="69">
        <v>579634800</v>
      </c>
      <c r="G940" s="70">
        <f t="shared" si="33"/>
        <v>7661375859</v>
      </c>
      <c r="H940" s="63">
        <v>0</v>
      </c>
      <c r="I940"/>
    </row>
    <row r="941" spans="1:9">
      <c r="A941" s="67" t="s">
        <v>33</v>
      </c>
      <c r="B941" s="68">
        <v>1998</v>
      </c>
      <c r="C941" s="69">
        <v>3102840241</v>
      </c>
      <c r="D941" s="69">
        <v>1300280894</v>
      </c>
      <c r="E941" s="69">
        <v>3349075310</v>
      </c>
      <c r="F941" s="69">
        <v>473111198</v>
      </c>
      <c r="G941" s="70">
        <f t="shared" si="33"/>
        <v>8225307643</v>
      </c>
      <c r="H941" s="63">
        <v>0</v>
      </c>
      <c r="I941"/>
    </row>
    <row r="942" spans="1:9">
      <c r="A942" s="67" t="s">
        <v>33</v>
      </c>
      <c r="B942" s="68">
        <v>1999</v>
      </c>
      <c r="C942" s="69">
        <v>2696896497</v>
      </c>
      <c r="D942" s="69">
        <v>1836633077</v>
      </c>
      <c r="E942" s="69">
        <v>3649778320</v>
      </c>
      <c r="F942" s="69">
        <v>891843054</v>
      </c>
      <c r="G942" s="70">
        <f t="shared" si="33"/>
        <v>9075150948</v>
      </c>
      <c r="H942" s="63">
        <v>0</v>
      </c>
      <c r="I942"/>
    </row>
    <row r="943" spans="1:9">
      <c r="A943" s="67" t="s">
        <v>33</v>
      </c>
      <c r="B943" s="68">
        <v>2000</v>
      </c>
      <c r="C943" s="69">
        <v>3336683293</v>
      </c>
      <c r="D943" s="69">
        <v>2053852555</v>
      </c>
      <c r="E943" s="69">
        <v>4112063991</v>
      </c>
      <c r="F943" s="69">
        <v>699776079</v>
      </c>
      <c r="G943" s="70">
        <f t="shared" si="33"/>
        <v>10202375918</v>
      </c>
      <c r="H943" s="63">
        <v>0</v>
      </c>
      <c r="I943"/>
    </row>
    <row r="944" spans="1:9">
      <c r="A944" s="67" t="s">
        <v>33</v>
      </c>
      <c r="B944" s="68">
        <v>2001</v>
      </c>
      <c r="C944" s="69">
        <v>3045458927</v>
      </c>
      <c r="D944" s="69">
        <v>2843495265</v>
      </c>
      <c r="E944" s="69">
        <v>4317663762</v>
      </c>
      <c r="F944" s="69">
        <v>492959828</v>
      </c>
      <c r="G944" s="70">
        <f t="shared" si="33"/>
        <v>10699577782</v>
      </c>
      <c r="H944" s="63">
        <v>0</v>
      </c>
      <c r="I944"/>
    </row>
    <row r="945" spans="1:9">
      <c r="A945" s="67" t="s">
        <v>33</v>
      </c>
      <c r="B945" s="68">
        <v>2002</v>
      </c>
      <c r="C945" s="69">
        <v>3135939431</v>
      </c>
      <c r="D945" s="69">
        <v>3979428122</v>
      </c>
      <c r="E945" s="69">
        <v>4698009006</v>
      </c>
      <c r="F945" s="69">
        <v>619625352</v>
      </c>
      <c r="G945" s="70">
        <f t="shared" si="33"/>
        <v>12433001911</v>
      </c>
      <c r="H945" s="63">
        <v>0</v>
      </c>
      <c r="I945"/>
    </row>
    <row r="946" spans="1:9">
      <c r="A946" s="67" t="s">
        <v>33</v>
      </c>
      <c r="B946" s="68">
        <v>2003</v>
      </c>
      <c r="C946" s="71">
        <v>2983351816</v>
      </c>
      <c r="D946" s="71">
        <v>3676818985</v>
      </c>
      <c r="E946" s="71">
        <v>4905869805</v>
      </c>
      <c r="F946" s="71">
        <v>430790322</v>
      </c>
      <c r="G946" s="70">
        <f t="shared" si="33"/>
        <v>11996830928</v>
      </c>
      <c r="H946" s="63">
        <v>0</v>
      </c>
      <c r="I946"/>
    </row>
    <row r="947" spans="1:9">
      <c r="A947" s="67" t="s">
        <v>33</v>
      </c>
      <c r="B947" s="68">
        <v>2004</v>
      </c>
      <c r="C947" s="71">
        <v>3017296814</v>
      </c>
      <c r="D947" s="71">
        <v>3145321138</v>
      </c>
      <c r="E947" s="71">
        <v>5362292378</v>
      </c>
      <c r="F947" s="71">
        <v>412138877</v>
      </c>
      <c r="G947" s="70">
        <f t="shared" si="33"/>
        <v>11937049207</v>
      </c>
      <c r="H947" s="63">
        <v>0</v>
      </c>
      <c r="I947"/>
    </row>
    <row r="948" spans="1:9">
      <c r="A948" s="67" t="s">
        <v>33</v>
      </c>
      <c r="B948" s="68">
        <v>2005</v>
      </c>
      <c r="C948" s="71">
        <v>3115275303</v>
      </c>
      <c r="D948" s="71">
        <v>3099911047</v>
      </c>
      <c r="E948" s="71">
        <v>5884210882.1499901</v>
      </c>
      <c r="F948" s="71">
        <v>817039712</v>
      </c>
      <c r="G948" s="70">
        <f t="shared" si="33"/>
        <v>12916436944.14999</v>
      </c>
      <c r="H948" s="63">
        <v>0</v>
      </c>
      <c r="I948"/>
    </row>
    <row r="949" spans="1:9">
      <c r="A949" s="67" t="s">
        <v>33</v>
      </c>
      <c r="B949" s="68">
        <v>2006</v>
      </c>
      <c r="C949" s="72">
        <v>3370338158</v>
      </c>
      <c r="D949" s="72">
        <v>3375914426</v>
      </c>
      <c r="E949" s="72">
        <v>6752379642</v>
      </c>
      <c r="F949" s="72">
        <v>442370847</v>
      </c>
      <c r="G949" s="70">
        <f t="shared" si="33"/>
        <v>13941003073</v>
      </c>
      <c r="H949" s="63">
        <v>0</v>
      </c>
      <c r="I949"/>
    </row>
    <row r="950" spans="1:9">
      <c r="A950" s="67" t="s">
        <v>33</v>
      </c>
      <c r="B950" s="68">
        <v>2007</v>
      </c>
      <c r="C950" s="72">
        <v>3471950313</v>
      </c>
      <c r="D950" s="72">
        <v>3430752748</v>
      </c>
      <c r="E950" s="72">
        <v>7751883243</v>
      </c>
      <c r="F950" s="72">
        <v>526667603</v>
      </c>
      <c r="G950" s="70">
        <f t="shared" si="33"/>
        <v>15181253907</v>
      </c>
      <c r="H950" s="63">
        <v>0</v>
      </c>
      <c r="I950"/>
    </row>
    <row r="951" spans="1:9">
      <c r="A951" s="67" t="s">
        <v>33</v>
      </c>
      <c r="B951" s="68">
        <v>2008</v>
      </c>
      <c r="C951" s="72">
        <v>3578435894</v>
      </c>
      <c r="D951" s="72">
        <v>4701898477</v>
      </c>
      <c r="E951" s="72">
        <v>8283868055</v>
      </c>
      <c r="F951" s="72">
        <v>642489200</v>
      </c>
      <c r="G951" s="70">
        <f t="shared" si="33"/>
        <v>17206691626</v>
      </c>
      <c r="H951" s="63">
        <v>0</v>
      </c>
      <c r="I951"/>
    </row>
    <row r="952" spans="1:9">
      <c r="A952" s="67" t="s">
        <v>33</v>
      </c>
      <c r="B952" s="68">
        <v>2009</v>
      </c>
      <c r="C952" s="72">
        <v>3732635087</v>
      </c>
      <c r="D952" s="72">
        <v>4671091867</v>
      </c>
      <c r="E952" s="72">
        <v>8403625995</v>
      </c>
      <c r="F952" s="72">
        <v>757020943</v>
      </c>
      <c r="G952" s="70">
        <f t="shared" si="33"/>
        <v>17564373892</v>
      </c>
      <c r="H952" s="63">
        <v>0</v>
      </c>
      <c r="I952"/>
    </row>
    <row r="953" spans="1:9">
      <c r="A953" s="67" t="s">
        <v>33</v>
      </c>
      <c r="B953" s="68">
        <v>2010</v>
      </c>
      <c r="C953" s="72">
        <v>3941644362</v>
      </c>
      <c r="D953" s="72">
        <v>3896747082</v>
      </c>
      <c r="E953" s="72">
        <v>8847410340</v>
      </c>
      <c r="F953" s="72">
        <v>522861618</v>
      </c>
      <c r="G953" s="70">
        <f t="shared" si="33"/>
        <v>17208663402</v>
      </c>
      <c r="H953" s="63">
        <v>0</v>
      </c>
      <c r="I953"/>
    </row>
    <row r="954" spans="1:9">
      <c r="A954" s="67" t="s">
        <v>33</v>
      </c>
      <c r="B954" s="68">
        <v>2011</v>
      </c>
      <c r="C954" s="72">
        <v>4117051619</v>
      </c>
      <c r="D954" s="72">
        <v>3809439687</v>
      </c>
      <c r="E954" s="72">
        <v>8915135852.5100002</v>
      </c>
      <c r="F954" s="72">
        <v>601777807</v>
      </c>
      <c r="G954" s="70">
        <f t="shared" si="33"/>
        <v>17443404965.510002</v>
      </c>
      <c r="H954" s="63">
        <v>0</v>
      </c>
      <c r="I954"/>
    </row>
    <row r="955" spans="1:9">
      <c r="A955" s="67" t="s">
        <v>33</v>
      </c>
      <c r="B955" s="68">
        <v>2012</v>
      </c>
      <c r="C955" s="72">
        <v>4203464916</v>
      </c>
      <c r="D955" s="72">
        <v>4254123065</v>
      </c>
      <c r="E955" s="72">
        <v>9264707784</v>
      </c>
      <c r="F955" s="72">
        <v>626185615</v>
      </c>
      <c r="G955" s="70">
        <f t="shared" si="33"/>
        <v>18348481380</v>
      </c>
      <c r="H955" s="63">
        <v>0</v>
      </c>
      <c r="I955"/>
    </row>
    <row r="956" spans="1:9">
      <c r="A956" s="67" t="s">
        <v>33</v>
      </c>
      <c r="B956" s="68">
        <v>2013</v>
      </c>
      <c r="C956" s="72">
        <v>4107216595</v>
      </c>
      <c r="D956" s="72">
        <v>4599872888</v>
      </c>
      <c r="E956" s="72">
        <v>8166237292</v>
      </c>
      <c r="F956" s="72">
        <v>582274089</v>
      </c>
      <c r="G956" s="70">
        <f t="shared" si="33"/>
        <v>17455600864</v>
      </c>
      <c r="H956" s="63">
        <v>0</v>
      </c>
      <c r="I956"/>
    </row>
    <row r="957" spans="1:9">
      <c r="A957" s="67" t="s">
        <v>33</v>
      </c>
      <c r="B957" s="68">
        <v>2014</v>
      </c>
      <c r="C957" s="72">
        <v>4154424080</v>
      </c>
      <c r="D957" s="72">
        <v>4440490624</v>
      </c>
      <c r="E957" s="72">
        <v>9127098739.1599998</v>
      </c>
      <c r="F957" s="72">
        <v>750616789</v>
      </c>
      <c r="G957" s="70">
        <f t="shared" si="33"/>
        <v>18472630232.16</v>
      </c>
      <c r="H957" s="63">
        <v>0</v>
      </c>
      <c r="I957"/>
    </row>
    <row r="958" spans="1:9">
      <c r="A958" s="67"/>
      <c r="C958" s="69"/>
      <c r="D958" s="69"/>
      <c r="E958" s="69"/>
      <c r="F958" s="69"/>
      <c r="G958" s="75"/>
      <c r="I958"/>
    </row>
    <row r="959" spans="1:9">
      <c r="A959" s="67" t="s">
        <v>34</v>
      </c>
      <c r="B959" s="68">
        <v>1988</v>
      </c>
      <c r="C959" s="69">
        <v>149101958</v>
      </c>
      <c r="D959" s="69">
        <v>150864610</v>
      </c>
      <c r="E959" s="69">
        <v>117708329</v>
      </c>
      <c r="F959" s="69">
        <v>20081033</v>
      </c>
      <c r="G959" s="70">
        <f>SUM(C959:F959)</f>
        <v>437755930</v>
      </c>
      <c r="H959" s="63">
        <v>0</v>
      </c>
      <c r="I959"/>
    </row>
    <row r="960" spans="1:9">
      <c r="A960" s="67" t="s">
        <v>34</v>
      </c>
      <c r="B960" s="68">
        <v>1989</v>
      </c>
      <c r="C960" s="69">
        <v>147961050</v>
      </c>
      <c r="D960" s="69">
        <v>144092600</v>
      </c>
      <c r="E960" s="69">
        <v>118596232</v>
      </c>
      <c r="F960" s="69">
        <v>23499885</v>
      </c>
      <c r="G960" s="70">
        <f t="shared" ref="G960:G985" si="34">SUM(C960:F960)</f>
        <v>434149767</v>
      </c>
      <c r="H960" s="63">
        <v>0</v>
      </c>
      <c r="I960"/>
    </row>
    <row r="961" spans="1:9">
      <c r="A961" s="67" t="s">
        <v>34</v>
      </c>
      <c r="B961" s="68">
        <v>1990</v>
      </c>
      <c r="C961" s="69">
        <v>142834709</v>
      </c>
      <c r="D961" s="69">
        <v>173952838.72</v>
      </c>
      <c r="E961" s="69">
        <v>125638553</v>
      </c>
      <c r="F961" s="69">
        <v>21249321</v>
      </c>
      <c r="G961" s="70">
        <f t="shared" si="34"/>
        <v>463675421.72000003</v>
      </c>
      <c r="H961" s="63">
        <v>0</v>
      </c>
      <c r="I961"/>
    </row>
    <row r="962" spans="1:9">
      <c r="A962" s="67" t="s">
        <v>34</v>
      </c>
      <c r="B962" s="68">
        <v>1991</v>
      </c>
      <c r="C962" s="69">
        <v>137922363</v>
      </c>
      <c r="D962" s="69">
        <v>150360104</v>
      </c>
      <c r="E962" s="69">
        <v>439549120</v>
      </c>
      <c r="F962" s="69">
        <v>30874468</v>
      </c>
      <c r="G962" s="70">
        <f t="shared" si="34"/>
        <v>758706055</v>
      </c>
      <c r="H962" s="63">
        <v>0</v>
      </c>
      <c r="I962"/>
    </row>
    <row r="963" spans="1:9">
      <c r="A963" s="67" t="s">
        <v>34</v>
      </c>
      <c r="B963" s="68">
        <v>1992</v>
      </c>
      <c r="C963" s="69">
        <v>152556667</v>
      </c>
      <c r="D963" s="69">
        <v>137468722.75999999</v>
      </c>
      <c r="E963" s="69">
        <v>427971629</v>
      </c>
      <c r="F963" s="69">
        <v>23033145</v>
      </c>
      <c r="G963" s="70">
        <f t="shared" si="34"/>
        <v>741030163.75999999</v>
      </c>
      <c r="H963" s="63">
        <v>0</v>
      </c>
      <c r="I963"/>
    </row>
    <row r="964" spans="1:9">
      <c r="A964" s="67" t="s">
        <v>34</v>
      </c>
      <c r="B964" s="68">
        <v>1993</v>
      </c>
      <c r="C964" s="69">
        <v>150416311</v>
      </c>
      <c r="D964" s="69">
        <v>131286055</v>
      </c>
      <c r="E964" s="69">
        <v>431716028</v>
      </c>
      <c r="F964" s="69">
        <v>30785124</v>
      </c>
      <c r="G964" s="70">
        <f t="shared" si="34"/>
        <v>744203518</v>
      </c>
      <c r="H964" s="63">
        <v>0</v>
      </c>
      <c r="I964"/>
    </row>
    <row r="965" spans="1:9">
      <c r="A965" s="67" t="s">
        <v>34</v>
      </c>
      <c r="B965" s="68">
        <v>1994</v>
      </c>
      <c r="C965" s="69">
        <v>166905606</v>
      </c>
      <c r="D965" s="69">
        <v>186484399</v>
      </c>
      <c r="E965" s="69">
        <v>417967802</v>
      </c>
      <c r="F965" s="69">
        <v>37601911</v>
      </c>
      <c r="G965" s="70">
        <f t="shared" si="34"/>
        <v>808959718</v>
      </c>
      <c r="H965" s="63">
        <v>0</v>
      </c>
      <c r="I965"/>
    </row>
    <row r="966" spans="1:9">
      <c r="A966" s="67" t="s">
        <v>34</v>
      </c>
      <c r="B966" s="68">
        <v>1995</v>
      </c>
      <c r="C966" s="69">
        <v>177236172</v>
      </c>
      <c r="D966" s="69">
        <v>169084571</v>
      </c>
      <c r="E966" s="69">
        <v>491480586</v>
      </c>
      <c r="F966" s="69">
        <v>40178860</v>
      </c>
      <c r="G966" s="70">
        <f t="shared" si="34"/>
        <v>877980189</v>
      </c>
      <c r="H966" s="63">
        <v>0</v>
      </c>
      <c r="I966"/>
    </row>
    <row r="967" spans="1:9">
      <c r="A967" s="67" t="s">
        <v>34</v>
      </c>
      <c r="B967" s="68">
        <v>1996</v>
      </c>
      <c r="C967" s="69">
        <v>187428957</v>
      </c>
      <c r="D967" s="69">
        <v>115781794</v>
      </c>
      <c r="E967" s="69">
        <v>500364417</v>
      </c>
      <c r="F967" s="69">
        <v>25722770</v>
      </c>
      <c r="G967" s="70">
        <f t="shared" si="34"/>
        <v>829297938</v>
      </c>
      <c r="H967" s="63">
        <v>0</v>
      </c>
      <c r="I967"/>
    </row>
    <row r="968" spans="1:9">
      <c r="A968" s="67" t="s">
        <v>34</v>
      </c>
      <c r="B968" s="68">
        <v>1997</v>
      </c>
      <c r="C968" s="69">
        <v>172230258</v>
      </c>
      <c r="D968" s="69">
        <v>129491597</v>
      </c>
      <c r="E968" s="69">
        <v>526107462</v>
      </c>
      <c r="F968" s="69">
        <v>23451593</v>
      </c>
      <c r="G968" s="70">
        <f t="shared" si="34"/>
        <v>851280910</v>
      </c>
      <c r="H968" s="63">
        <v>0</v>
      </c>
      <c r="I968"/>
    </row>
    <row r="969" spans="1:9">
      <c r="A969" s="67" t="s">
        <v>34</v>
      </c>
      <c r="B969" s="68">
        <v>1998</v>
      </c>
      <c r="C969" s="69">
        <v>173984219</v>
      </c>
      <c r="D969" s="69">
        <v>126063852</v>
      </c>
      <c r="E969" s="69">
        <v>539861490</v>
      </c>
      <c r="F969" s="69">
        <v>26800511</v>
      </c>
      <c r="G969" s="70">
        <f t="shared" si="34"/>
        <v>866710072</v>
      </c>
      <c r="H969" s="63">
        <v>0</v>
      </c>
      <c r="I969"/>
    </row>
    <row r="970" spans="1:9">
      <c r="A970" s="67" t="s">
        <v>34</v>
      </c>
      <c r="B970" s="68">
        <v>1999</v>
      </c>
      <c r="C970" s="69">
        <v>179281481</v>
      </c>
      <c r="D970" s="69">
        <v>166910886</v>
      </c>
      <c r="E970" s="69">
        <v>575402233</v>
      </c>
      <c r="F970" s="69">
        <v>14751927</v>
      </c>
      <c r="G970" s="70">
        <f t="shared" si="34"/>
        <v>936346527</v>
      </c>
      <c r="H970" s="63">
        <v>964766</v>
      </c>
      <c r="I970" t="s">
        <v>448</v>
      </c>
    </row>
    <row r="971" spans="1:9">
      <c r="A971" s="67" t="s">
        <v>34</v>
      </c>
      <c r="B971" s="68">
        <v>2000</v>
      </c>
      <c r="C971" s="69">
        <v>170778946</v>
      </c>
      <c r="D971" s="69">
        <v>186989723</v>
      </c>
      <c r="E971" s="69">
        <v>613396859</v>
      </c>
      <c r="F971" s="69">
        <v>5592101</v>
      </c>
      <c r="G971" s="70">
        <f t="shared" si="34"/>
        <v>976757629</v>
      </c>
      <c r="H971" s="63">
        <v>992413</v>
      </c>
      <c r="I971" t="s">
        <v>448</v>
      </c>
    </row>
    <row r="972" spans="1:9">
      <c r="A972" s="67" t="s">
        <v>34</v>
      </c>
      <c r="B972" s="68">
        <v>2001</v>
      </c>
      <c r="C972" s="69">
        <v>167726029</v>
      </c>
      <c r="D972" s="69">
        <v>237276819</v>
      </c>
      <c r="E972" s="69">
        <v>667558395</v>
      </c>
      <c r="F972" s="69">
        <v>5084432</v>
      </c>
      <c r="G972" s="70">
        <f t="shared" si="34"/>
        <v>1077645675</v>
      </c>
      <c r="H972" s="67">
        <v>1868793</v>
      </c>
      <c r="I972" t="s">
        <v>448</v>
      </c>
    </row>
    <row r="973" spans="1:9">
      <c r="A973" s="67" t="s">
        <v>34</v>
      </c>
      <c r="B973" s="68">
        <v>2002</v>
      </c>
      <c r="C973" s="69">
        <v>179993108</v>
      </c>
      <c r="D973" s="69">
        <v>298409254</v>
      </c>
      <c r="E973" s="79">
        <v>718328407</v>
      </c>
      <c r="F973" s="69">
        <v>4391859</v>
      </c>
      <c r="G973" s="70">
        <f t="shared" si="34"/>
        <v>1201122628</v>
      </c>
      <c r="H973" s="67">
        <v>1319154</v>
      </c>
      <c r="I973" t="s">
        <v>448</v>
      </c>
    </row>
    <row r="974" spans="1:9">
      <c r="A974" s="67" t="s">
        <v>34</v>
      </c>
      <c r="B974" s="68">
        <v>2003</v>
      </c>
      <c r="C974" s="71">
        <v>199940786</v>
      </c>
      <c r="D974" s="71">
        <v>214983939</v>
      </c>
      <c r="E974" s="71">
        <v>752551816</v>
      </c>
      <c r="F974" s="71">
        <v>8927860</v>
      </c>
      <c r="G974" s="70">
        <f t="shared" si="34"/>
        <v>1176404401</v>
      </c>
      <c r="H974" s="67">
        <v>2425038</v>
      </c>
      <c r="I974" t="s">
        <v>448</v>
      </c>
    </row>
    <row r="975" spans="1:9">
      <c r="A975" s="67" t="s">
        <v>34</v>
      </c>
      <c r="B975" s="68">
        <v>2004</v>
      </c>
      <c r="C975" s="71">
        <v>190420415</v>
      </c>
      <c r="D975" s="71">
        <v>246554585</v>
      </c>
      <c r="E975" s="71">
        <v>747293199</v>
      </c>
      <c r="F975" s="71">
        <v>7477913</v>
      </c>
      <c r="G975" s="70">
        <f t="shared" si="34"/>
        <v>1191746112</v>
      </c>
      <c r="H975" s="67">
        <v>2945300</v>
      </c>
      <c r="I975" t="s">
        <v>448</v>
      </c>
    </row>
    <row r="976" spans="1:9" ht="13.5" customHeight="1">
      <c r="A976" s="67" t="s">
        <v>34</v>
      </c>
      <c r="B976" s="68">
        <v>2005</v>
      </c>
      <c r="C976" s="71">
        <v>204700170</v>
      </c>
      <c r="D976" s="71">
        <v>232238540</v>
      </c>
      <c r="E976" s="71">
        <v>795945941</v>
      </c>
      <c r="F976" s="71">
        <v>9976482</v>
      </c>
      <c r="G976" s="70">
        <f t="shared" si="34"/>
        <v>1242861133</v>
      </c>
      <c r="H976" s="67">
        <v>2021166</v>
      </c>
      <c r="I976" t="s">
        <v>448</v>
      </c>
    </row>
    <row r="977" spans="1:9" ht="13.5" customHeight="1">
      <c r="A977" s="67" t="s">
        <v>34</v>
      </c>
      <c r="B977" s="68">
        <v>2006</v>
      </c>
      <c r="C977" s="72">
        <v>209507628</v>
      </c>
      <c r="D977" s="72">
        <v>280702791</v>
      </c>
      <c r="E977" s="72">
        <v>888908754</v>
      </c>
      <c r="F977" s="63">
        <v>0</v>
      </c>
      <c r="G977" s="70">
        <f t="shared" si="34"/>
        <v>1379119173</v>
      </c>
      <c r="H977" s="67">
        <v>2159080</v>
      </c>
      <c r="I977" t="s">
        <v>448</v>
      </c>
    </row>
    <row r="978" spans="1:9" ht="13.5" customHeight="1">
      <c r="A978" s="67" t="s">
        <v>34</v>
      </c>
      <c r="B978" s="68">
        <v>2007</v>
      </c>
      <c r="C978" s="72">
        <v>225711099</v>
      </c>
      <c r="D978" s="72">
        <v>298272097</v>
      </c>
      <c r="E978" s="72">
        <v>928023397</v>
      </c>
      <c r="F978" s="72">
        <v>3487589</v>
      </c>
      <c r="G978" s="70">
        <f t="shared" si="34"/>
        <v>1455494182</v>
      </c>
      <c r="H978" s="67">
        <v>2347150</v>
      </c>
      <c r="I978" t="s">
        <v>448</v>
      </c>
    </row>
    <row r="979" spans="1:9" ht="13.5" customHeight="1">
      <c r="A979" s="67" t="s">
        <v>34</v>
      </c>
      <c r="B979" s="68">
        <v>2008</v>
      </c>
      <c r="C979" s="72">
        <v>236636267</v>
      </c>
      <c r="D979" s="72">
        <v>374229774</v>
      </c>
      <c r="E979" s="72">
        <v>981971991</v>
      </c>
      <c r="F979" s="72">
        <v>16014912</v>
      </c>
      <c r="G979" s="70">
        <f t="shared" si="34"/>
        <v>1608852944</v>
      </c>
      <c r="H979" s="67">
        <v>3311260</v>
      </c>
      <c r="I979" t="s">
        <v>448</v>
      </c>
    </row>
    <row r="980" spans="1:9" ht="13.5" customHeight="1">
      <c r="A980" s="67" t="s">
        <v>34</v>
      </c>
      <c r="B980" s="68">
        <v>2009</v>
      </c>
      <c r="C980" s="72">
        <v>263368693</v>
      </c>
      <c r="D980" s="72">
        <v>351655949</v>
      </c>
      <c r="E980" s="72">
        <v>1034529270</v>
      </c>
      <c r="F980" s="72">
        <v>12071423</v>
      </c>
      <c r="G980" s="70">
        <f t="shared" si="34"/>
        <v>1661625335</v>
      </c>
      <c r="H980" s="67">
        <v>2832478</v>
      </c>
      <c r="I980" t="s">
        <v>448</v>
      </c>
    </row>
    <row r="981" spans="1:9" ht="13.5" customHeight="1">
      <c r="A981" s="67" t="s">
        <v>34</v>
      </c>
      <c r="B981" s="68">
        <v>2010</v>
      </c>
      <c r="C981" s="72">
        <v>290074904</v>
      </c>
      <c r="D981" s="73">
        <v>341671299</v>
      </c>
      <c r="E981" s="72">
        <v>1134430726</v>
      </c>
      <c r="F981" s="72">
        <v>4889188</v>
      </c>
      <c r="G981" s="70">
        <f t="shared" si="34"/>
        <v>1771066117</v>
      </c>
      <c r="H981" s="67">
        <v>2590819</v>
      </c>
      <c r="I981" t="s">
        <v>448</v>
      </c>
    </row>
    <row r="982" spans="1:9" ht="13.5" customHeight="1">
      <c r="A982" s="67" t="s">
        <v>34</v>
      </c>
      <c r="B982" s="68">
        <v>2011</v>
      </c>
      <c r="C982" s="72">
        <v>303487585</v>
      </c>
      <c r="D982" s="73">
        <v>353538961</v>
      </c>
      <c r="E982" s="72">
        <v>1236899852</v>
      </c>
      <c r="F982" s="72">
        <v>7679570</v>
      </c>
      <c r="G982" s="70">
        <f t="shared" si="34"/>
        <v>1901605968</v>
      </c>
      <c r="H982" s="67">
        <v>3964662</v>
      </c>
      <c r="I982" t="s">
        <v>448</v>
      </c>
    </row>
    <row r="983" spans="1:9" ht="13.5" customHeight="1">
      <c r="A983" s="67" t="s">
        <v>34</v>
      </c>
      <c r="B983" s="68">
        <v>2012</v>
      </c>
      <c r="C983" s="72">
        <v>325718251</v>
      </c>
      <c r="D983" s="73">
        <v>359108037</v>
      </c>
      <c r="E983" s="72">
        <v>1337121150</v>
      </c>
      <c r="F983" s="72">
        <v>17652954</v>
      </c>
      <c r="G983" s="70">
        <f t="shared" si="34"/>
        <v>2039600392</v>
      </c>
      <c r="H983" s="67">
        <v>4207254</v>
      </c>
      <c r="I983" t="s">
        <v>448</v>
      </c>
    </row>
    <row r="984" spans="1:9" ht="13.5" customHeight="1">
      <c r="A984" s="67" t="s">
        <v>34</v>
      </c>
      <c r="B984" s="68">
        <v>2013</v>
      </c>
      <c r="C984" s="72">
        <v>331248624</v>
      </c>
      <c r="D984" s="73">
        <v>379362436</v>
      </c>
      <c r="E984" s="72">
        <v>1354458128</v>
      </c>
      <c r="F984" s="72">
        <v>27623124</v>
      </c>
      <c r="G984" s="70">
        <f t="shared" si="34"/>
        <v>2092692312</v>
      </c>
      <c r="H984" s="67">
        <v>3639153</v>
      </c>
      <c r="I984" t="s">
        <v>448</v>
      </c>
    </row>
    <row r="985" spans="1:9" ht="13.5" customHeight="1">
      <c r="A985" s="67" t="s">
        <v>34</v>
      </c>
      <c r="B985" s="68">
        <v>2014</v>
      </c>
      <c r="C985" s="72">
        <v>348502956</v>
      </c>
      <c r="D985" s="72">
        <v>490488034</v>
      </c>
      <c r="E985" s="72">
        <v>1470327677</v>
      </c>
      <c r="F985" s="72">
        <v>15160902</v>
      </c>
      <c r="G985" s="70">
        <f t="shared" si="34"/>
        <v>2324479569</v>
      </c>
      <c r="H985" s="63">
        <v>18580680</v>
      </c>
      <c r="I985" t="s">
        <v>448</v>
      </c>
    </row>
    <row r="986" spans="1:9">
      <c r="A986" s="67"/>
      <c r="C986" s="69"/>
      <c r="D986" s="69"/>
      <c r="E986" s="69"/>
      <c r="F986" s="69"/>
      <c r="G986" s="75"/>
      <c r="I986"/>
    </row>
    <row r="987" spans="1:9">
      <c r="A987" s="67" t="s">
        <v>35</v>
      </c>
      <c r="B987" s="68">
        <v>1988</v>
      </c>
      <c r="C987" s="69">
        <v>2534034513</v>
      </c>
      <c r="D987" s="69">
        <v>1736787192</v>
      </c>
      <c r="E987" s="69">
        <v>4989784981</v>
      </c>
      <c r="F987" s="69">
        <v>1042229723</v>
      </c>
      <c r="G987" s="70">
        <f>SUM(C987:F987)</f>
        <v>10302836409</v>
      </c>
      <c r="H987" s="63">
        <v>0</v>
      </c>
      <c r="I987"/>
    </row>
    <row r="988" spans="1:9">
      <c r="A988" s="67" t="s">
        <v>35</v>
      </c>
      <c r="B988" s="68">
        <v>1989</v>
      </c>
      <c r="C988" s="69">
        <v>2407743599</v>
      </c>
      <c r="D988" s="69">
        <v>1856477537</v>
      </c>
      <c r="E988" s="69">
        <v>3619642666</v>
      </c>
      <c r="F988" s="69">
        <v>1083026448</v>
      </c>
      <c r="G988" s="70">
        <f t="shared" ref="G988:G1013" si="35">SUM(C988:F988)</f>
        <v>8966890250</v>
      </c>
      <c r="H988" s="63">
        <v>0</v>
      </c>
      <c r="I988"/>
    </row>
    <row r="989" spans="1:9">
      <c r="A989" s="67" t="s">
        <v>35</v>
      </c>
      <c r="B989" s="68">
        <v>1990</v>
      </c>
      <c r="C989" s="69">
        <v>2741981136</v>
      </c>
      <c r="D989" s="69">
        <v>2179135464.5999999</v>
      </c>
      <c r="E989" s="69">
        <v>3828721118</v>
      </c>
      <c r="F989" s="69">
        <v>1187795652</v>
      </c>
      <c r="G989" s="70">
        <f t="shared" si="35"/>
        <v>9937633370.6000004</v>
      </c>
      <c r="H989" s="63">
        <v>0</v>
      </c>
      <c r="I989"/>
    </row>
    <row r="990" spans="1:9">
      <c r="A990" s="67" t="s">
        <v>35</v>
      </c>
      <c r="B990" s="68">
        <v>1991</v>
      </c>
      <c r="C990" s="69">
        <v>2920332567</v>
      </c>
      <c r="D990" s="69">
        <v>1828524058</v>
      </c>
      <c r="E990" s="69">
        <v>3966484296</v>
      </c>
      <c r="F990" s="69">
        <v>1205698462</v>
      </c>
      <c r="G990" s="70">
        <f t="shared" si="35"/>
        <v>9921039383</v>
      </c>
      <c r="H990" s="63">
        <v>0</v>
      </c>
      <c r="I990"/>
    </row>
    <row r="991" spans="1:9">
      <c r="A991" s="67" t="s">
        <v>35</v>
      </c>
      <c r="B991" s="68">
        <v>1992</v>
      </c>
      <c r="C991" s="69">
        <v>3055029400</v>
      </c>
      <c r="D991" s="69">
        <v>1893658458.9200001</v>
      </c>
      <c r="E991" s="69">
        <v>4254594238</v>
      </c>
      <c r="F991" s="69">
        <v>956370309</v>
      </c>
      <c r="G991" s="70">
        <f t="shared" si="35"/>
        <v>10159652405.92</v>
      </c>
      <c r="H991" s="63">
        <v>0</v>
      </c>
      <c r="I991"/>
    </row>
    <row r="992" spans="1:9">
      <c r="A992" s="67" t="s">
        <v>35</v>
      </c>
      <c r="B992" s="68">
        <v>1993</v>
      </c>
      <c r="C992" s="69">
        <v>3987751884</v>
      </c>
      <c r="D992" s="69">
        <v>1716262992</v>
      </c>
      <c r="E992" s="69">
        <v>4446737088</v>
      </c>
      <c r="F992" s="69">
        <v>962654689</v>
      </c>
      <c r="G992" s="70">
        <f t="shared" si="35"/>
        <v>11113406653</v>
      </c>
      <c r="H992" s="63">
        <v>0</v>
      </c>
      <c r="I992"/>
    </row>
    <row r="993" spans="1:9">
      <c r="A993" s="67" t="s">
        <v>35</v>
      </c>
      <c r="B993" s="68">
        <v>1994</v>
      </c>
      <c r="C993" s="69">
        <v>3819936218</v>
      </c>
      <c r="D993" s="69">
        <v>2179499942</v>
      </c>
      <c r="E993" s="69">
        <v>4258140845</v>
      </c>
      <c r="F993" s="69">
        <v>646454967</v>
      </c>
      <c r="G993" s="70">
        <f t="shared" si="35"/>
        <v>10904031972</v>
      </c>
      <c r="H993" s="63">
        <v>0</v>
      </c>
      <c r="I993"/>
    </row>
    <row r="994" spans="1:9">
      <c r="A994" s="67" t="s">
        <v>35</v>
      </c>
      <c r="B994" s="68">
        <v>1995</v>
      </c>
      <c r="C994" s="69">
        <v>4118333150</v>
      </c>
      <c r="D994" s="69">
        <v>2336864381</v>
      </c>
      <c r="E994" s="69">
        <v>4489683366</v>
      </c>
      <c r="F994" s="69">
        <v>819651829</v>
      </c>
      <c r="G994" s="70">
        <f t="shared" si="35"/>
        <v>11764532726</v>
      </c>
      <c r="H994" s="63">
        <v>0</v>
      </c>
      <c r="I994"/>
    </row>
    <row r="995" spans="1:9">
      <c r="A995" s="67" t="s">
        <v>35</v>
      </c>
      <c r="B995" s="68">
        <v>1996</v>
      </c>
      <c r="C995" s="69">
        <v>3975047154</v>
      </c>
      <c r="D995" s="69">
        <v>1909547932</v>
      </c>
      <c r="E995" s="69">
        <v>5602533542</v>
      </c>
      <c r="F995" s="69">
        <v>551809112</v>
      </c>
      <c r="G995" s="70">
        <f t="shared" si="35"/>
        <v>12038937740</v>
      </c>
      <c r="H995" s="63">
        <v>0</v>
      </c>
      <c r="I995"/>
    </row>
    <row r="996" spans="1:9">
      <c r="A996" s="67" t="s">
        <v>35</v>
      </c>
      <c r="B996" s="68">
        <v>1997</v>
      </c>
      <c r="C996" s="69">
        <v>4104119628</v>
      </c>
      <c r="D996" s="69">
        <v>1912971877</v>
      </c>
      <c r="E996" s="69">
        <v>5500310888</v>
      </c>
      <c r="F996" s="69">
        <v>727195937</v>
      </c>
      <c r="G996" s="70">
        <f t="shared" si="35"/>
        <v>12244598330</v>
      </c>
      <c r="H996" s="63">
        <v>0</v>
      </c>
      <c r="I996"/>
    </row>
    <row r="997" spans="1:9">
      <c r="A997" s="67" t="s">
        <v>35</v>
      </c>
      <c r="B997" s="68">
        <v>1998</v>
      </c>
      <c r="C997" s="69">
        <v>3760213838</v>
      </c>
      <c r="D997" s="69">
        <v>2023173180</v>
      </c>
      <c r="E997" s="69">
        <v>5903365925</v>
      </c>
      <c r="F997" s="69">
        <v>558994105</v>
      </c>
      <c r="G997" s="70">
        <f t="shared" si="35"/>
        <v>12245747048</v>
      </c>
      <c r="H997" s="63">
        <v>0</v>
      </c>
      <c r="I997"/>
    </row>
    <row r="998" spans="1:9">
      <c r="A998" s="67" t="s">
        <v>35</v>
      </c>
      <c r="B998" s="68">
        <v>1999</v>
      </c>
      <c r="C998" s="69">
        <v>4183454778</v>
      </c>
      <c r="D998" s="69">
        <v>2853879537</v>
      </c>
      <c r="E998" s="69">
        <v>6488902076</v>
      </c>
      <c r="F998" s="69">
        <v>551307354</v>
      </c>
      <c r="G998" s="70">
        <f t="shared" si="35"/>
        <v>14077543745</v>
      </c>
      <c r="H998" s="63">
        <v>0</v>
      </c>
      <c r="I998"/>
    </row>
    <row r="999" spans="1:9">
      <c r="A999" s="67" t="s">
        <v>35</v>
      </c>
      <c r="B999" s="68">
        <v>2000</v>
      </c>
      <c r="C999" s="69">
        <v>3779121377</v>
      </c>
      <c r="D999" s="69">
        <v>3602435917</v>
      </c>
      <c r="E999" s="69">
        <v>7043854647</v>
      </c>
      <c r="F999" s="69">
        <v>505227072</v>
      </c>
      <c r="G999" s="70">
        <f t="shared" si="35"/>
        <v>14930639013</v>
      </c>
      <c r="H999" s="63">
        <v>0</v>
      </c>
      <c r="I999"/>
    </row>
    <row r="1000" spans="1:9">
      <c r="A1000" s="67" t="s">
        <v>35</v>
      </c>
      <c r="B1000" s="68">
        <v>2001</v>
      </c>
      <c r="C1000" s="69">
        <v>3622186707</v>
      </c>
      <c r="D1000" s="69">
        <v>4334730583.4300003</v>
      </c>
      <c r="E1000" s="69">
        <v>7566267097</v>
      </c>
      <c r="F1000" s="69">
        <v>594923355</v>
      </c>
      <c r="G1000" s="70">
        <f t="shared" si="35"/>
        <v>16118107742.43</v>
      </c>
      <c r="H1000" s="63">
        <v>0</v>
      </c>
      <c r="I1000"/>
    </row>
    <row r="1001" spans="1:9">
      <c r="A1001" s="67" t="s">
        <v>35</v>
      </c>
      <c r="B1001" s="68">
        <v>2002</v>
      </c>
      <c r="C1001" s="69">
        <v>3707075429</v>
      </c>
      <c r="D1001" s="69">
        <v>5874525077</v>
      </c>
      <c r="E1001" s="69">
        <v>8242618933</v>
      </c>
      <c r="F1001" s="69">
        <v>767287844</v>
      </c>
      <c r="G1001" s="70">
        <f t="shared" si="35"/>
        <v>18591507283</v>
      </c>
      <c r="H1001" s="63">
        <v>0</v>
      </c>
      <c r="I1001"/>
    </row>
    <row r="1002" spans="1:9">
      <c r="A1002" s="67" t="s">
        <v>35</v>
      </c>
      <c r="B1002" s="68">
        <v>2003</v>
      </c>
      <c r="C1002" s="71">
        <v>3719882283</v>
      </c>
      <c r="D1002" s="71">
        <v>5246506175</v>
      </c>
      <c r="E1002" s="71">
        <v>8587872327</v>
      </c>
      <c r="F1002" s="71">
        <v>926264454</v>
      </c>
      <c r="G1002" s="70">
        <f t="shared" si="35"/>
        <v>18480525239</v>
      </c>
      <c r="H1002" s="63">
        <v>0</v>
      </c>
      <c r="I1002"/>
    </row>
    <row r="1003" spans="1:9">
      <c r="A1003" s="67" t="s">
        <v>35</v>
      </c>
      <c r="B1003" s="68">
        <v>2004</v>
      </c>
      <c r="C1003" s="71">
        <v>3862254207</v>
      </c>
      <c r="D1003" s="71">
        <v>4987695103</v>
      </c>
      <c r="E1003" s="71">
        <v>8738796050</v>
      </c>
      <c r="F1003" s="71">
        <v>958314758</v>
      </c>
      <c r="G1003" s="70">
        <f t="shared" si="35"/>
        <v>18547060118</v>
      </c>
      <c r="H1003" s="63">
        <v>0</v>
      </c>
      <c r="I1003"/>
    </row>
    <row r="1004" spans="1:9">
      <c r="A1004" s="67" t="s">
        <v>35</v>
      </c>
      <c r="B1004" s="68">
        <v>2005</v>
      </c>
      <c r="C1004" s="71">
        <v>3864828736</v>
      </c>
      <c r="D1004" s="71">
        <v>4735825309</v>
      </c>
      <c r="E1004" s="71">
        <v>9482567740.5400009</v>
      </c>
      <c r="F1004" s="71">
        <v>765735371</v>
      </c>
      <c r="G1004" s="70">
        <f t="shared" si="35"/>
        <v>18848957156.540001</v>
      </c>
      <c r="H1004" s="63">
        <v>0</v>
      </c>
      <c r="I1004"/>
    </row>
    <row r="1005" spans="1:9">
      <c r="A1005" s="67" t="s">
        <v>35</v>
      </c>
      <c r="B1005" s="68">
        <v>2006</v>
      </c>
      <c r="C1005" s="72">
        <v>3984767132</v>
      </c>
      <c r="D1005" s="72">
        <v>4919614463</v>
      </c>
      <c r="E1005" s="72">
        <v>10312210172</v>
      </c>
      <c r="F1005" s="72">
        <v>923440738</v>
      </c>
      <c r="G1005" s="70">
        <f t="shared" si="35"/>
        <v>20140032505</v>
      </c>
      <c r="H1005" s="63">
        <v>0</v>
      </c>
      <c r="I1005"/>
    </row>
    <row r="1006" spans="1:9">
      <c r="A1006" s="67" t="s">
        <v>35</v>
      </c>
      <c r="B1006" s="68">
        <v>2007</v>
      </c>
      <c r="C1006" s="72">
        <v>4338276521</v>
      </c>
      <c r="D1006" s="72">
        <v>4669275115</v>
      </c>
      <c r="E1006" s="72">
        <v>12159708876</v>
      </c>
      <c r="F1006" s="72">
        <v>1721027001</v>
      </c>
      <c r="G1006" s="70">
        <f t="shared" si="35"/>
        <v>22888287513</v>
      </c>
      <c r="H1006" s="63">
        <v>0</v>
      </c>
      <c r="I1006"/>
    </row>
    <row r="1007" spans="1:9">
      <c r="A1007" s="67" t="s">
        <v>35</v>
      </c>
      <c r="B1007" s="68">
        <v>2008</v>
      </c>
      <c r="C1007" s="72">
        <v>4205635348</v>
      </c>
      <c r="D1007" s="72">
        <v>6375631631</v>
      </c>
      <c r="E1007" s="72">
        <v>13636581477</v>
      </c>
      <c r="F1007" s="72">
        <v>1117437730</v>
      </c>
      <c r="G1007" s="70">
        <f t="shared" si="35"/>
        <v>25335286186</v>
      </c>
      <c r="H1007" s="63">
        <v>0</v>
      </c>
      <c r="I1007"/>
    </row>
    <row r="1008" spans="1:9">
      <c r="A1008" s="67" t="s">
        <v>35</v>
      </c>
      <c r="B1008" s="68">
        <v>2009</v>
      </c>
      <c r="C1008" s="72">
        <v>4377338672</v>
      </c>
      <c r="D1008" s="72">
        <v>6768188993</v>
      </c>
      <c r="E1008" s="72">
        <v>12979757689</v>
      </c>
      <c r="F1008" s="72">
        <v>1032084271</v>
      </c>
      <c r="G1008" s="70">
        <f t="shared" si="35"/>
        <v>25157369625</v>
      </c>
      <c r="H1008" s="63">
        <v>0</v>
      </c>
      <c r="I1008"/>
    </row>
    <row r="1009" spans="1:9">
      <c r="A1009" s="67" t="s">
        <v>35</v>
      </c>
      <c r="B1009" s="68">
        <v>2010</v>
      </c>
      <c r="C1009" s="72">
        <v>4493941797</v>
      </c>
      <c r="D1009" s="72">
        <v>5341130707</v>
      </c>
      <c r="E1009" s="72">
        <v>12535711315</v>
      </c>
      <c r="F1009" s="72">
        <v>959268409</v>
      </c>
      <c r="G1009" s="70">
        <f t="shared" si="35"/>
        <v>23330052228</v>
      </c>
      <c r="H1009" s="63">
        <v>0</v>
      </c>
      <c r="I1009"/>
    </row>
    <row r="1010" spans="1:9">
      <c r="A1010" s="67" t="s">
        <v>35</v>
      </c>
      <c r="B1010" s="68">
        <v>2011</v>
      </c>
      <c r="C1010" s="72">
        <v>4698775431</v>
      </c>
      <c r="D1010" s="72">
        <v>5152996658</v>
      </c>
      <c r="E1010" s="72">
        <v>12763839132.32</v>
      </c>
      <c r="F1010" s="72">
        <v>921751361</v>
      </c>
      <c r="G1010" s="70">
        <f t="shared" si="35"/>
        <v>23537362582.32</v>
      </c>
      <c r="H1010" s="63">
        <v>0</v>
      </c>
      <c r="I1010"/>
    </row>
    <row r="1011" spans="1:9">
      <c r="A1011" s="67" t="s">
        <v>35</v>
      </c>
      <c r="B1011" s="68">
        <v>2012</v>
      </c>
      <c r="C1011" s="72">
        <v>4824912735</v>
      </c>
      <c r="D1011" s="72">
        <v>6747281598</v>
      </c>
      <c r="E1011" s="72">
        <v>13241635224</v>
      </c>
      <c r="F1011" s="72">
        <v>1058746791</v>
      </c>
      <c r="G1011" s="70">
        <f t="shared" si="35"/>
        <v>25872576348</v>
      </c>
      <c r="H1011" s="63">
        <v>0</v>
      </c>
      <c r="I1011"/>
    </row>
    <row r="1012" spans="1:9">
      <c r="A1012" s="67" t="s">
        <v>35</v>
      </c>
      <c r="B1012" s="68">
        <v>2013</v>
      </c>
      <c r="C1012" s="72">
        <v>4810908862</v>
      </c>
      <c r="D1012" s="72">
        <v>5069882260</v>
      </c>
      <c r="E1012" s="72">
        <v>14690651849</v>
      </c>
      <c r="F1012" s="72">
        <v>2215424951</v>
      </c>
      <c r="G1012" s="70">
        <f t="shared" si="35"/>
        <v>26786867922</v>
      </c>
      <c r="H1012" s="63">
        <v>0</v>
      </c>
      <c r="I1012"/>
    </row>
    <row r="1013" spans="1:9">
      <c r="A1013" s="67" t="s">
        <v>35</v>
      </c>
      <c r="B1013" s="68">
        <v>2014</v>
      </c>
      <c r="C1013" s="72">
        <v>4778008509</v>
      </c>
      <c r="D1013" s="72">
        <v>5616817221</v>
      </c>
      <c r="E1013" s="72">
        <v>14933131311.83</v>
      </c>
      <c r="F1013" s="72">
        <v>1137114161</v>
      </c>
      <c r="G1013" s="70">
        <f t="shared" si="35"/>
        <v>26465071202.830002</v>
      </c>
      <c r="H1013" s="63">
        <v>0</v>
      </c>
      <c r="I1013"/>
    </row>
    <row r="1014" spans="1:9">
      <c r="A1014" s="67"/>
      <c r="C1014" s="69"/>
      <c r="D1014" s="69"/>
      <c r="E1014" s="69"/>
      <c r="F1014" s="69"/>
      <c r="G1014" s="75"/>
      <c r="I1014"/>
    </row>
    <row r="1015" spans="1:9">
      <c r="A1015" s="67" t="s">
        <v>36</v>
      </c>
      <c r="B1015" s="68">
        <v>1988</v>
      </c>
      <c r="C1015" s="69">
        <v>616592071</v>
      </c>
      <c r="D1015" s="69">
        <v>419483946</v>
      </c>
      <c r="E1015" s="69">
        <v>642145110</v>
      </c>
      <c r="F1015" s="69">
        <v>0</v>
      </c>
      <c r="G1015" s="70">
        <f>SUM(C1015:F1015)</f>
        <v>1678221127</v>
      </c>
      <c r="H1015" s="63">
        <v>0</v>
      </c>
      <c r="I1015"/>
    </row>
    <row r="1016" spans="1:9">
      <c r="A1016" s="67" t="s">
        <v>36</v>
      </c>
      <c r="B1016" s="68">
        <v>1989</v>
      </c>
      <c r="C1016" s="69">
        <v>588134826</v>
      </c>
      <c r="D1016" s="69">
        <v>444775606</v>
      </c>
      <c r="E1016" s="69">
        <v>698963531</v>
      </c>
      <c r="F1016" s="69">
        <v>0</v>
      </c>
      <c r="G1016" s="70">
        <f t="shared" ref="G1016:G1041" si="36">SUM(C1016:F1016)</f>
        <v>1731873963</v>
      </c>
      <c r="H1016" s="63">
        <v>0</v>
      </c>
      <c r="I1016"/>
    </row>
    <row r="1017" spans="1:9">
      <c r="A1017" s="67" t="s">
        <v>36</v>
      </c>
      <c r="B1017" s="68">
        <v>1990</v>
      </c>
      <c r="C1017" s="69">
        <v>612296761</v>
      </c>
      <c r="D1017" s="69">
        <v>543871818.07999992</v>
      </c>
      <c r="E1017" s="69">
        <v>733415184</v>
      </c>
      <c r="F1017" s="69">
        <v>0</v>
      </c>
      <c r="G1017" s="70">
        <f t="shared" si="36"/>
        <v>1889583763.0799999</v>
      </c>
      <c r="H1017" s="63">
        <v>0</v>
      </c>
      <c r="I1017"/>
    </row>
    <row r="1018" spans="1:9">
      <c r="A1018" s="67" t="s">
        <v>36</v>
      </c>
      <c r="B1018" s="68">
        <v>1991</v>
      </c>
      <c r="C1018" s="69">
        <v>668388118</v>
      </c>
      <c r="D1018" s="69">
        <v>578791425</v>
      </c>
      <c r="E1018" s="69">
        <v>784259157</v>
      </c>
      <c r="F1018" s="69">
        <v>0</v>
      </c>
      <c r="G1018" s="70">
        <f t="shared" si="36"/>
        <v>2031438700</v>
      </c>
      <c r="H1018" s="63">
        <v>0</v>
      </c>
      <c r="I1018"/>
    </row>
    <row r="1019" spans="1:9">
      <c r="A1019" s="67" t="s">
        <v>36</v>
      </c>
      <c r="B1019" s="68">
        <v>1992</v>
      </c>
      <c r="C1019" s="69">
        <v>707696169</v>
      </c>
      <c r="D1019" s="69">
        <v>629789857.84000003</v>
      </c>
      <c r="E1019" s="69">
        <v>845953596</v>
      </c>
      <c r="F1019" s="69">
        <v>0</v>
      </c>
      <c r="G1019" s="70">
        <f t="shared" si="36"/>
        <v>2183439622.8400002</v>
      </c>
      <c r="H1019" s="63">
        <v>0</v>
      </c>
      <c r="I1019"/>
    </row>
    <row r="1020" spans="1:9">
      <c r="A1020" s="67" t="s">
        <v>36</v>
      </c>
      <c r="B1020" s="68">
        <v>1993</v>
      </c>
      <c r="C1020" s="69">
        <v>724875640</v>
      </c>
      <c r="D1020" s="69">
        <v>536701938</v>
      </c>
      <c r="E1020" s="69">
        <v>1071589567</v>
      </c>
      <c r="F1020" s="69">
        <v>0</v>
      </c>
      <c r="G1020" s="70">
        <f t="shared" si="36"/>
        <v>2333167145</v>
      </c>
      <c r="H1020" s="63">
        <v>0</v>
      </c>
      <c r="I1020"/>
    </row>
    <row r="1021" spans="1:9">
      <c r="A1021" s="67" t="s">
        <v>36</v>
      </c>
      <c r="B1021" s="68">
        <v>1994</v>
      </c>
      <c r="C1021" s="69">
        <v>792088110</v>
      </c>
      <c r="D1021" s="69">
        <v>582260416</v>
      </c>
      <c r="E1021" s="69">
        <v>1080525188</v>
      </c>
      <c r="F1021" s="69">
        <v>0</v>
      </c>
      <c r="G1021" s="70">
        <f t="shared" si="36"/>
        <v>2454873714</v>
      </c>
      <c r="H1021" s="63">
        <v>0</v>
      </c>
      <c r="I1021"/>
    </row>
    <row r="1022" spans="1:9">
      <c r="A1022" s="67" t="s">
        <v>36</v>
      </c>
      <c r="B1022" s="68">
        <v>1995</v>
      </c>
      <c r="C1022" s="69">
        <v>814360950</v>
      </c>
      <c r="D1022" s="69">
        <v>620410943</v>
      </c>
      <c r="E1022" s="69">
        <v>1125179250</v>
      </c>
      <c r="F1022" s="69">
        <v>0</v>
      </c>
      <c r="G1022" s="70">
        <f t="shared" si="36"/>
        <v>2559951143</v>
      </c>
      <c r="H1022" s="63">
        <v>0</v>
      </c>
      <c r="I1022"/>
    </row>
    <row r="1023" spans="1:9">
      <c r="A1023" s="67" t="s">
        <v>36</v>
      </c>
      <c r="B1023" s="68">
        <v>1996</v>
      </c>
      <c r="C1023" s="69">
        <v>789424307</v>
      </c>
      <c r="D1023" s="69">
        <v>490109556</v>
      </c>
      <c r="E1023" s="69">
        <v>1184654949</v>
      </c>
      <c r="F1023" s="69">
        <v>0</v>
      </c>
      <c r="G1023" s="70">
        <f t="shared" si="36"/>
        <v>2464188812</v>
      </c>
      <c r="H1023" s="63">
        <v>0</v>
      </c>
      <c r="I1023"/>
    </row>
    <row r="1024" spans="1:9">
      <c r="A1024" s="67" t="s">
        <v>36</v>
      </c>
      <c r="B1024" s="68">
        <v>1997</v>
      </c>
      <c r="C1024" s="69">
        <v>770220072</v>
      </c>
      <c r="D1024" s="69">
        <v>494871326</v>
      </c>
      <c r="E1024" s="69">
        <v>1244437896</v>
      </c>
      <c r="F1024" s="69">
        <v>0</v>
      </c>
      <c r="G1024" s="70">
        <f t="shared" si="36"/>
        <v>2509529294</v>
      </c>
      <c r="H1024" s="63">
        <v>0</v>
      </c>
      <c r="I1024"/>
    </row>
    <row r="1025" spans="1:9">
      <c r="A1025" s="67" t="s">
        <v>36</v>
      </c>
      <c r="B1025" s="68">
        <v>1998</v>
      </c>
      <c r="C1025" s="69">
        <v>776113533</v>
      </c>
      <c r="D1025" s="69">
        <v>475026538</v>
      </c>
      <c r="E1025" s="69">
        <v>1310866836</v>
      </c>
      <c r="F1025" s="69">
        <v>0</v>
      </c>
      <c r="G1025" s="70">
        <f t="shared" si="36"/>
        <v>2562006907</v>
      </c>
      <c r="H1025" s="63">
        <v>0</v>
      </c>
      <c r="I1025"/>
    </row>
    <row r="1026" spans="1:9">
      <c r="A1026" s="67" t="s">
        <v>36</v>
      </c>
      <c r="B1026" s="68">
        <v>1999</v>
      </c>
      <c r="C1026" s="69">
        <v>780537634</v>
      </c>
      <c r="D1026" s="69">
        <v>618103240</v>
      </c>
      <c r="E1026" s="69">
        <v>1300192293</v>
      </c>
      <c r="F1026" s="69">
        <v>0</v>
      </c>
      <c r="G1026" s="70">
        <f t="shared" si="36"/>
        <v>2698833167</v>
      </c>
      <c r="H1026" s="63">
        <v>0</v>
      </c>
      <c r="I1026"/>
    </row>
    <row r="1027" spans="1:9">
      <c r="A1027" s="67" t="s">
        <v>36</v>
      </c>
      <c r="B1027" s="68">
        <v>2000</v>
      </c>
      <c r="C1027" s="69">
        <v>811989165</v>
      </c>
      <c r="D1027" s="69">
        <v>698871483</v>
      </c>
      <c r="E1027" s="69">
        <v>1371204007</v>
      </c>
      <c r="F1027" s="69">
        <v>0</v>
      </c>
      <c r="G1027" s="70">
        <f t="shared" si="36"/>
        <v>2882064655</v>
      </c>
      <c r="H1027" s="63">
        <v>0</v>
      </c>
      <c r="I1027"/>
    </row>
    <row r="1028" spans="1:9">
      <c r="A1028" s="67" t="s">
        <v>36</v>
      </c>
      <c r="B1028" s="68">
        <v>2001</v>
      </c>
      <c r="C1028" s="69">
        <v>876872355</v>
      </c>
      <c r="D1028" s="69">
        <v>984869537</v>
      </c>
      <c r="E1028" s="69">
        <v>1495429443</v>
      </c>
      <c r="F1028" s="69">
        <v>0</v>
      </c>
      <c r="G1028" s="70">
        <f t="shared" si="36"/>
        <v>3357171335</v>
      </c>
      <c r="H1028" s="63">
        <v>0</v>
      </c>
      <c r="I1028"/>
    </row>
    <row r="1029" spans="1:9">
      <c r="A1029" s="67" t="s">
        <v>36</v>
      </c>
      <c r="B1029" s="68">
        <v>2002</v>
      </c>
      <c r="C1029" s="69">
        <v>866788664</v>
      </c>
      <c r="D1029" s="69">
        <v>1205522724</v>
      </c>
      <c r="E1029" s="69">
        <v>1584870053</v>
      </c>
      <c r="F1029" s="69">
        <v>0</v>
      </c>
      <c r="G1029" s="70">
        <f t="shared" si="36"/>
        <v>3657181441</v>
      </c>
      <c r="H1029" s="63">
        <v>0</v>
      </c>
      <c r="I1029"/>
    </row>
    <row r="1030" spans="1:9">
      <c r="A1030" s="67" t="s">
        <v>36</v>
      </c>
      <c r="B1030" s="68">
        <v>2003</v>
      </c>
      <c r="C1030" s="71">
        <v>911263971</v>
      </c>
      <c r="D1030" s="71">
        <v>1120068031</v>
      </c>
      <c r="E1030" s="71">
        <v>1727633006</v>
      </c>
      <c r="F1030" s="69">
        <v>0</v>
      </c>
      <c r="G1030" s="70">
        <f t="shared" si="36"/>
        <v>3758965008</v>
      </c>
      <c r="H1030" s="63">
        <v>0</v>
      </c>
      <c r="I1030"/>
    </row>
    <row r="1031" spans="1:9">
      <c r="A1031" s="67" t="s">
        <v>36</v>
      </c>
      <c r="B1031" s="68">
        <v>2004</v>
      </c>
      <c r="C1031" s="71">
        <v>931033557</v>
      </c>
      <c r="D1031" s="71">
        <v>1062686358</v>
      </c>
      <c r="E1031" s="71">
        <v>1831615910</v>
      </c>
      <c r="F1031" s="69">
        <v>0</v>
      </c>
      <c r="G1031" s="70">
        <f t="shared" si="36"/>
        <v>3825335825</v>
      </c>
      <c r="H1031" s="63">
        <v>0</v>
      </c>
      <c r="I1031"/>
    </row>
    <row r="1032" spans="1:9">
      <c r="A1032" s="67" t="s">
        <v>36</v>
      </c>
      <c r="B1032" s="68">
        <v>2005</v>
      </c>
      <c r="C1032" s="71">
        <v>926444980</v>
      </c>
      <c r="D1032" s="71">
        <v>987551770</v>
      </c>
      <c r="E1032" s="71">
        <v>1980212670.6599901</v>
      </c>
      <c r="F1032" s="69">
        <v>0</v>
      </c>
      <c r="G1032" s="70">
        <f t="shared" si="36"/>
        <v>3894209420.6599903</v>
      </c>
      <c r="H1032" s="63">
        <v>0</v>
      </c>
      <c r="I1032"/>
    </row>
    <row r="1033" spans="1:9">
      <c r="A1033" s="67" t="s">
        <v>36</v>
      </c>
      <c r="B1033" s="68">
        <v>2006</v>
      </c>
      <c r="C1033" s="72">
        <v>1060841763</v>
      </c>
      <c r="D1033" s="72">
        <v>1063511980</v>
      </c>
      <c r="E1033" s="72">
        <v>2171467297</v>
      </c>
      <c r="F1033" s="72">
        <v>0</v>
      </c>
      <c r="G1033" s="70">
        <f t="shared" si="36"/>
        <v>4295821040</v>
      </c>
      <c r="H1033" s="63">
        <v>0</v>
      </c>
      <c r="I1033"/>
    </row>
    <row r="1034" spans="1:9">
      <c r="A1034" s="67" t="s">
        <v>36</v>
      </c>
      <c r="B1034" s="68">
        <v>2007</v>
      </c>
      <c r="C1034" s="72">
        <v>1097782359</v>
      </c>
      <c r="D1034" s="72">
        <v>1017178609</v>
      </c>
      <c r="E1034" s="72">
        <v>2512947694</v>
      </c>
      <c r="F1034" s="72">
        <v>0</v>
      </c>
      <c r="G1034" s="70">
        <f t="shared" si="36"/>
        <v>4627908662</v>
      </c>
      <c r="H1034" s="63">
        <v>0</v>
      </c>
      <c r="I1034"/>
    </row>
    <row r="1035" spans="1:9">
      <c r="A1035" s="67" t="s">
        <v>36</v>
      </c>
      <c r="B1035" s="68">
        <v>2008</v>
      </c>
      <c r="C1035" s="72">
        <v>1136588750</v>
      </c>
      <c r="D1035" s="72">
        <v>1491541386</v>
      </c>
      <c r="E1035" s="72">
        <v>2650865096</v>
      </c>
      <c r="F1035" s="72">
        <v>0</v>
      </c>
      <c r="G1035" s="70">
        <f t="shared" si="36"/>
        <v>5278995232</v>
      </c>
      <c r="H1035" s="63">
        <v>0</v>
      </c>
      <c r="I1035"/>
    </row>
    <row r="1036" spans="1:9">
      <c r="A1036" s="67" t="s">
        <v>36</v>
      </c>
      <c r="B1036" s="68">
        <v>2009</v>
      </c>
      <c r="C1036" s="72">
        <v>1197855066</v>
      </c>
      <c r="D1036" s="72">
        <v>1370248919</v>
      </c>
      <c r="E1036" s="72">
        <v>2812704895</v>
      </c>
      <c r="F1036" s="72">
        <v>0</v>
      </c>
      <c r="G1036" s="70">
        <f t="shared" si="36"/>
        <v>5380808880</v>
      </c>
      <c r="H1036" s="63">
        <v>0</v>
      </c>
      <c r="I1036"/>
    </row>
    <row r="1037" spans="1:9">
      <c r="A1037" s="67" t="s">
        <v>36</v>
      </c>
      <c r="B1037" s="68">
        <v>2010</v>
      </c>
      <c r="C1037" s="72">
        <v>1265817967</v>
      </c>
      <c r="D1037" s="72">
        <v>1189363350</v>
      </c>
      <c r="E1037" s="72">
        <v>2990023534</v>
      </c>
      <c r="F1037" s="72">
        <v>0</v>
      </c>
      <c r="G1037" s="70">
        <f t="shared" si="36"/>
        <v>5445204851</v>
      </c>
      <c r="H1037" s="63">
        <v>0</v>
      </c>
      <c r="I1037"/>
    </row>
    <row r="1038" spans="1:9">
      <c r="A1038" s="67" t="s">
        <v>36</v>
      </c>
      <c r="B1038" s="68">
        <v>2011</v>
      </c>
      <c r="C1038" s="72">
        <v>1281469359</v>
      </c>
      <c r="D1038" s="72">
        <v>1162870153</v>
      </c>
      <c r="E1038" s="72">
        <v>2993867350.4099998</v>
      </c>
      <c r="F1038" s="72">
        <v>0</v>
      </c>
      <c r="G1038" s="70">
        <f t="shared" si="36"/>
        <v>5438206862.4099998</v>
      </c>
      <c r="H1038" s="63">
        <v>0</v>
      </c>
      <c r="I1038"/>
    </row>
    <row r="1039" spans="1:9">
      <c r="A1039" s="67" t="s">
        <v>36</v>
      </c>
      <c r="B1039" s="68">
        <v>2012</v>
      </c>
      <c r="C1039" s="72">
        <v>1324959076</v>
      </c>
      <c r="D1039" s="72">
        <v>1368007325</v>
      </c>
      <c r="E1039" s="72">
        <v>2985855018</v>
      </c>
      <c r="F1039" s="72">
        <v>0</v>
      </c>
      <c r="G1039" s="70">
        <f t="shared" si="36"/>
        <v>5678821419</v>
      </c>
      <c r="H1039" s="63">
        <v>0</v>
      </c>
      <c r="I1039"/>
    </row>
    <row r="1040" spans="1:9">
      <c r="A1040" s="67" t="s">
        <v>36</v>
      </c>
      <c r="B1040" s="68">
        <v>2013</v>
      </c>
      <c r="C1040" s="72">
        <v>1359541281</v>
      </c>
      <c r="D1040" s="72">
        <v>1239044898</v>
      </c>
      <c r="E1040" s="72">
        <v>3015560032</v>
      </c>
      <c r="F1040" s="72">
        <v>0</v>
      </c>
      <c r="G1040" s="70">
        <f t="shared" si="36"/>
        <v>5614146211</v>
      </c>
      <c r="H1040" s="63">
        <v>0</v>
      </c>
      <c r="I1040"/>
    </row>
    <row r="1041" spans="1:9">
      <c r="A1041" s="67" t="s">
        <v>36</v>
      </c>
      <c r="B1041" s="68">
        <v>2014</v>
      </c>
      <c r="C1041" s="72">
        <v>1381698580</v>
      </c>
      <c r="D1041" s="72">
        <v>1323348614</v>
      </c>
      <c r="E1041" s="72">
        <v>3362525623.52</v>
      </c>
      <c r="F1041" s="72">
        <v>0</v>
      </c>
      <c r="G1041" s="70">
        <f t="shared" si="36"/>
        <v>6067572817.5200005</v>
      </c>
      <c r="H1041" s="63">
        <v>0</v>
      </c>
      <c r="I1041"/>
    </row>
    <row r="1042" spans="1:9">
      <c r="A1042" s="67"/>
      <c r="C1042" s="69"/>
      <c r="D1042" s="69"/>
      <c r="E1042" s="69"/>
      <c r="F1042" s="69"/>
      <c r="G1042" s="75"/>
      <c r="I1042"/>
    </row>
    <row r="1043" spans="1:9">
      <c r="A1043" s="67" t="s">
        <v>37</v>
      </c>
      <c r="B1043" s="68">
        <v>1988</v>
      </c>
      <c r="C1043" s="69">
        <v>506312289</v>
      </c>
      <c r="D1043" s="69">
        <v>895696039</v>
      </c>
      <c r="E1043" s="69">
        <v>428769940</v>
      </c>
      <c r="F1043" s="69">
        <v>0</v>
      </c>
      <c r="G1043" s="70">
        <f>SUM(C1043:F1043)</f>
        <v>1830778268</v>
      </c>
      <c r="H1043" s="63">
        <v>0</v>
      </c>
      <c r="I1043"/>
    </row>
    <row r="1044" spans="1:9">
      <c r="A1044" s="67" t="s">
        <v>37</v>
      </c>
      <c r="B1044" s="68">
        <v>1989</v>
      </c>
      <c r="C1044" s="69">
        <v>514579970</v>
      </c>
      <c r="D1044" s="69">
        <v>1030798115</v>
      </c>
      <c r="E1044" s="69">
        <v>476923224</v>
      </c>
      <c r="F1044" s="69">
        <v>0</v>
      </c>
      <c r="G1044" s="70">
        <f t="shared" ref="G1044:G1069" si="37">SUM(C1044:F1044)</f>
        <v>2022301309</v>
      </c>
      <c r="H1044" s="63">
        <v>0</v>
      </c>
      <c r="I1044"/>
    </row>
    <row r="1045" spans="1:9">
      <c r="A1045" s="67" t="s">
        <v>37</v>
      </c>
      <c r="B1045" s="68">
        <v>1990</v>
      </c>
      <c r="C1045" s="69">
        <v>537896369</v>
      </c>
      <c r="D1045" s="69">
        <v>937962526.03999996</v>
      </c>
      <c r="E1045" s="69">
        <v>544414811</v>
      </c>
      <c r="F1045" s="69">
        <v>0</v>
      </c>
      <c r="G1045" s="70">
        <f t="shared" si="37"/>
        <v>2020273706.04</v>
      </c>
      <c r="H1045" s="63">
        <v>0</v>
      </c>
      <c r="I1045"/>
    </row>
    <row r="1046" spans="1:9">
      <c r="A1046" s="67" t="s">
        <v>37</v>
      </c>
      <c r="B1046" s="68">
        <v>1991</v>
      </c>
      <c r="C1046" s="69">
        <v>567228111</v>
      </c>
      <c r="D1046" s="69">
        <v>830408324</v>
      </c>
      <c r="E1046" s="69">
        <v>555223454</v>
      </c>
      <c r="F1046" s="69">
        <v>260045972</v>
      </c>
      <c r="G1046" s="70">
        <f t="shared" si="37"/>
        <v>2212905861</v>
      </c>
      <c r="H1046" s="63">
        <v>0</v>
      </c>
      <c r="I1046"/>
    </row>
    <row r="1047" spans="1:9">
      <c r="A1047" s="67" t="s">
        <v>37</v>
      </c>
      <c r="B1047" s="68">
        <v>1992</v>
      </c>
      <c r="C1047" s="69">
        <v>596415790</v>
      </c>
      <c r="D1047" s="69">
        <v>812673519.63999999</v>
      </c>
      <c r="E1047" s="69">
        <v>627877935</v>
      </c>
      <c r="F1047" s="69">
        <v>281849324</v>
      </c>
      <c r="G1047" s="70">
        <f t="shared" si="37"/>
        <v>2318816568.6399999</v>
      </c>
      <c r="H1047" s="63">
        <v>0</v>
      </c>
      <c r="I1047"/>
    </row>
    <row r="1048" spans="1:9">
      <c r="A1048" s="67" t="s">
        <v>37</v>
      </c>
      <c r="B1048" s="68">
        <v>1993</v>
      </c>
      <c r="C1048" s="69">
        <v>622685909</v>
      </c>
      <c r="D1048" s="69">
        <v>696695276</v>
      </c>
      <c r="E1048" s="69">
        <v>582601955</v>
      </c>
      <c r="F1048" s="69">
        <v>192373597</v>
      </c>
      <c r="G1048" s="70">
        <f t="shared" si="37"/>
        <v>2094356737</v>
      </c>
      <c r="H1048" s="63">
        <v>0</v>
      </c>
      <c r="I1048"/>
    </row>
    <row r="1049" spans="1:9">
      <c r="A1049" s="67" t="s">
        <v>37</v>
      </c>
      <c r="B1049" s="68">
        <v>1994</v>
      </c>
      <c r="C1049" s="69">
        <v>697121068</v>
      </c>
      <c r="D1049" s="69">
        <v>925325110</v>
      </c>
      <c r="E1049" s="69">
        <v>569074748</v>
      </c>
      <c r="F1049" s="69">
        <v>152049491</v>
      </c>
      <c r="G1049" s="70">
        <f t="shared" si="37"/>
        <v>2343570417</v>
      </c>
      <c r="H1049" s="63">
        <v>0</v>
      </c>
      <c r="I1049"/>
    </row>
    <row r="1050" spans="1:9">
      <c r="A1050" s="67" t="s">
        <v>37</v>
      </c>
      <c r="B1050" s="68">
        <v>1995</v>
      </c>
      <c r="C1050" s="69">
        <v>714798506</v>
      </c>
      <c r="D1050" s="69">
        <v>914040453</v>
      </c>
      <c r="E1050" s="69">
        <v>613797359</v>
      </c>
      <c r="F1050" s="69">
        <v>60386398</v>
      </c>
      <c r="G1050" s="70">
        <f t="shared" si="37"/>
        <v>2303022716</v>
      </c>
      <c r="H1050" s="63">
        <v>0</v>
      </c>
      <c r="I1050"/>
    </row>
    <row r="1051" spans="1:9">
      <c r="A1051" s="67" t="s">
        <v>37</v>
      </c>
      <c r="B1051" s="68">
        <v>1996</v>
      </c>
      <c r="C1051" s="69">
        <v>755357432</v>
      </c>
      <c r="D1051" s="69">
        <v>715264307</v>
      </c>
      <c r="E1051" s="69">
        <v>654376965</v>
      </c>
      <c r="F1051" s="69">
        <v>62180671</v>
      </c>
      <c r="G1051" s="70">
        <f t="shared" si="37"/>
        <v>2187179375</v>
      </c>
      <c r="H1051" s="63">
        <v>0</v>
      </c>
      <c r="I1051"/>
    </row>
    <row r="1052" spans="1:9">
      <c r="A1052" s="67" t="s">
        <v>37</v>
      </c>
      <c r="B1052" s="68">
        <v>1997</v>
      </c>
      <c r="C1052" s="69">
        <v>719950509</v>
      </c>
      <c r="D1052" s="69">
        <v>686661197</v>
      </c>
      <c r="E1052" s="69">
        <v>792864569</v>
      </c>
      <c r="F1052" s="69">
        <v>65154294</v>
      </c>
      <c r="G1052" s="70">
        <f t="shared" si="37"/>
        <v>2264630569</v>
      </c>
      <c r="H1052" s="63">
        <v>0</v>
      </c>
      <c r="I1052"/>
    </row>
    <row r="1053" spans="1:9">
      <c r="A1053" s="67" t="s">
        <v>37</v>
      </c>
      <c r="B1053" s="68">
        <v>1998</v>
      </c>
      <c r="C1053" s="69">
        <v>720826519</v>
      </c>
      <c r="D1053" s="69">
        <v>550848286</v>
      </c>
      <c r="E1053" s="69">
        <v>960047164</v>
      </c>
      <c r="F1053" s="69">
        <v>56616238</v>
      </c>
      <c r="G1053" s="70">
        <f t="shared" si="37"/>
        <v>2288338207</v>
      </c>
      <c r="H1053" s="63">
        <v>0</v>
      </c>
      <c r="I1053"/>
    </row>
    <row r="1054" spans="1:9">
      <c r="A1054" s="67" t="s">
        <v>37</v>
      </c>
      <c r="B1054" s="68">
        <v>1999</v>
      </c>
      <c r="C1054" s="69">
        <v>728877210</v>
      </c>
      <c r="D1054" s="69">
        <v>726671578</v>
      </c>
      <c r="E1054" s="69">
        <v>786285685</v>
      </c>
      <c r="F1054" s="69">
        <v>125216390</v>
      </c>
      <c r="G1054" s="70">
        <f t="shared" si="37"/>
        <v>2367050863</v>
      </c>
      <c r="H1054" s="63">
        <v>0</v>
      </c>
      <c r="I1054"/>
    </row>
    <row r="1055" spans="1:9">
      <c r="A1055" s="67" t="s">
        <v>37</v>
      </c>
      <c r="B1055" s="68">
        <v>2000</v>
      </c>
      <c r="C1055" s="69">
        <v>743282612</v>
      </c>
      <c r="D1055" s="69">
        <v>893636452</v>
      </c>
      <c r="E1055" s="69">
        <v>909940157</v>
      </c>
      <c r="F1055" s="69">
        <v>73526876</v>
      </c>
      <c r="G1055" s="70">
        <f t="shared" si="37"/>
        <v>2620386097</v>
      </c>
      <c r="H1055" s="63">
        <v>0</v>
      </c>
      <c r="I1055"/>
    </row>
    <row r="1056" spans="1:9">
      <c r="A1056" s="67" t="s">
        <v>37</v>
      </c>
      <c r="B1056" s="68">
        <v>2001</v>
      </c>
      <c r="C1056" s="69">
        <v>771999343</v>
      </c>
      <c r="D1056" s="69">
        <v>1004482176</v>
      </c>
      <c r="E1056" s="69">
        <v>803603902</v>
      </c>
      <c r="F1056" s="69">
        <v>93354686</v>
      </c>
      <c r="G1056" s="70">
        <f t="shared" si="37"/>
        <v>2673440107</v>
      </c>
      <c r="H1056" s="63">
        <v>0</v>
      </c>
      <c r="I1056"/>
    </row>
    <row r="1057" spans="1:9">
      <c r="A1057" s="67" t="s">
        <v>37</v>
      </c>
      <c r="B1057" s="68">
        <v>2002</v>
      </c>
      <c r="C1057" s="69">
        <v>790911199</v>
      </c>
      <c r="D1057" s="69">
        <v>1332585909</v>
      </c>
      <c r="E1057" s="69">
        <v>848558514</v>
      </c>
      <c r="F1057" s="69">
        <v>51183511</v>
      </c>
      <c r="G1057" s="70">
        <f t="shared" si="37"/>
        <v>3023239133</v>
      </c>
      <c r="H1057" s="63">
        <v>0</v>
      </c>
      <c r="I1057"/>
    </row>
    <row r="1058" spans="1:9">
      <c r="A1058" s="67" t="s">
        <v>37</v>
      </c>
      <c r="B1058" s="68">
        <v>2003</v>
      </c>
      <c r="C1058" s="71">
        <v>847274270</v>
      </c>
      <c r="D1058" s="71">
        <v>1396433518</v>
      </c>
      <c r="E1058" s="71">
        <v>884605712</v>
      </c>
      <c r="F1058" s="71">
        <v>48002935</v>
      </c>
      <c r="G1058" s="70">
        <f t="shared" si="37"/>
        <v>3176316435</v>
      </c>
      <c r="H1058" s="63">
        <v>0</v>
      </c>
      <c r="I1058"/>
    </row>
    <row r="1059" spans="1:9">
      <c r="A1059" s="67" t="s">
        <v>37</v>
      </c>
      <c r="B1059" s="68">
        <v>2004</v>
      </c>
      <c r="C1059" s="71">
        <v>880003563</v>
      </c>
      <c r="D1059" s="71">
        <v>1274161437</v>
      </c>
      <c r="E1059" s="71">
        <v>987967712</v>
      </c>
      <c r="F1059" s="71">
        <v>38304389</v>
      </c>
      <c r="G1059" s="70">
        <f t="shared" si="37"/>
        <v>3180437101</v>
      </c>
      <c r="H1059" s="63">
        <v>0</v>
      </c>
      <c r="I1059"/>
    </row>
    <row r="1060" spans="1:9">
      <c r="A1060" s="67" t="s">
        <v>37</v>
      </c>
      <c r="B1060" s="68">
        <v>2005</v>
      </c>
      <c r="C1060" s="71">
        <v>856725793</v>
      </c>
      <c r="D1060" s="71">
        <v>1082211585</v>
      </c>
      <c r="E1060" s="71">
        <v>1118685177.0999899</v>
      </c>
      <c r="F1060" s="71">
        <v>21704483</v>
      </c>
      <c r="G1060" s="70">
        <f t="shared" si="37"/>
        <v>3079327038.0999899</v>
      </c>
      <c r="H1060" s="63">
        <v>0</v>
      </c>
      <c r="I1060"/>
    </row>
    <row r="1061" spans="1:9">
      <c r="A1061" s="67" t="s">
        <v>37</v>
      </c>
      <c r="B1061" s="68">
        <v>2006</v>
      </c>
      <c r="C1061" s="72">
        <v>928149167</v>
      </c>
      <c r="D1061" s="72">
        <v>1099881946</v>
      </c>
      <c r="E1061" s="72">
        <v>1346163921</v>
      </c>
      <c r="F1061" s="72">
        <v>15663377</v>
      </c>
      <c r="G1061" s="70">
        <f t="shared" si="37"/>
        <v>3389858411</v>
      </c>
      <c r="H1061" s="63">
        <v>0</v>
      </c>
      <c r="I1061"/>
    </row>
    <row r="1062" spans="1:9">
      <c r="A1062" s="67" t="s">
        <v>37</v>
      </c>
      <c r="B1062" s="68">
        <v>2007</v>
      </c>
      <c r="C1062" s="72">
        <v>940070559</v>
      </c>
      <c r="D1062" s="72">
        <v>1228133633</v>
      </c>
      <c r="E1062" s="72">
        <v>1985559448</v>
      </c>
      <c r="F1062" s="63">
        <v>0</v>
      </c>
      <c r="G1062" s="70">
        <f t="shared" si="37"/>
        <v>4153763640</v>
      </c>
      <c r="H1062" s="63">
        <v>0</v>
      </c>
      <c r="I1062"/>
    </row>
    <row r="1063" spans="1:9">
      <c r="A1063" s="67" t="s">
        <v>37</v>
      </c>
      <c r="B1063" s="68">
        <v>2008</v>
      </c>
      <c r="C1063" s="72">
        <v>966239499</v>
      </c>
      <c r="D1063" s="72">
        <v>1589801073</v>
      </c>
      <c r="E1063" s="72">
        <v>1962685043</v>
      </c>
      <c r="F1063" s="72">
        <v>19167596</v>
      </c>
      <c r="G1063" s="70">
        <f t="shared" si="37"/>
        <v>4537893211</v>
      </c>
      <c r="H1063" s="63">
        <v>0</v>
      </c>
      <c r="I1063"/>
    </row>
    <row r="1064" spans="1:9">
      <c r="A1064" s="67" t="s">
        <v>37</v>
      </c>
      <c r="B1064" s="68">
        <v>2009</v>
      </c>
      <c r="C1064" s="72">
        <v>1017455661</v>
      </c>
      <c r="D1064" s="72">
        <v>1530980278</v>
      </c>
      <c r="E1064" s="72">
        <v>1964912338</v>
      </c>
      <c r="F1064" s="72">
        <v>44277832</v>
      </c>
      <c r="G1064" s="70">
        <f t="shared" si="37"/>
        <v>4557626109</v>
      </c>
      <c r="H1064" s="63">
        <v>0</v>
      </c>
      <c r="I1064"/>
    </row>
    <row r="1065" spans="1:9">
      <c r="A1065" s="67" t="s">
        <v>37</v>
      </c>
      <c r="B1065" s="68">
        <v>2010</v>
      </c>
      <c r="C1065" s="72">
        <v>1049139067</v>
      </c>
      <c r="D1065" s="72">
        <v>1500106331</v>
      </c>
      <c r="E1065" s="72">
        <v>2080036886</v>
      </c>
      <c r="F1065" s="72">
        <v>62447343</v>
      </c>
      <c r="G1065" s="70">
        <f t="shared" si="37"/>
        <v>4691729627</v>
      </c>
      <c r="H1065" s="63">
        <v>0</v>
      </c>
      <c r="I1065"/>
    </row>
    <row r="1066" spans="1:9">
      <c r="A1066" s="67" t="s">
        <v>37</v>
      </c>
      <c r="B1066" s="68">
        <v>2011</v>
      </c>
      <c r="C1066" s="72">
        <v>1090276860</v>
      </c>
      <c r="D1066" s="72">
        <v>1259814723</v>
      </c>
      <c r="E1066" s="72">
        <v>2213758036.5799999</v>
      </c>
      <c r="F1066" s="72">
        <v>62825317</v>
      </c>
      <c r="G1066" s="70">
        <f t="shared" si="37"/>
        <v>4626674936.5799999</v>
      </c>
      <c r="H1066" s="63">
        <v>0</v>
      </c>
      <c r="I1066"/>
    </row>
    <row r="1067" spans="1:9">
      <c r="A1067" s="67" t="s">
        <v>37</v>
      </c>
      <c r="B1067" s="68">
        <v>2012</v>
      </c>
      <c r="C1067" s="72">
        <v>1108512537</v>
      </c>
      <c r="D1067" s="72">
        <v>1321757513</v>
      </c>
      <c r="E1067" s="72">
        <v>1510631717</v>
      </c>
      <c r="F1067" s="72">
        <v>48366542</v>
      </c>
      <c r="G1067" s="70">
        <f t="shared" si="37"/>
        <v>3989268309</v>
      </c>
      <c r="H1067" s="63">
        <v>0</v>
      </c>
      <c r="I1067"/>
    </row>
    <row r="1068" spans="1:9">
      <c r="A1068" s="67" t="s">
        <v>37</v>
      </c>
      <c r="B1068" s="68">
        <v>2013</v>
      </c>
      <c r="C1068" s="72">
        <v>1099992671</v>
      </c>
      <c r="D1068" s="72">
        <v>1366316746</v>
      </c>
      <c r="E1068" s="72">
        <v>1594284187</v>
      </c>
      <c r="F1068" s="72">
        <v>48830750</v>
      </c>
      <c r="G1068" s="70">
        <f t="shared" si="37"/>
        <v>4109424354</v>
      </c>
      <c r="H1068" s="63">
        <v>0</v>
      </c>
      <c r="I1068"/>
    </row>
    <row r="1069" spans="1:9">
      <c r="A1069" s="67" t="s">
        <v>37</v>
      </c>
      <c r="B1069" s="68">
        <v>2014</v>
      </c>
      <c r="C1069" s="72">
        <v>1153577720</v>
      </c>
      <c r="D1069" s="72">
        <v>1525669016</v>
      </c>
      <c r="E1069" s="72">
        <v>1648109090.48</v>
      </c>
      <c r="F1069" s="72">
        <v>62301029</v>
      </c>
      <c r="G1069" s="70">
        <f t="shared" si="37"/>
        <v>4389656855.4799995</v>
      </c>
      <c r="H1069" s="63">
        <v>0</v>
      </c>
      <c r="I1069"/>
    </row>
    <row r="1070" spans="1:9">
      <c r="A1070" s="67"/>
      <c r="C1070" s="69"/>
      <c r="D1070" s="69"/>
      <c r="E1070" s="69"/>
      <c r="F1070" s="69"/>
      <c r="G1070" s="75"/>
      <c r="I1070"/>
    </row>
    <row r="1071" spans="1:9">
      <c r="A1071" s="67" t="s">
        <v>38</v>
      </c>
      <c r="B1071" s="68">
        <v>1988</v>
      </c>
      <c r="C1071" s="69">
        <v>2700343793</v>
      </c>
      <c r="D1071" s="69">
        <v>2724377425</v>
      </c>
      <c r="E1071" s="69">
        <v>1690553654</v>
      </c>
      <c r="F1071" s="69">
        <v>0</v>
      </c>
      <c r="G1071" s="70">
        <f>SUM(C1071:F1071)</f>
        <v>7115274872</v>
      </c>
      <c r="H1071" s="63">
        <v>0</v>
      </c>
      <c r="I1071"/>
    </row>
    <row r="1072" spans="1:9">
      <c r="A1072" s="67" t="s">
        <v>38</v>
      </c>
      <c r="B1072" s="68">
        <v>1989</v>
      </c>
      <c r="C1072" s="69">
        <v>2859921673</v>
      </c>
      <c r="D1072" s="69">
        <v>3506394627</v>
      </c>
      <c r="E1072" s="69">
        <v>1785997652</v>
      </c>
      <c r="F1072" s="69">
        <v>0</v>
      </c>
      <c r="G1072" s="70">
        <f t="shared" ref="G1072:G1097" si="38">SUM(C1072:F1072)</f>
        <v>8152313952</v>
      </c>
      <c r="H1072" s="63">
        <v>0</v>
      </c>
      <c r="I1072"/>
    </row>
    <row r="1073" spans="1:9">
      <c r="A1073" s="67" t="s">
        <v>38</v>
      </c>
      <c r="B1073" s="68">
        <v>1990</v>
      </c>
      <c r="C1073" s="69">
        <v>3035490589</v>
      </c>
      <c r="D1073" s="69">
        <v>3622625730.4000001</v>
      </c>
      <c r="E1073" s="69">
        <v>1888296161</v>
      </c>
      <c r="F1073" s="69">
        <v>0</v>
      </c>
      <c r="G1073" s="70">
        <f t="shared" si="38"/>
        <v>8546412480.3999996</v>
      </c>
      <c r="H1073" s="63">
        <v>0</v>
      </c>
      <c r="I1073"/>
    </row>
    <row r="1074" spans="1:9">
      <c r="A1074" s="67" t="s">
        <v>38</v>
      </c>
      <c r="B1074" s="68">
        <v>1991</v>
      </c>
      <c r="C1074" s="69">
        <v>3191579628</v>
      </c>
      <c r="D1074" s="69">
        <v>2821578406</v>
      </c>
      <c r="E1074" s="69">
        <v>1985179991</v>
      </c>
      <c r="F1074" s="69">
        <v>0</v>
      </c>
      <c r="G1074" s="70">
        <f t="shared" si="38"/>
        <v>7998338025</v>
      </c>
      <c r="H1074" s="63">
        <v>0</v>
      </c>
      <c r="I1074"/>
    </row>
    <row r="1075" spans="1:9">
      <c r="A1075" s="67" t="s">
        <v>38</v>
      </c>
      <c r="B1075" s="68">
        <v>1992</v>
      </c>
      <c r="C1075" s="69">
        <v>3358538676</v>
      </c>
      <c r="D1075" s="69">
        <v>2438918555.1599998</v>
      </c>
      <c r="E1075" s="69">
        <v>2017525467</v>
      </c>
      <c r="F1075" s="69">
        <v>1628237584</v>
      </c>
      <c r="G1075" s="70">
        <f t="shared" si="38"/>
        <v>9443220282.1599998</v>
      </c>
      <c r="H1075" s="63">
        <v>0</v>
      </c>
      <c r="I1075"/>
    </row>
    <row r="1076" spans="1:9">
      <c r="A1076" s="67" t="s">
        <v>38</v>
      </c>
      <c r="B1076" s="68">
        <v>1993</v>
      </c>
      <c r="C1076" s="69">
        <v>3578335954</v>
      </c>
      <c r="D1076" s="69">
        <v>2225973485</v>
      </c>
      <c r="E1076" s="69">
        <v>2117059165</v>
      </c>
      <c r="F1076" s="69">
        <v>1379394121</v>
      </c>
      <c r="G1076" s="70">
        <f t="shared" si="38"/>
        <v>9300762725</v>
      </c>
      <c r="H1076" s="63">
        <v>0</v>
      </c>
      <c r="I1076"/>
    </row>
    <row r="1077" spans="1:9">
      <c r="A1077" s="67" t="s">
        <v>38</v>
      </c>
      <c r="B1077" s="68">
        <v>1994</v>
      </c>
      <c r="C1077" s="69">
        <v>3734032803</v>
      </c>
      <c r="D1077" s="69">
        <v>2530741767</v>
      </c>
      <c r="E1077" s="69">
        <v>2228943235</v>
      </c>
      <c r="F1077" s="69">
        <v>1369288162</v>
      </c>
      <c r="G1077" s="70">
        <f t="shared" si="38"/>
        <v>9863005967</v>
      </c>
      <c r="H1077" s="63">
        <v>0</v>
      </c>
      <c r="I1077"/>
    </row>
    <row r="1078" spans="1:9">
      <c r="A1078" s="67" t="s">
        <v>38</v>
      </c>
      <c r="B1078" s="68">
        <v>1995</v>
      </c>
      <c r="C1078" s="69">
        <v>3790467592</v>
      </c>
      <c r="D1078" s="69">
        <v>2878497123</v>
      </c>
      <c r="E1078" s="69">
        <v>2354037821</v>
      </c>
      <c r="F1078" s="69">
        <v>1244507998</v>
      </c>
      <c r="G1078" s="70">
        <f t="shared" si="38"/>
        <v>10267510534</v>
      </c>
      <c r="H1078" s="63">
        <v>0</v>
      </c>
      <c r="I1078"/>
    </row>
    <row r="1079" spans="1:9">
      <c r="A1079" s="67" t="s">
        <v>38</v>
      </c>
      <c r="B1079" s="68">
        <v>1996</v>
      </c>
      <c r="C1079" s="69">
        <v>3878535536</v>
      </c>
      <c r="D1079" s="69">
        <v>2375412080</v>
      </c>
      <c r="E1079" s="69">
        <v>2442567996</v>
      </c>
      <c r="F1079" s="69">
        <v>942485425</v>
      </c>
      <c r="G1079" s="70">
        <f t="shared" si="38"/>
        <v>9639001037</v>
      </c>
      <c r="H1079" s="63">
        <v>0</v>
      </c>
      <c r="I1079"/>
    </row>
    <row r="1080" spans="1:9">
      <c r="A1080" s="67" t="s">
        <v>38</v>
      </c>
      <c r="B1080" s="68">
        <v>1997</v>
      </c>
      <c r="C1080" s="69">
        <v>4096755372</v>
      </c>
      <c r="D1080" s="69">
        <v>2561449089</v>
      </c>
      <c r="E1080" s="69">
        <v>3046664447</v>
      </c>
      <c r="F1080" s="69">
        <v>1121172513</v>
      </c>
      <c r="G1080" s="70">
        <f t="shared" si="38"/>
        <v>10826041421</v>
      </c>
      <c r="H1080" s="63">
        <v>0</v>
      </c>
      <c r="I1080"/>
    </row>
    <row r="1081" spans="1:9">
      <c r="A1081" s="67" t="s">
        <v>38</v>
      </c>
      <c r="B1081" s="68">
        <v>1998</v>
      </c>
      <c r="C1081" s="69">
        <v>4404475350</v>
      </c>
      <c r="D1081" s="69">
        <v>2543399536</v>
      </c>
      <c r="E1081" s="69">
        <v>3807399187</v>
      </c>
      <c r="F1081" s="69">
        <v>1180688239</v>
      </c>
      <c r="G1081" s="70">
        <f t="shared" si="38"/>
        <v>11935962312</v>
      </c>
      <c r="H1081" s="63">
        <v>0</v>
      </c>
      <c r="I1081"/>
    </row>
    <row r="1082" spans="1:9">
      <c r="A1082" s="67" t="s">
        <v>38</v>
      </c>
      <c r="B1082" s="68">
        <v>1999</v>
      </c>
      <c r="C1082" s="69">
        <v>3949231052</v>
      </c>
      <c r="D1082" s="69">
        <v>3219744087</v>
      </c>
      <c r="E1082" s="69">
        <v>4298497622</v>
      </c>
      <c r="F1082" s="69">
        <v>1691105187</v>
      </c>
      <c r="G1082" s="70">
        <f t="shared" si="38"/>
        <v>13158577948</v>
      </c>
      <c r="H1082" s="63">
        <v>0</v>
      </c>
      <c r="I1082"/>
    </row>
    <row r="1083" spans="1:9">
      <c r="A1083" s="67" t="s">
        <v>38</v>
      </c>
      <c r="B1083" s="68">
        <v>2000</v>
      </c>
      <c r="C1083" s="69">
        <v>4065294184</v>
      </c>
      <c r="D1083" s="69">
        <v>4488726962</v>
      </c>
      <c r="E1083" s="69">
        <v>4761736114</v>
      </c>
      <c r="F1083" s="69">
        <v>2041018228</v>
      </c>
      <c r="G1083" s="70">
        <f t="shared" si="38"/>
        <v>15356775488</v>
      </c>
      <c r="H1083" s="63">
        <v>0</v>
      </c>
      <c r="I1083"/>
    </row>
    <row r="1084" spans="1:9">
      <c r="A1084" s="67" t="s">
        <v>38</v>
      </c>
      <c r="B1084" s="68">
        <v>2001</v>
      </c>
      <c r="C1084" s="69">
        <v>4102437813</v>
      </c>
      <c r="D1084" s="69">
        <v>6056074057</v>
      </c>
      <c r="E1084" s="69">
        <v>5453565481</v>
      </c>
      <c r="F1084" s="69">
        <v>1279744383</v>
      </c>
      <c r="G1084" s="70">
        <f t="shared" si="38"/>
        <v>16891821734</v>
      </c>
      <c r="H1084" s="63">
        <v>0</v>
      </c>
      <c r="I1084"/>
    </row>
    <row r="1085" spans="1:9">
      <c r="A1085" s="67" t="s">
        <v>38</v>
      </c>
      <c r="B1085" s="68">
        <v>2002</v>
      </c>
      <c r="C1085" s="69">
        <v>4241759312</v>
      </c>
      <c r="D1085" s="69">
        <v>7757730305</v>
      </c>
      <c r="E1085" s="69">
        <v>5423904037</v>
      </c>
      <c r="F1085" s="69">
        <v>886465132</v>
      </c>
      <c r="G1085" s="70">
        <f t="shared" si="38"/>
        <v>18309858786</v>
      </c>
      <c r="H1085" s="63">
        <v>0</v>
      </c>
      <c r="I1085"/>
    </row>
    <row r="1086" spans="1:9">
      <c r="A1086" s="67" t="s">
        <v>38</v>
      </c>
      <c r="B1086" s="68">
        <v>2003</v>
      </c>
      <c r="C1086" s="71">
        <v>4283734618</v>
      </c>
      <c r="D1086" s="71">
        <v>6612923769</v>
      </c>
      <c r="E1086" s="71">
        <v>5454626329</v>
      </c>
      <c r="F1086" s="71">
        <v>1999372190</v>
      </c>
      <c r="G1086" s="70">
        <f t="shared" si="38"/>
        <v>18350656906</v>
      </c>
      <c r="H1086" s="63">
        <v>0</v>
      </c>
      <c r="I1086"/>
    </row>
    <row r="1087" spans="1:9">
      <c r="A1087" s="67" t="s">
        <v>38</v>
      </c>
      <c r="B1087" s="68">
        <v>2004</v>
      </c>
      <c r="C1087" s="71">
        <v>4440999335</v>
      </c>
      <c r="D1087" s="71">
        <v>5576480544</v>
      </c>
      <c r="E1087" s="71">
        <v>6099829758</v>
      </c>
      <c r="F1087" s="71">
        <v>1689775776</v>
      </c>
      <c r="G1087" s="70">
        <f t="shared" si="38"/>
        <v>17807085413</v>
      </c>
      <c r="H1087" s="63">
        <v>0</v>
      </c>
      <c r="I1087"/>
    </row>
    <row r="1088" spans="1:9">
      <c r="A1088" s="67" t="s">
        <v>38</v>
      </c>
      <c r="B1088" s="68">
        <v>2005</v>
      </c>
      <c r="C1088" s="71">
        <v>4483627399</v>
      </c>
      <c r="D1088" s="71">
        <v>5460271116</v>
      </c>
      <c r="E1088" s="71">
        <v>6311221044.0699902</v>
      </c>
      <c r="F1088" s="71">
        <v>1692178534</v>
      </c>
      <c r="G1088" s="70">
        <f t="shared" si="38"/>
        <v>17947298093.069992</v>
      </c>
      <c r="H1088" s="63">
        <v>0</v>
      </c>
      <c r="I1088"/>
    </row>
    <row r="1089" spans="1:9">
      <c r="A1089" s="67" t="s">
        <v>38</v>
      </c>
      <c r="B1089" s="68">
        <v>2006</v>
      </c>
      <c r="C1089" s="72">
        <v>4768194250</v>
      </c>
      <c r="D1089" s="72">
        <v>6048284361</v>
      </c>
      <c r="E1089" s="72">
        <v>6921767748</v>
      </c>
      <c r="F1089" s="72">
        <v>1274331754</v>
      </c>
      <c r="G1089" s="70">
        <f t="shared" si="38"/>
        <v>19012578113</v>
      </c>
      <c r="H1089" s="63">
        <v>0</v>
      </c>
      <c r="I1089"/>
    </row>
    <row r="1090" spans="1:9">
      <c r="A1090" s="67" t="s">
        <v>38</v>
      </c>
      <c r="B1090" s="68">
        <v>2007</v>
      </c>
      <c r="C1090" s="72">
        <v>5066977183</v>
      </c>
      <c r="D1090" s="72">
        <v>5466247689</v>
      </c>
      <c r="E1090" s="72">
        <v>9928397167</v>
      </c>
      <c r="F1090" s="72">
        <v>1261160193</v>
      </c>
      <c r="G1090" s="70">
        <f t="shared" si="38"/>
        <v>21722782232</v>
      </c>
      <c r="H1090" s="63">
        <v>0</v>
      </c>
      <c r="I1090"/>
    </row>
    <row r="1091" spans="1:9">
      <c r="A1091" s="67" t="s">
        <v>38</v>
      </c>
      <c r="B1091" s="68">
        <v>2008</v>
      </c>
      <c r="C1091" s="72">
        <v>5205611810</v>
      </c>
      <c r="D1091" s="72">
        <v>7478753172</v>
      </c>
      <c r="E1091" s="72">
        <v>11184147263</v>
      </c>
      <c r="F1091" s="72">
        <v>1728321413</v>
      </c>
      <c r="G1091" s="70">
        <f t="shared" si="38"/>
        <v>25596833658</v>
      </c>
      <c r="H1091" s="63">
        <v>0</v>
      </c>
      <c r="I1091"/>
    </row>
    <row r="1092" spans="1:9">
      <c r="A1092" s="67" t="s">
        <v>38</v>
      </c>
      <c r="B1092" s="68">
        <v>2009</v>
      </c>
      <c r="C1092" s="72">
        <v>5353285595</v>
      </c>
      <c r="D1092" s="72">
        <v>7676423343</v>
      </c>
      <c r="E1092" s="72">
        <v>11075676444</v>
      </c>
      <c r="F1092" s="72">
        <v>1281332384</v>
      </c>
      <c r="G1092" s="70">
        <f t="shared" si="38"/>
        <v>25386717766</v>
      </c>
      <c r="H1092" s="63">
        <v>0</v>
      </c>
      <c r="I1092"/>
    </row>
    <row r="1093" spans="1:9">
      <c r="A1093" s="67" t="s">
        <v>38</v>
      </c>
      <c r="B1093" s="68">
        <v>2010</v>
      </c>
      <c r="C1093" s="72">
        <v>5636140327</v>
      </c>
      <c r="D1093" s="72">
        <v>7066633789</v>
      </c>
      <c r="E1093" s="72">
        <v>11650282301</v>
      </c>
      <c r="F1093" s="72">
        <v>1301573231</v>
      </c>
      <c r="G1093" s="70">
        <f t="shared" si="38"/>
        <v>25654629648</v>
      </c>
      <c r="H1093" s="63">
        <v>0</v>
      </c>
      <c r="I1093"/>
    </row>
    <row r="1094" spans="1:9">
      <c r="A1094" s="67" t="s">
        <v>38</v>
      </c>
      <c r="B1094" s="68">
        <v>2011</v>
      </c>
      <c r="C1094" s="72">
        <v>5811507389</v>
      </c>
      <c r="D1094" s="72">
        <v>6596059850</v>
      </c>
      <c r="E1094" s="72">
        <v>12454795522.610001</v>
      </c>
      <c r="F1094" s="72">
        <v>1527433646</v>
      </c>
      <c r="G1094" s="70">
        <f t="shared" si="38"/>
        <v>26389796407.610001</v>
      </c>
      <c r="H1094" s="63">
        <v>0</v>
      </c>
      <c r="I1094"/>
    </row>
    <row r="1095" spans="1:9">
      <c r="A1095" s="67" t="s">
        <v>38</v>
      </c>
      <c r="B1095" s="68">
        <v>2012</v>
      </c>
      <c r="C1095" s="72">
        <v>5990227116</v>
      </c>
      <c r="D1095" s="72">
        <v>7503416133</v>
      </c>
      <c r="E1095" s="72">
        <v>10664417471</v>
      </c>
      <c r="F1095" s="72">
        <v>3251184196</v>
      </c>
      <c r="G1095" s="70">
        <f t="shared" si="38"/>
        <v>27409244916</v>
      </c>
      <c r="H1095" s="63">
        <v>0</v>
      </c>
      <c r="I1095"/>
    </row>
    <row r="1096" spans="1:9">
      <c r="A1096" s="67" t="s">
        <v>38</v>
      </c>
      <c r="B1096" s="68">
        <v>2013</v>
      </c>
      <c r="C1096" s="72">
        <v>5920112582</v>
      </c>
      <c r="D1096" s="72">
        <v>6720359304</v>
      </c>
      <c r="E1096" s="72">
        <v>10568395499</v>
      </c>
      <c r="F1096" s="72">
        <v>1869439380</v>
      </c>
      <c r="G1096" s="70">
        <f t="shared" si="38"/>
        <v>25078306765</v>
      </c>
      <c r="H1096" s="63">
        <v>0</v>
      </c>
      <c r="I1096"/>
    </row>
    <row r="1097" spans="1:9">
      <c r="A1097" s="67" t="s">
        <v>38</v>
      </c>
      <c r="B1097" s="68">
        <v>2014</v>
      </c>
      <c r="C1097" s="72">
        <v>6025992624</v>
      </c>
      <c r="D1097" s="72">
        <v>7444443899</v>
      </c>
      <c r="E1097" s="72">
        <v>11939933948.51</v>
      </c>
      <c r="F1097" s="72">
        <v>1965205332</v>
      </c>
      <c r="G1097" s="70">
        <f t="shared" si="38"/>
        <v>27375575803.510002</v>
      </c>
      <c r="H1097" s="63">
        <v>0</v>
      </c>
      <c r="I1097"/>
    </row>
    <row r="1098" spans="1:9">
      <c r="A1098" s="67"/>
      <c r="C1098" s="69"/>
      <c r="D1098" s="69"/>
      <c r="E1098" s="69"/>
      <c r="F1098" s="69"/>
      <c r="G1098" s="75"/>
      <c r="I1098"/>
    </row>
    <row r="1099" spans="1:9">
      <c r="A1099" s="67" t="s">
        <v>39</v>
      </c>
      <c r="B1099" s="68">
        <v>1988</v>
      </c>
      <c r="C1099" s="69">
        <v>202599488</v>
      </c>
      <c r="D1099" s="69">
        <v>25279811</v>
      </c>
      <c r="E1099" s="69">
        <v>425612159</v>
      </c>
      <c r="F1099" s="69">
        <v>0</v>
      </c>
      <c r="G1099" s="70">
        <f>SUM(C1099:F1099)</f>
        <v>653491458</v>
      </c>
      <c r="H1099" s="63">
        <v>0</v>
      </c>
      <c r="I1099"/>
    </row>
    <row r="1100" spans="1:9">
      <c r="A1100" s="67" t="s">
        <v>39</v>
      </c>
      <c r="B1100" s="68">
        <v>1989</v>
      </c>
      <c r="C1100" s="69">
        <v>208835315</v>
      </c>
      <c r="D1100" s="69">
        <v>39507260</v>
      </c>
      <c r="E1100" s="69">
        <v>459918822</v>
      </c>
      <c r="F1100" s="69">
        <v>0</v>
      </c>
      <c r="G1100" s="70">
        <f t="shared" ref="G1100:G1125" si="39">SUM(C1100:F1100)</f>
        <v>708261397</v>
      </c>
      <c r="H1100" s="63">
        <v>0</v>
      </c>
      <c r="I1100"/>
    </row>
    <row r="1101" spans="1:9">
      <c r="A1101" s="67" t="s">
        <v>39</v>
      </c>
      <c r="B1101" s="68">
        <v>1990</v>
      </c>
      <c r="C1101" s="69">
        <v>218158248</v>
      </c>
      <c r="D1101" s="69">
        <v>44600135.520000003</v>
      </c>
      <c r="E1101" s="69">
        <v>491454195</v>
      </c>
      <c r="F1101" s="69">
        <v>0</v>
      </c>
      <c r="G1101" s="70">
        <f t="shared" si="39"/>
        <v>754212578.51999998</v>
      </c>
      <c r="H1101" s="63">
        <v>0</v>
      </c>
      <c r="I1101"/>
    </row>
    <row r="1102" spans="1:9">
      <c r="A1102" s="67" t="s">
        <v>39</v>
      </c>
      <c r="B1102" s="68">
        <v>1991</v>
      </c>
      <c r="C1102" s="69">
        <v>219457003</v>
      </c>
      <c r="D1102" s="69">
        <v>48510553</v>
      </c>
      <c r="E1102" s="69">
        <v>493779178</v>
      </c>
      <c r="F1102" s="69">
        <v>0</v>
      </c>
      <c r="G1102" s="70">
        <f t="shared" si="39"/>
        <v>761746734</v>
      </c>
      <c r="H1102" s="63">
        <v>0</v>
      </c>
      <c r="I1102"/>
    </row>
    <row r="1103" spans="1:9">
      <c r="A1103" s="67" t="s">
        <v>39</v>
      </c>
      <c r="B1103" s="68">
        <v>1992</v>
      </c>
      <c r="C1103" s="69">
        <v>242057864</v>
      </c>
      <c r="D1103" s="69">
        <v>68159460.200000003</v>
      </c>
      <c r="E1103" s="69">
        <v>488694921</v>
      </c>
      <c r="F1103" s="69">
        <v>0</v>
      </c>
      <c r="G1103" s="70">
        <f t="shared" si="39"/>
        <v>798912245.20000005</v>
      </c>
      <c r="H1103" s="63">
        <v>0</v>
      </c>
      <c r="I1103"/>
    </row>
    <row r="1104" spans="1:9">
      <c r="A1104" s="67" t="s">
        <v>39</v>
      </c>
      <c r="B1104" s="68">
        <v>1993</v>
      </c>
      <c r="C1104" s="69">
        <v>243162226</v>
      </c>
      <c r="D1104" s="69">
        <v>46009753</v>
      </c>
      <c r="E1104" s="69">
        <v>516131878</v>
      </c>
      <c r="F1104" s="69">
        <v>0</v>
      </c>
      <c r="G1104" s="70">
        <f t="shared" si="39"/>
        <v>805303857</v>
      </c>
      <c r="H1104" s="63">
        <v>0</v>
      </c>
      <c r="I1104"/>
    </row>
    <row r="1105" spans="1:9">
      <c r="A1105" s="67" t="s">
        <v>39</v>
      </c>
      <c r="B1105" s="68">
        <v>1994</v>
      </c>
      <c r="C1105" s="69">
        <v>273209720</v>
      </c>
      <c r="D1105" s="69">
        <v>61908792</v>
      </c>
      <c r="E1105" s="69">
        <v>547843632</v>
      </c>
      <c r="F1105" s="69">
        <v>0</v>
      </c>
      <c r="G1105" s="70">
        <f t="shared" si="39"/>
        <v>882962144</v>
      </c>
      <c r="H1105" s="63">
        <v>0</v>
      </c>
      <c r="I1105"/>
    </row>
    <row r="1106" spans="1:9">
      <c r="A1106" s="67" t="s">
        <v>39</v>
      </c>
      <c r="B1106" s="68">
        <v>1995</v>
      </c>
      <c r="C1106" s="69">
        <v>273978756</v>
      </c>
      <c r="D1106" s="69">
        <v>51075560</v>
      </c>
      <c r="E1106" s="69">
        <v>677006797</v>
      </c>
      <c r="F1106" s="69">
        <v>0</v>
      </c>
      <c r="G1106" s="70">
        <f t="shared" si="39"/>
        <v>1002061113</v>
      </c>
      <c r="H1106" s="63">
        <v>0</v>
      </c>
      <c r="I1106"/>
    </row>
    <row r="1107" spans="1:9">
      <c r="A1107" s="67" t="s">
        <v>39</v>
      </c>
      <c r="B1107" s="68">
        <v>1996</v>
      </c>
      <c r="C1107" s="69">
        <v>321962959</v>
      </c>
      <c r="D1107" s="69">
        <v>60907369</v>
      </c>
      <c r="E1107" s="69">
        <v>863693287</v>
      </c>
      <c r="F1107" s="69">
        <v>0</v>
      </c>
      <c r="G1107" s="70">
        <f t="shared" si="39"/>
        <v>1246563615</v>
      </c>
      <c r="H1107" s="63">
        <v>0</v>
      </c>
      <c r="I1107"/>
    </row>
    <row r="1108" spans="1:9">
      <c r="A1108" s="67" t="s">
        <v>39</v>
      </c>
      <c r="B1108" s="68">
        <v>1997</v>
      </c>
      <c r="C1108" s="69">
        <v>318651746</v>
      </c>
      <c r="D1108" s="69">
        <v>57572959</v>
      </c>
      <c r="E1108" s="69">
        <v>942379370</v>
      </c>
      <c r="F1108" s="69">
        <v>0</v>
      </c>
      <c r="G1108" s="70">
        <f t="shared" si="39"/>
        <v>1318604075</v>
      </c>
      <c r="H1108" s="63">
        <v>0</v>
      </c>
      <c r="I1108"/>
    </row>
    <row r="1109" spans="1:9">
      <c r="A1109" s="67" t="s">
        <v>39</v>
      </c>
      <c r="B1109" s="68">
        <v>1998</v>
      </c>
      <c r="C1109" s="69">
        <v>315930532</v>
      </c>
      <c r="D1109" s="69">
        <v>50426968</v>
      </c>
      <c r="E1109" s="69">
        <v>1026175813</v>
      </c>
      <c r="F1109" s="69">
        <v>0</v>
      </c>
      <c r="G1109" s="70">
        <f t="shared" si="39"/>
        <v>1392533313</v>
      </c>
      <c r="H1109" s="63">
        <v>0</v>
      </c>
      <c r="I1109"/>
    </row>
    <row r="1110" spans="1:9">
      <c r="A1110" s="67" t="s">
        <v>39</v>
      </c>
      <c r="B1110" s="68">
        <v>1999</v>
      </c>
      <c r="C1110" s="69">
        <v>299651540</v>
      </c>
      <c r="D1110" s="69">
        <v>78385779</v>
      </c>
      <c r="E1110" s="69">
        <v>1506890561</v>
      </c>
      <c r="F1110" s="69">
        <v>0</v>
      </c>
      <c r="G1110" s="70">
        <f t="shared" si="39"/>
        <v>1884927880</v>
      </c>
      <c r="H1110" s="63">
        <v>0</v>
      </c>
      <c r="I1110"/>
    </row>
    <row r="1111" spans="1:9">
      <c r="A1111" s="67" t="s">
        <v>39</v>
      </c>
      <c r="B1111" s="68">
        <v>2000</v>
      </c>
      <c r="C1111" s="69">
        <v>305819949</v>
      </c>
      <c r="D1111" s="69">
        <v>117061021</v>
      </c>
      <c r="E1111" s="69">
        <v>1327409479</v>
      </c>
      <c r="F1111" s="69">
        <v>0</v>
      </c>
      <c r="G1111" s="70">
        <f t="shared" si="39"/>
        <v>1750290449</v>
      </c>
      <c r="H1111" s="63">
        <v>0</v>
      </c>
      <c r="I1111"/>
    </row>
    <row r="1112" spans="1:9">
      <c r="A1112" s="67" t="s">
        <v>39</v>
      </c>
      <c r="B1112" s="68">
        <v>2001</v>
      </c>
      <c r="C1112" s="69">
        <v>344030482</v>
      </c>
      <c r="D1112" s="69">
        <v>94209655</v>
      </c>
      <c r="E1112" s="69">
        <v>2000429756</v>
      </c>
      <c r="F1112" s="69">
        <v>0</v>
      </c>
      <c r="G1112" s="70">
        <f t="shared" si="39"/>
        <v>2438669893</v>
      </c>
      <c r="H1112" s="63">
        <v>0</v>
      </c>
      <c r="I1112"/>
    </row>
    <row r="1113" spans="1:9">
      <c r="A1113" s="67" t="s">
        <v>39</v>
      </c>
      <c r="B1113" s="68">
        <v>2002</v>
      </c>
      <c r="C1113" s="69">
        <v>326152465</v>
      </c>
      <c r="D1113" s="69">
        <v>157812085</v>
      </c>
      <c r="E1113" s="69">
        <v>1805219153</v>
      </c>
      <c r="F1113" s="69">
        <v>0</v>
      </c>
      <c r="G1113" s="70">
        <f t="shared" si="39"/>
        <v>2289183703</v>
      </c>
      <c r="H1113" s="63">
        <v>0</v>
      </c>
      <c r="I1113"/>
    </row>
    <row r="1114" spans="1:9">
      <c r="A1114" s="67" t="s">
        <v>39</v>
      </c>
      <c r="B1114" s="68">
        <v>2003</v>
      </c>
      <c r="C1114" s="71">
        <v>342246780</v>
      </c>
      <c r="D1114" s="71">
        <v>157781808</v>
      </c>
      <c r="E1114" s="71">
        <v>1829094568</v>
      </c>
      <c r="F1114" s="69">
        <v>0</v>
      </c>
      <c r="G1114" s="70">
        <f t="shared" si="39"/>
        <v>2329123156</v>
      </c>
      <c r="H1114" s="63">
        <v>0</v>
      </c>
    </row>
    <row r="1115" spans="1:9">
      <c r="A1115" s="67" t="s">
        <v>39</v>
      </c>
      <c r="B1115" s="68">
        <v>2004</v>
      </c>
      <c r="C1115" s="71">
        <v>358055028</v>
      </c>
      <c r="D1115" s="71">
        <v>134095632</v>
      </c>
      <c r="E1115" s="71">
        <v>1920507213</v>
      </c>
      <c r="F1115" s="69">
        <v>0</v>
      </c>
      <c r="G1115" s="70">
        <f t="shared" si="39"/>
        <v>2412657873</v>
      </c>
      <c r="H1115" s="63">
        <v>0</v>
      </c>
    </row>
    <row r="1116" spans="1:9">
      <c r="A1116" s="67" t="s">
        <v>39</v>
      </c>
      <c r="B1116" s="68">
        <v>2005</v>
      </c>
      <c r="C1116" s="71">
        <v>384344050</v>
      </c>
      <c r="D1116" s="71">
        <v>116205874</v>
      </c>
      <c r="E1116" s="71">
        <v>2126705528.4000001</v>
      </c>
      <c r="F1116" s="69">
        <v>0</v>
      </c>
      <c r="G1116" s="70">
        <f t="shared" si="39"/>
        <v>2627255452.4000001</v>
      </c>
      <c r="H1116" s="63">
        <v>0</v>
      </c>
    </row>
    <row r="1117" spans="1:9">
      <c r="A1117" s="67" t="s">
        <v>39</v>
      </c>
      <c r="B1117" s="68">
        <v>2006</v>
      </c>
      <c r="C1117" s="72">
        <v>394855050</v>
      </c>
      <c r="D1117" s="72">
        <v>147589799</v>
      </c>
      <c r="E1117" s="72">
        <v>2322285870</v>
      </c>
      <c r="F1117" s="72">
        <v>0</v>
      </c>
      <c r="G1117" s="70">
        <f t="shared" si="39"/>
        <v>2864730719</v>
      </c>
      <c r="H1117" s="63">
        <v>0</v>
      </c>
    </row>
    <row r="1118" spans="1:9">
      <c r="A1118" s="67" t="s">
        <v>39</v>
      </c>
      <c r="B1118" s="68">
        <v>2007</v>
      </c>
      <c r="C1118" s="72">
        <v>408813039</v>
      </c>
      <c r="D1118" s="72">
        <v>191221562</v>
      </c>
      <c r="E1118" s="72">
        <v>2038007707</v>
      </c>
      <c r="F1118" s="72">
        <v>0</v>
      </c>
      <c r="G1118" s="70">
        <f t="shared" si="39"/>
        <v>2638042308</v>
      </c>
      <c r="H1118" s="63">
        <v>0</v>
      </c>
    </row>
    <row r="1119" spans="1:9">
      <c r="A1119" s="67" t="s">
        <v>39</v>
      </c>
      <c r="B1119" s="68">
        <v>2008</v>
      </c>
      <c r="C1119" s="72">
        <v>402682405</v>
      </c>
      <c r="D1119" s="72">
        <v>158372547</v>
      </c>
      <c r="E1119" s="72">
        <v>2330915530</v>
      </c>
      <c r="F1119" s="72">
        <v>0</v>
      </c>
      <c r="G1119" s="70">
        <f t="shared" si="39"/>
        <v>2891970482</v>
      </c>
      <c r="H1119" s="63">
        <v>0</v>
      </c>
    </row>
    <row r="1120" spans="1:9">
      <c r="A1120" s="67" t="s">
        <v>39</v>
      </c>
      <c r="B1120" s="68">
        <v>2009</v>
      </c>
      <c r="C1120" s="72">
        <v>428037026</v>
      </c>
      <c r="D1120" s="72">
        <v>255175425</v>
      </c>
      <c r="E1120" s="72">
        <v>2354225388</v>
      </c>
      <c r="F1120" s="72">
        <v>0</v>
      </c>
      <c r="G1120" s="70">
        <f t="shared" si="39"/>
        <v>3037437839</v>
      </c>
      <c r="H1120" s="63">
        <v>0</v>
      </c>
    </row>
    <row r="1121" spans="1:9">
      <c r="A1121" s="67" t="s">
        <v>39</v>
      </c>
      <c r="B1121" s="68">
        <v>2010</v>
      </c>
      <c r="C1121" s="72">
        <v>424510764</v>
      </c>
      <c r="D1121" s="72">
        <v>272500504</v>
      </c>
      <c r="E1121" s="72">
        <v>2325814622</v>
      </c>
      <c r="F1121" s="72">
        <v>0</v>
      </c>
      <c r="G1121" s="70">
        <f t="shared" si="39"/>
        <v>3022825890</v>
      </c>
      <c r="H1121" s="63">
        <v>0</v>
      </c>
    </row>
    <row r="1122" spans="1:9">
      <c r="A1122" s="67" t="s">
        <v>39</v>
      </c>
      <c r="B1122" s="68">
        <v>2011</v>
      </c>
      <c r="C1122" s="72">
        <v>441041889</v>
      </c>
      <c r="D1122" s="72">
        <v>325752273</v>
      </c>
      <c r="E1122" s="72">
        <v>1512721518</v>
      </c>
      <c r="F1122" s="72">
        <v>0</v>
      </c>
      <c r="G1122" s="70">
        <f t="shared" si="39"/>
        <v>2279515680</v>
      </c>
      <c r="H1122" s="63">
        <v>0</v>
      </c>
    </row>
    <row r="1123" spans="1:9">
      <c r="A1123" s="67" t="s">
        <v>39</v>
      </c>
      <c r="B1123" s="68">
        <v>2012</v>
      </c>
      <c r="C1123" s="72">
        <v>448293154</v>
      </c>
      <c r="D1123" s="72">
        <v>377889373</v>
      </c>
      <c r="E1123" s="72">
        <v>2150777272</v>
      </c>
      <c r="F1123" s="72">
        <v>0</v>
      </c>
      <c r="G1123" s="70">
        <f t="shared" si="39"/>
        <v>2976959799</v>
      </c>
      <c r="H1123" s="63">
        <v>0</v>
      </c>
    </row>
    <row r="1124" spans="1:9">
      <c r="A1124" s="67" t="s">
        <v>39</v>
      </c>
      <c r="B1124" s="68">
        <v>2013</v>
      </c>
      <c r="C1124" s="72">
        <v>445099771</v>
      </c>
      <c r="D1124" s="72">
        <v>396768112</v>
      </c>
      <c r="E1124" s="72">
        <v>2036718465</v>
      </c>
      <c r="F1124" s="72">
        <v>0</v>
      </c>
      <c r="G1124" s="70">
        <f t="shared" si="39"/>
        <v>2878586348</v>
      </c>
      <c r="H1124" s="63">
        <v>0</v>
      </c>
    </row>
    <row r="1125" spans="1:9">
      <c r="A1125" s="67" t="s">
        <v>39</v>
      </c>
      <c r="B1125" s="68">
        <v>2014</v>
      </c>
      <c r="C1125" s="72">
        <v>455407340</v>
      </c>
      <c r="D1125" s="72">
        <v>375190163</v>
      </c>
      <c r="E1125" s="72">
        <v>2405967115</v>
      </c>
      <c r="F1125" s="72">
        <v>0</v>
      </c>
      <c r="G1125" s="70">
        <f t="shared" si="39"/>
        <v>3236564618</v>
      </c>
      <c r="H1125" s="63">
        <v>0</v>
      </c>
    </row>
    <row r="1126" spans="1:9">
      <c r="A1126" s="67"/>
      <c r="C1126" s="69"/>
      <c r="D1126" s="69"/>
      <c r="E1126" s="69"/>
      <c r="F1126" s="69"/>
      <c r="G1126" s="75"/>
      <c r="I1126"/>
    </row>
    <row r="1127" spans="1:9">
      <c r="A1127" s="67" t="s">
        <v>40</v>
      </c>
      <c r="B1127" s="68">
        <v>1988</v>
      </c>
      <c r="C1127" s="69">
        <v>241592427</v>
      </c>
      <c r="D1127" s="69">
        <v>135208925</v>
      </c>
      <c r="E1127" s="69">
        <v>124908211</v>
      </c>
      <c r="F1127" s="69">
        <v>0</v>
      </c>
      <c r="G1127" s="70">
        <f>SUM(C1127:F1127)</f>
        <v>501709563</v>
      </c>
      <c r="H1127" s="63">
        <v>0</v>
      </c>
      <c r="I1127"/>
    </row>
    <row r="1128" spans="1:9">
      <c r="A1128" s="67" t="s">
        <v>40</v>
      </c>
      <c r="B1128" s="68">
        <v>1989</v>
      </c>
      <c r="C1128" s="69">
        <v>235543411</v>
      </c>
      <c r="D1128" s="69">
        <v>177930743</v>
      </c>
      <c r="E1128" s="69">
        <v>101472217</v>
      </c>
      <c r="F1128" s="69">
        <v>0</v>
      </c>
      <c r="G1128" s="70">
        <f t="shared" ref="G1128:G1153" si="40">SUM(C1128:F1128)</f>
        <v>514946371</v>
      </c>
      <c r="H1128" s="63">
        <v>0</v>
      </c>
      <c r="I1128"/>
    </row>
    <row r="1129" spans="1:9">
      <c r="A1129" s="67" t="s">
        <v>40</v>
      </c>
      <c r="B1129" s="68">
        <v>1990</v>
      </c>
      <c r="C1129" s="69">
        <v>252225269</v>
      </c>
      <c r="D1129" s="69">
        <v>313351542.19999999</v>
      </c>
      <c r="E1129" s="69">
        <v>117873033</v>
      </c>
      <c r="F1129" s="69">
        <v>0</v>
      </c>
      <c r="G1129" s="70">
        <f t="shared" si="40"/>
        <v>683449844.20000005</v>
      </c>
      <c r="H1129" s="63">
        <v>0</v>
      </c>
      <c r="I1129"/>
    </row>
    <row r="1130" spans="1:9">
      <c r="A1130" s="67" t="s">
        <v>40</v>
      </c>
      <c r="B1130" s="68">
        <v>1991</v>
      </c>
      <c r="C1130" s="69">
        <v>242886184</v>
      </c>
      <c r="D1130" s="69">
        <v>317370437</v>
      </c>
      <c r="E1130" s="69">
        <v>130663108</v>
      </c>
      <c r="F1130" s="69">
        <v>0</v>
      </c>
      <c r="G1130" s="70">
        <f t="shared" si="40"/>
        <v>690919729</v>
      </c>
      <c r="H1130" s="63">
        <v>0</v>
      </c>
      <c r="I1130"/>
    </row>
    <row r="1131" spans="1:9">
      <c r="A1131" s="67" t="s">
        <v>40</v>
      </c>
      <c r="B1131" s="68">
        <v>1992</v>
      </c>
      <c r="C1131" s="69">
        <v>283767485</v>
      </c>
      <c r="D1131" s="69">
        <v>187380350.31999999</v>
      </c>
      <c r="E1131" s="69">
        <v>142290204</v>
      </c>
      <c r="F1131" s="69">
        <v>0</v>
      </c>
      <c r="G1131" s="70">
        <f t="shared" si="40"/>
        <v>613438039.31999993</v>
      </c>
      <c r="H1131" s="63">
        <v>0</v>
      </c>
      <c r="I1131"/>
    </row>
    <row r="1132" spans="1:9">
      <c r="A1132" s="67" t="s">
        <v>40</v>
      </c>
      <c r="B1132" s="68">
        <v>1993</v>
      </c>
      <c r="C1132" s="69">
        <v>275778174</v>
      </c>
      <c r="D1132" s="69">
        <v>179480221</v>
      </c>
      <c r="E1132" s="69">
        <v>163891426</v>
      </c>
      <c r="F1132" s="69">
        <v>0</v>
      </c>
      <c r="G1132" s="70">
        <f t="shared" si="40"/>
        <v>619149821</v>
      </c>
      <c r="H1132" s="63">
        <v>0</v>
      </c>
      <c r="I1132"/>
    </row>
    <row r="1133" spans="1:9">
      <c r="A1133" s="67" t="s">
        <v>40</v>
      </c>
      <c r="B1133" s="68">
        <v>1994</v>
      </c>
      <c r="C1133" s="69">
        <v>286520020</v>
      </c>
      <c r="D1133" s="69">
        <v>269677400</v>
      </c>
      <c r="E1133" s="69">
        <v>185799271</v>
      </c>
      <c r="F1133" s="69">
        <v>0</v>
      </c>
      <c r="G1133" s="70">
        <f t="shared" si="40"/>
        <v>741996691</v>
      </c>
      <c r="H1133" s="63">
        <v>0</v>
      </c>
      <c r="I1133"/>
    </row>
    <row r="1134" spans="1:9">
      <c r="A1134" s="67" t="s">
        <v>40</v>
      </c>
      <c r="B1134" s="68">
        <v>1995</v>
      </c>
      <c r="C1134" s="69">
        <v>344571784</v>
      </c>
      <c r="D1134" s="69">
        <v>296639953</v>
      </c>
      <c r="E1134" s="69">
        <v>169288773</v>
      </c>
      <c r="F1134" s="69">
        <v>0</v>
      </c>
      <c r="G1134" s="70">
        <f t="shared" si="40"/>
        <v>810500510</v>
      </c>
      <c r="H1134" s="63">
        <v>0</v>
      </c>
      <c r="I1134"/>
    </row>
    <row r="1135" spans="1:9">
      <c r="A1135" s="67" t="s">
        <v>40</v>
      </c>
      <c r="B1135" s="68">
        <v>1996</v>
      </c>
      <c r="C1135" s="69">
        <v>340977377</v>
      </c>
      <c r="D1135" s="69">
        <v>275125829</v>
      </c>
      <c r="E1135" s="69">
        <v>185044330</v>
      </c>
      <c r="F1135" s="69">
        <v>56476573</v>
      </c>
      <c r="G1135" s="70">
        <f t="shared" si="40"/>
        <v>857624109</v>
      </c>
      <c r="H1135" s="63">
        <v>0</v>
      </c>
      <c r="I1135"/>
    </row>
    <row r="1136" spans="1:9">
      <c r="A1136" s="67" t="s">
        <v>40</v>
      </c>
      <c r="B1136" s="68">
        <v>1997</v>
      </c>
      <c r="C1136" s="69">
        <v>492526568</v>
      </c>
      <c r="D1136" s="69">
        <v>343303826</v>
      </c>
      <c r="E1136" s="69">
        <v>185583861</v>
      </c>
      <c r="F1136" s="69">
        <v>80439353</v>
      </c>
      <c r="G1136" s="70">
        <f t="shared" si="40"/>
        <v>1101853608</v>
      </c>
      <c r="H1136" s="63">
        <v>0</v>
      </c>
      <c r="I1136"/>
    </row>
    <row r="1137" spans="1:9">
      <c r="A1137" s="67" t="s">
        <v>40</v>
      </c>
      <c r="B1137" s="68">
        <v>1998</v>
      </c>
      <c r="C1137" s="69">
        <v>389341189</v>
      </c>
      <c r="D1137" s="69">
        <v>368445580</v>
      </c>
      <c r="E1137" s="69">
        <v>231565704</v>
      </c>
      <c r="F1137" s="69">
        <v>43056159</v>
      </c>
      <c r="G1137" s="70">
        <f t="shared" si="40"/>
        <v>1032408632</v>
      </c>
      <c r="H1137" s="63">
        <v>0</v>
      </c>
      <c r="I1137"/>
    </row>
    <row r="1138" spans="1:9">
      <c r="A1138" s="67" t="s">
        <v>40</v>
      </c>
      <c r="B1138" s="68">
        <v>1999</v>
      </c>
      <c r="C1138" s="69">
        <v>440446802</v>
      </c>
      <c r="D1138" s="69">
        <v>494412734</v>
      </c>
      <c r="E1138" s="69">
        <v>196223939</v>
      </c>
      <c r="F1138" s="69">
        <v>37959052</v>
      </c>
      <c r="G1138" s="70">
        <f t="shared" si="40"/>
        <v>1169042527</v>
      </c>
      <c r="H1138" s="63">
        <v>0</v>
      </c>
      <c r="I1138"/>
    </row>
    <row r="1139" spans="1:9">
      <c r="A1139" s="67" t="s">
        <v>40</v>
      </c>
      <c r="B1139" s="68">
        <v>2000</v>
      </c>
      <c r="C1139" s="69">
        <v>375792365</v>
      </c>
      <c r="D1139" s="69">
        <v>548477925</v>
      </c>
      <c r="E1139" s="69">
        <v>189191140</v>
      </c>
      <c r="F1139" s="69">
        <v>60020952</v>
      </c>
      <c r="G1139" s="70">
        <f t="shared" si="40"/>
        <v>1173482382</v>
      </c>
      <c r="H1139" s="63">
        <v>0</v>
      </c>
      <c r="I1139"/>
    </row>
    <row r="1140" spans="1:9">
      <c r="A1140" s="67" t="s">
        <v>40</v>
      </c>
      <c r="B1140" s="68">
        <v>2001</v>
      </c>
      <c r="C1140" s="69">
        <v>325026405</v>
      </c>
      <c r="D1140" s="69">
        <v>541430666</v>
      </c>
      <c r="E1140" s="69">
        <v>160270108</v>
      </c>
      <c r="F1140" s="69">
        <v>92433565</v>
      </c>
      <c r="G1140" s="70">
        <f t="shared" si="40"/>
        <v>1119160744</v>
      </c>
      <c r="H1140" s="63">
        <v>0</v>
      </c>
      <c r="I1140"/>
    </row>
    <row r="1141" spans="1:9">
      <c r="A1141" s="67" t="s">
        <v>40</v>
      </c>
      <c r="B1141" s="68">
        <v>2002</v>
      </c>
      <c r="C1141" s="69">
        <v>330861666</v>
      </c>
      <c r="D1141" s="69">
        <v>676899528</v>
      </c>
      <c r="E1141" s="69">
        <v>268634287</v>
      </c>
      <c r="F1141" s="69">
        <v>71646735</v>
      </c>
      <c r="G1141" s="70">
        <f t="shared" si="40"/>
        <v>1348042216</v>
      </c>
      <c r="H1141" s="63">
        <v>0</v>
      </c>
      <c r="I1141"/>
    </row>
    <row r="1142" spans="1:9">
      <c r="A1142" s="67" t="s">
        <v>40</v>
      </c>
      <c r="B1142" s="68">
        <v>2003</v>
      </c>
      <c r="C1142" s="71">
        <v>339041953</v>
      </c>
      <c r="D1142" s="71">
        <v>599008931</v>
      </c>
      <c r="E1142" s="71">
        <v>315220851</v>
      </c>
      <c r="F1142" s="71">
        <v>71432255</v>
      </c>
      <c r="G1142" s="70">
        <f t="shared" si="40"/>
        <v>1324703990</v>
      </c>
      <c r="H1142" s="63">
        <v>0</v>
      </c>
      <c r="I1142"/>
    </row>
    <row r="1143" spans="1:9">
      <c r="A1143" s="67" t="s">
        <v>40</v>
      </c>
      <c r="B1143" s="68">
        <v>2004</v>
      </c>
      <c r="C1143" s="71">
        <v>351494156</v>
      </c>
      <c r="D1143" s="71">
        <v>554865549</v>
      </c>
      <c r="E1143" s="71">
        <v>303817484</v>
      </c>
      <c r="F1143" s="71">
        <v>73967893</v>
      </c>
      <c r="G1143" s="70">
        <f t="shared" si="40"/>
        <v>1284145082</v>
      </c>
      <c r="H1143" s="63">
        <v>0</v>
      </c>
      <c r="I1143"/>
    </row>
    <row r="1144" spans="1:9">
      <c r="A1144" s="67" t="s">
        <v>40</v>
      </c>
      <c r="B1144" s="68">
        <v>2005</v>
      </c>
      <c r="C1144" s="71">
        <v>374318361</v>
      </c>
      <c r="D1144" s="71">
        <v>465827371</v>
      </c>
      <c r="E1144" s="71">
        <v>323101834</v>
      </c>
      <c r="F1144" s="71">
        <v>32064795</v>
      </c>
      <c r="G1144" s="70">
        <f t="shared" si="40"/>
        <v>1195312361</v>
      </c>
      <c r="H1144" s="63">
        <v>7914750</v>
      </c>
      <c r="I1144" t="s">
        <v>448</v>
      </c>
    </row>
    <row r="1145" spans="1:9">
      <c r="A1145" s="67" t="s">
        <v>40</v>
      </c>
      <c r="B1145" s="68">
        <v>2006</v>
      </c>
      <c r="C1145" s="72">
        <v>405840552</v>
      </c>
      <c r="D1145" s="72">
        <v>549769877</v>
      </c>
      <c r="E1145" s="72">
        <v>384717537</v>
      </c>
      <c r="F1145" s="72">
        <v>28792157</v>
      </c>
      <c r="G1145" s="70">
        <f t="shared" si="40"/>
        <v>1369120123</v>
      </c>
      <c r="H1145" s="63">
        <v>11681112</v>
      </c>
      <c r="I1145" t="s">
        <v>448</v>
      </c>
    </row>
    <row r="1146" spans="1:9">
      <c r="A1146" s="67" t="s">
        <v>40</v>
      </c>
      <c r="B1146" s="68">
        <v>2007</v>
      </c>
      <c r="C1146" s="72">
        <v>436367504</v>
      </c>
      <c r="D1146" s="72">
        <v>521784309</v>
      </c>
      <c r="E1146" s="72">
        <v>400591598</v>
      </c>
      <c r="F1146" s="72">
        <v>31790221</v>
      </c>
      <c r="G1146" s="70">
        <f t="shared" si="40"/>
        <v>1390533632</v>
      </c>
      <c r="H1146" s="63">
        <v>11698542</v>
      </c>
      <c r="I1146" t="s">
        <v>448</v>
      </c>
    </row>
    <row r="1147" spans="1:9">
      <c r="A1147" s="67" t="s">
        <v>40</v>
      </c>
      <c r="B1147" s="68">
        <v>2008</v>
      </c>
      <c r="C1147" s="72">
        <v>407288780</v>
      </c>
      <c r="D1147" s="72">
        <v>705642159</v>
      </c>
      <c r="E1147" s="72">
        <v>426169720</v>
      </c>
      <c r="F1147" s="72">
        <v>28422673</v>
      </c>
      <c r="G1147" s="70">
        <f t="shared" si="40"/>
        <v>1567523332</v>
      </c>
      <c r="H1147" s="63">
        <v>7286255</v>
      </c>
      <c r="I1147" t="s">
        <v>448</v>
      </c>
    </row>
    <row r="1148" spans="1:9">
      <c r="A1148" s="67" t="s">
        <v>40</v>
      </c>
      <c r="B1148" s="68">
        <v>2009</v>
      </c>
      <c r="C1148" s="72">
        <v>433119016</v>
      </c>
      <c r="D1148" s="72">
        <v>702077515</v>
      </c>
      <c r="E1148" s="72">
        <v>536808363</v>
      </c>
      <c r="F1148" s="72">
        <v>35791653</v>
      </c>
      <c r="G1148" s="70">
        <f t="shared" si="40"/>
        <v>1707796547</v>
      </c>
      <c r="H1148" s="63">
        <v>20125303</v>
      </c>
      <c r="I1148" t="s">
        <v>448</v>
      </c>
    </row>
    <row r="1149" spans="1:9">
      <c r="A1149" s="67" t="s">
        <v>40</v>
      </c>
      <c r="B1149" s="68">
        <v>2010</v>
      </c>
      <c r="C1149" s="72">
        <v>430428203</v>
      </c>
      <c r="D1149" s="73">
        <v>577435543</v>
      </c>
      <c r="E1149" s="72">
        <v>735410351</v>
      </c>
      <c r="F1149" s="72">
        <v>21384229</v>
      </c>
      <c r="G1149" s="70">
        <f t="shared" si="40"/>
        <v>1764658326</v>
      </c>
      <c r="H1149" s="63">
        <v>18530800</v>
      </c>
      <c r="I1149" t="s">
        <v>448</v>
      </c>
    </row>
    <row r="1150" spans="1:9">
      <c r="A1150" s="67" t="s">
        <v>40</v>
      </c>
      <c r="B1150" s="68">
        <v>2011</v>
      </c>
      <c r="C1150" s="72">
        <v>419223815</v>
      </c>
      <c r="D1150" s="73">
        <v>578078547</v>
      </c>
      <c r="E1150" s="72">
        <v>756679630.63</v>
      </c>
      <c r="F1150" s="72">
        <v>32971875</v>
      </c>
      <c r="G1150" s="70">
        <f t="shared" si="40"/>
        <v>1786953867.6300001</v>
      </c>
      <c r="H1150" s="63">
        <v>20683787</v>
      </c>
      <c r="I1150" t="s">
        <v>448</v>
      </c>
    </row>
    <row r="1151" spans="1:9">
      <c r="A1151" s="67" t="s">
        <v>40</v>
      </c>
      <c r="B1151" s="68">
        <v>2012</v>
      </c>
      <c r="C1151" s="72">
        <v>446937972</v>
      </c>
      <c r="D1151" s="73">
        <v>693026956</v>
      </c>
      <c r="E1151" s="72">
        <v>493693477</v>
      </c>
      <c r="F1151" s="72">
        <v>41890019</v>
      </c>
      <c r="G1151" s="70">
        <f t="shared" si="40"/>
        <v>1675548424</v>
      </c>
      <c r="H1151" s="63">
        <v>18044599</v>
      </c>
      <c r="I1151" t="s">
        <v>448</v>
      </c>
    </row>
    <row r="1152" spans="1:9">
      <c r="A1152" s="67" t="s">
        <v>40</v>
      </c>
      <c r="B1152" s="68">
        <v>2013</v>
      </c>
      <c r="C1152" s="72">
        <v>457429927</v>
      </c>
      <c r="D1152" s="73">
        <v>652428767</v>
      </c>
      <c r="E1152" s="72">
        <v>485147153</v>
      </c>
      <c r="F1152" s="72">
        <v>58180844</v>
      </c>
      <c r="G1152" s="70">
        <f t="shared" si="40"/>
        <v>1653186691</v>
      </c>
      <c r="H1152" s="63">
        <v>22084561</v>
      </c>
      <c r="I1152" t="s">
        <v>448</v>
      </c>
    </row>
    <row r="1153" spans="1:9">
      <c r="A1153" s="67" t="s">
        <v>40</v>
      </c>
      <c r="B1153" s="68">
        <v>2014</v>
      </c>
      <c r="C1153" s="72">
        <v>423888174</v>
      </c>
      <c r="D1153" s="72">
        <v>797420107</v>
      </c>
      <c r="E1153" s="72">
        <v>480586199.19999999</v>
      </c>
      <c r="F1153" s="72">
        <v>26284578</v>
      </c>
      <c r="G1153" s="70">
        <f t="shared" si="40"/>
        <v>1728179058.2</v>
      </c>
      <c r="H1153" s="63">
        <v>38161445</v>
      </c>
      <c r="I1153" t="s">
        <v>448</v>
      </c>
    </row>
    <row r="1154" spans="1:9">
      <c r="A1154" s="67"/>
      <c r="C1154" s="69"/>
      <c r="D1154" s="69"/>
      <c r="E1154" s="69"/>
      <c r="F1154" s="69"/>
      <c r="G1154" s="75"/>
      <c r="I1154"/>
    </row>
    <row r="1155" spans="1:9">
      <c r="A1155" s="67" t="s">
        <v>41</v>
      </c>
      <c r="B1155" s="68">
        <v>1988</v>
      </c>
      <c r="C1155" s="69">
        <v>808452560</v>
      </c>
      <c r="D1155" s="69">
        <v>346192899</v>
      </c>
      <c r="E1155" s="69">
        <v>819627720</v>
      </c>
      <c r="F1155" s="69">
        <v>0</v>
      </c>
      <c r="G1155" s="70">
        <f>SUM(C1155:F1155)</f>
        <v>1974273179</v>
      </c>
      <c r="H1155" s="63">
        <v>0</v>
      </c>
      <c r="I1155"/>
    </row>
    <row r="1156" spans="1:9">
      <c r="A1156" s="67" t="s">
        <v>41</v>
      </c>
      <c r="B1156" s="68">
        <v>1989</v>
      </c>
      <c r="C1156" s="69">
        <v>814318036</v>
      </c>
      <c r="D1156" s="69">
        <v>337981640</v>
      </c>
      <c r="E1156" s="69">
        <v>875250418</v>
      </c>
      <c r="F1156" s="69">
        <v>0</v>
      </c>
      <c r="G1156" s="70">
        <f t="shared" ref="G1156:G1181" si="41">SUM(C1156:F1156)</f>
        <v>2027550094</v>
      </c>
      <c r="H1156" s="63">
        <v>0</v>
      </c>
      <c r="I1156"/>
    </row>
    <row r="1157" spans="1:9">
      <c r="A1157" s="67" t="s">
        <v>41</v>
      </c>
      <c r="B1157" s="68">
        <v>1990</v>
      </c>
      <c r="C1157" s="69">
        <v>880477875</v>
      </c>
      <c r="D1157" s="69">
        <v>476727196.19999999</v>
      </c>
      <c r="E1157" s="69">
        <v>1005882561</v>
      </c>
      <c r="F1157" s="69">
        <v>0</v>
      </c>
      <c r="G1157" s="70">
        <f t="shared" si="41"/>
        <v>2363087632.1999998</v>
      </c>
      <c r="H1157" s="63">
        <v>0</v>
      </c>
      <c r="I1157"/>
    </row>
    <row r="1158" spans="1:9">
      <c r="A1158" s="67" t="s">
        <v>41</v>
      </c>
      <c r="B1158" s="68">
        <v>1991</v>
      </c>
      <c r="C1158" s="69">
        <v>930638160</v>
      </c>
      <c r="D1158" s="69">
        <v>443003035</v>
      </c>
      <c r="E1158" s="69">
        <v>984931346</v>
      </c>
      <c r="F1158" s="69">
        <v>0</v>
      </c>
      <c r="G1158" s="70">
        <f t="shared" si="41"/>
        <v>2358572541</v>
      </c>
      <c r="H1158" s="63">
        <v>0</v>
      </c>
      <c r="I1158"/>
    </row>
    <row r="1159" spans="1:9">
      <c r="A1159" s="67" t="s">
        <v>41</v>
      </c>
      <c r="B1159" s="68">
        <v>1992</v>
      </c>
      <c r="C1159" s="69">
        <v>970732687</v>
      </c>
      <c r="D1159" s="69">
        <v>431429092.83999997</v>
      </c>
      <c r="E1159" s="69">
        <v>1020691852</v>
      </c>
      <c r="F1159" s="69">
        <v>0</v>
      </c>
      <c r="G1159" s="70">
        <f t="shared" si="41"/>
        <v>2422853631.8400002</v>
      </c>
      <c r="H1159" s="63">
        <v>0</v>
      </c>
      <c r="I1159"/>
    </row>
    <row r="1160" spans="1:9">
      <c r="A1160" s="67" t="s">
        <v>41</v>
      </c>
      <c r="B1160" s="68">
        <v>1993</v>
      </c>
      <c r="C1160" s="69">
        <v>1053428777</v>
      </c>
      <c r="D1160" s="69">
        <v>431367337</v>
      </c>
      <c r="E1160" s="69">
        <v>1085608064</v>
      </c>
      <c r="F1160" s="69">
        <v>0</v>
      </c>
      <c r="G1160" s="70">
        <f t="shared" si="41"/>
        <v>2570404178</v>
      </c>
      <c r="H1160" s="63">
        <v>0</v>
      </c>
      <c r="I1160"/>
    </row>
    <row r="1161" spans="1:9">
      <c r="A1161" s="67" t="s">
        <v>41</v>
      </c>
      <c r="B1161" s="68">
        <v>1994</v>
      </c>
      <c r="C1161" s="69">
        <v>1135146769</v>
      </c>
      <c r="D1161" s="69">
        <v>585195477</v>
      </c>
      <c r="E1161" s="69">
        <v>1121728041</v>
      </c>
      <c r="F1161" s="69">
        <v>0</v>
      </c>
      <c r="G1161" s="70">
        <f t="shared" si="41"/>
        <v>2842070287</v>
      </c>
      <c r="H1161" s="63">
        <v>0</v>
      </c>
      <c r="I1161"/>
    </row>
    <row r="1162" spans="1:9">
      <c r="A1162" s="67" t="s">
        <v>41</v>
      </c>
      <c r="B1162" s="68">
        <v>1995</v>
      </c>
      <c r="C1162" s="69">
        <v>1209662608</v>
      </c>
      <c r="D1162" s="69">
        <v>528614246</v>
      </c>
      <c r="E1162" s="69">
        <v>1163662102</v>
      </c>
      <c r="F1162" s="69">
        <v>0</v>
      </c>
      <c r="G1162" s="70">
        <f t="shared" si="41"/>
        <v>2901938956</v>
      </c>
      <c r="H1162" s="63">
        <v>0</v>
      </c>
      <c r="I1162"/>
    </row>
    <row r="1163" spans="1:9">
      <c r="A1163" s="67" t="s">
        <v>41</v>
      </c>
      <c r="B1163" s="68">
        <v>1996</v>
      </c>
      <c r="C1163" s="69">
        <v>1134564209</v>
      </c>
      <c r="D1163" s="69">
        <v>450933838</v>
      </c>
      <c r="E1163" s="69">
        <v>1239784959</v>
      </c>
      <c r="F1163" s="69">
        <v>0</v>
      </c>
      <c r="G1163" s="70">
        <f t="shared" si="41"/>
        <v>2825283006</v>
      </c>
      <c r="H1163" s="63">
        <v>0</v>
      </c>
      <c r="I1163"/>
    </row>
    <row r="1164" spans="1:9">
      <c r="A1164" s="67" t="s">
        <v>41</v>
      </c>
      <c r="B1164" s="68">
        <v>1997</v>
      </c>
      <c r="C1164" s="69">
        <v>1119268528</v>
      </c>
      <c r="D1164" s="69">
        <v>513078474</v>
      </c>
      <c r="E1164" s="69">
        <v>1315429048</v>
      </c>
      <c r="F1164" s="69">
        <v>0</v>
      </c>
      <c r="G1164" s="70">
        <f t="shared" si="41"/>
        <v>2947776050</v>
      </c>
      <c r="H1164" s="63">
        <v>0</v>
      </c>
      <c r="I1164"/>
    </row>
    <row r="1165" spans="1:9">
      <c r="A1165" s="67" t="s">
        <v>41</v>
      </c>
      <c r="B1165" s="68">
        <v>1998</v>
      </c>
      <c r="C1165" s="69">
        <v>1217115119</v>
      </c>
      <c r="D1165" s="69">
        <v>526140202</v>
      </c>
      <c r="E1165" s="69">
        <v>1400686753</v>
      </c>
      <c r="F1165" s="69">
        <v>0</v>
      </c>
      <c r="G1165" s="70">
        <f t="shared" si="41"/>
        <v>3143942074</v>
      </c>
      <c r="H1165" s="63">
        <v>0</v>
      </c>
      <c r="I1165"/>
    </row>
    <row r="1166" spans="1:9">
      <c r="A1166" s="67" t="s">
        <v>41</v>
      </c>
      <c r="B1166" s="68">
        <v>1999</v>
      </c>
      <c r="C1166" s="69">
        <v>1257134727</v>
      </c>
      <c r="D1166" s="69">
        <v>776680609</v>
      </c>
      <c r="E1166" s="69">
        <v>1476502636</v>
      </c>
      <c r="F1166" s="69">
        <v>0</v>
      </c>
      <c r="G1166" s="70">
        <f t="shared" si="41"/>
        <v>3510317972</v>
      </c>
      <c r="H1166" s="63">
        <v>0</v>
      </c>
      <c r="I1166"/>
    </row>
    <row r="1167" spans="1:9">
      <c r="A1167" s="67" t="s">
        <v>41</v>
      </c>
      <c r="B1167" s="68">
        <v>2000</v>
      </c>
      <c r="C1167" s="69">
        <v>1234999145</v>
      </c>
      <c r="D1167" s="69">
        <v>802629737</v>
      </c>
      <c r="E1167" s="69">
        <v>1581222394</v>
      </c>
      <c r="F1167" s="69">
        <v>0</v>
      </c>
      <c r="G1167" s="70">
        <f t="shared" si="41"/>
        <v>3618851276</v>
      </c>
      <c r="H1167" s="63">
        <v>0</v>
      </c>
      <c r="I1167"/>
    </row>
    <row r="1168" spans="1:9">
      <c r="A1168" s="67" t="s">
        <v>41</v>
      </c>
      <c r="B1168" s="68">
        <v>2001</v>
      </c>
      <c r="C1168" s="69">
        <v>1295315977</v>
      </c>
      <c r="D1168" s="69">
        <v>1166497124</v>
      </c>
      <c r="E1168" s="69">
        <v>1703624206</v>
      </c>
      <c r="F1168" s="69">
        <v>0</v>
      </c>
      <c r="G1168" s="70">
        <f t="shared" si="41"/>
        <v>4165437307</v>
      </c>
      <c r="H1168" s="63">
        <v>0</v>
      </c>
      <c r="I1168"/>
    </row>
    <row r="1169" spans="1:9">
      <c r="A1169" s="67" t="s">
        <v>41</v>
      </c>
      <c r="B1169" s="68">
        <v>2002</v>
      </c>
      <c r="C1169" s="69">
        <v>1261387093</v>
      </c>
      <c r="D1169" s="69">
        <v>1845580369</v>
      </c>
      <c r="E1169" s="69">
        <v>1862783234</v>
      </c>
      <c r="F1169" s="69">
        <v>0</v>
      </c>
      <c r="G1169" s="70">
        <f t="shared" si="41"/>
        <v>4969750696</v>
      </c>
      <c r="H1169" s="63">
        <v>0</v>
      </c>
      <c r="I1169"/>
    </row>
    <row r="1170" spans="1:9">
      <c r="A1170" s="67" t="s">
        <v>41</v>
      </c>
      <c r="B1170" s="68">
        <v>2003</v>
      </c>
      <c r="C1170" s="71">
        <v>1329171095</v>
      </c>
      <c r="D1170" s="71">
        <v>1551652692</v>
      </c>
      <c r="E1170" s="71">
        <v>2009881222</v>
      </c>
      <c r="F1170" s="71">
        <v>0</v>
      </c>
      <c r="G1170" s="70">
        <f t="shared" si="41"/>
        <v>4890705009</v>
      </c>
      <c r="H1170" s="63">
        <v>0</v>
      </c>
      <c r="I1170"/>
    </row>
    <row r="1171" spans="1:9">
      <c r="A1171" s="67" t="s">
        <v>41</v>
      </c>
      <c r="B1171" s="68">
        <v>2004</v>
      </c>
      <c r="C1171" s="71">
        <v>1416843063</v>
      </c>
      <c r="D1171" s="71">
        <v>1480694683</v>
      </c>
      <c r="E1171" s="71">
        <v>2133081032</v>
      </c>
      <c r="F1171" s="71">
        <v>0</v>
      </c>
      <c r="G1171" s="70">
        <f t="shared" si="41"/>
        <v>5030618778</v>
      </c>
      <c r="H1171" s="63">
        <v>0</v>
      </c>
      <c r="I1171"/>
    </row>
    <row r="1172" spans="1:9">
      <c r="A1172" s="67" t="s">
        <v>41</v>
      </c>
      <c r="B1172" s="68">
        <v>2005</v>
      </c>
      <c r="C1172" s="71">
        <v>1390839284</v>
      </c>
      <c r="D1172" s="71">
        <v>1414756410</v>
      </c>
      <c r="E1172" s="71">
        <v>2356388761.5599899</v>
      </c>
      <c r="F1172" s="71">
        <v>0</v>
      </c>
      <c r="G1172" s="70">
        <f t="shared" si="41"/>
        <v>5161984455.5599899</v>
      </c>
      <c r="H1172" s="63">
        <v>0</v>
      </c>
      <c r="I1172"/>
    </row>
    <row r="1173" spans="1:9">
      <c r="A1173" s="67" t="s">
        <v>41</v>
      </c>
      <c r="B1173" s="68">
        <v>2006</v>
      </c>
      <c r="C1173" s="72">
        <v>1508302360</v>
      </c>
      <c r="D1173" s="72">
        <v>1586695199</v>
      </c>
      <c r="E1173" s="72">
        <v>2619903242</v>
      </c>
      <c r="F1173" s="72">
        <v>0</v>
      </c>
      <c r="G1173" s="70">
        <f t="shared" si="41"/>
        <v>5714900801</v>
      </c>
      <c r="H1173" s="63">
        <v>0</v>
      </c>
      <c r="I1173"/>
    </row>
    <row r="1174" spans="1:9">
      <c r="A1174" s="67" t="s">
        <v>41</v>
      </c>
      <c r="B1174" s="68">
        <v>2007</v>
      </c>
      <c r="C1174" s="72">
        <v>1575162470</v>
      </c>
      <c r="D1174" s="72">
        <v>1578173954</v>
      </c>
      <c r="E1174" s="72">
        <v>3211067351</v>
      </c>
      <c r="F1174" s="72">
        <v>0</v>
      </c>
      <c r="G1174" s="70">
        <f t="shared" si="41"/>
        <v>6364403775</v>
      </c>
      <c r="H1174" s="63">
        <v>0</v>
      </c>
      <c r="I1174"/>
    </row>
    <row r="1175" spans="1:9">
      <c r="A1175" s="67" t="s">
        <v>41</v>
      </c>
      <c r="B1175" s="68">
        <v>2008</v>
      </c>
      <c r="C1175" s="72">
        <v>1646066616</v>
      </c>
      <c r="D1175" s="72">
        <v>2242256879</v>
      </c>
      <c r="E1175" s="72">
        <v>3805257119</v>
      </c>
      <c r="F1175" s="72">
        <v>0</v>
      </c>
      <c r="G1175" s="70">
        <f t="shared" si="41"/>
        <v>7693580614</v>
      </c>
      <c r="H1175" s="63">
        <v>0</v>
      </c>
      <c r="I1175"/>
    </row>
    <row r="1176" spans="1:9">
      <c r="A1176" s="67" t="s">
        <v>41</v>
      </c>
      <c r="B1176" s="68">
        <v>2009</v>
      </c>
      <c r="C1176" s="72">
        <v>1674205107</v>
      </c>
      <c r="D1176" s="72">
        <v>2243268235</v>
      </c>
      <c r="E1176" s="72">
        <v>4014438638</v>
      </c>
      <c r="F1176" s="72">
        <v>0</v>
      </c>
      <c r="G1176" s="70">
        <f t="shared" si="41"/>
        <v>7931911980</v>
      </c>
      <c r="H1176" s="63">
        <v>0</v>
      </c>
      <c r="I1176"/>
    </row>
    <row r="1177" spans="1:9">
      <c r="A1177" s="67" t="s">
        <v>41</v>
      </c>
      <c r="B1177" s="68">
        <v>2010</v>
      </c>
      <c r="C1177" s="72">
        <v>1717720032</v>
      </c>
      <c r="D1177" s="72">
        <v>2927415498</v>
      </c>
      <c r="E1177" s="72">
        <v>3827478465</v>
      </c>
      <c r="F1177" s="72">
        <v>0</v>
      </c>
      <c r="G1177" s="70">
        <f t="shared" si="41"/>
        <v>8472613995</v>
      </c>
      <c r="H1177" s="63">
        <v>0</v>
      </c>
      <c r="I1177"/>
    </row>
    <row r="1178" spans="1:9">
      <c r="A1178" s="67" t="s">
        <v>41</v>
      </c>
      <c r="B1178" s="68">
        <v>2011</v>
      </c>
      <c r="C1178" s="72">
        <v>1796389183</v>
      </c>
      <c r="D1178" s="72">
        <v>2112853248</v>
      </c>
      <c r="E1178" s="72">
        <v>4065516773.0599999</v>
      </c>
      <c r="F1178" s="72">
        <v>0</v>
      </c>
      <c r="G1178" s="70">
        <f t="shared" si="41"/>
        <v>7974759204.0599995</v>
      </c>
      <c r="H1178" s="63">
        <v>0</v>
      </c>
      <c r="I1178"/>
    </row>
    <row r="1179" spans="1:9">
      <c r="A1179" s="67" t="s">
        <v>41</v>
      </c>
      <c r="B1179" s="68">
        <v>2012</v>
      </c>
      <c r="C1179" s="72">
        <v>1910294440</v>
      </c>
      <c r="D1179" s="72">
        <v>2456078533</v>
      </c>
      <c r="E1179" s="72">
        <v>4259547737</v>
      </c>
      <c r="F1179" s="72">
        <v>0</v>
      </c>
      <c r="G1179" s="70">
        <f t="shared" si="41"/>
        <v>8625920710</v>
      </c>
      <c r="H1179" s="63">
        <v>0</v>
      </c>
      <c r="I1179"/>
    </row>
    <row r="1180" spans="1:9">
      <c r="A1180" s="67" t="s">
        <v>41</v>
      </c>
      <c r="B1180" s="68">
        <v>2013</v>
      </c>
      <c r="C1180" s="72">
        <v>1923786578</v>
      </c>
      <c r="D1180" s="72">
        <v>2304619456</v>
      </c>
      <c r="E1180" s="72">
        <v>3303225585</v>
      </c>
      <c r="F1180" s="72">
        <v>0</v>
      </c>
      <c r="G1180" s="70">
        <f t="shared" si="41"/>
        <v>7531631619</v>
      </c>
      <c r="H1180" s="63">
        <v>0</v>
      </c>
      <c r="I1180"/>
    </row>
    <row r="1181" spans="1:9">
      <c r="A1181" s="67" t="s">
        <v>41</v>
      </c>
      <c r="B1181" s="68">
        <v>2014</v>
      </c>
      <c r="C1181" s="72">
        <v>1942052134</v>
      </c>
      <c r="D1181" s="72">
        <v>2437376422</v>
      </c>
      <c r="E1181" s="72">
        <v>3693901601.1900001</v>
      </c>
      <c r="F1181" s="72">
        <v>0</v>
      </c>
      <c r="G1181" s="70">
        <f t="shared" si="41"/>
        <v>8073330157.1900005</v>
      </c>
      <c r="H1181" s="63">
        <v>0</v>
      </c>
      <c r="I1181"/>
    </row>
    <row r="1182" spans="1:9">
      <c r="A1182" s="67"/>
      <c r="C1182" s="69"/>
      <c r="D1182" s="69"/>
      <c r="E1182" s="69"/>
      <c r="F1182" s="69"/>
      <c r="G1182" s="75"/>
      <c r="I1182"/>
    </row>
    <row r="1183" spans="1:9">
      <c r="A1183" s="67" t="s">
        <v>42</v>
      </c>
      <c r="B1183" s="68">
        <v>1988</v>
      </c>
      <c r="C1183" s="69">
        <v>171874879</v>
      </c>
      <c r="D1183" s="69">
        <v>160470797</v>
      </c>
      <c r="E1183" s="69">
        <v>224310316</v>
      </c>
      <c r="F1183" s="69">
        <v>0</v>
      </c>
      <c r="G1183" s="70">
        <f>SUM(C1183:F1183)</f>
        <v>556655992</v>
      </c>
      <c r="H1183" s="63">
        <v>0</v>
      </c>
      <c r="I1183"/>
    </row>
    <row r="1184" spans="1:9">
      <c r="A1184" s="67" t="s">
        <v>42</v>
      </c>
      <c r="B1184" s="68">
        <v>1989</v>
      </c>
      <c r="C1184" s="69">
        <v>164165888</v>
      </c>
      <c r="D1184" s="69">
        <v>154402927</v>
      </c>
      <c r="E1184" s="69">
        <v>239395164</v>
      </c>
      <c r="F1184" s="69">
        <v>0</v>
      </c>
      <c r="G1184" s="70">
        <f t="shared" ref="G1184:G1209" si="42">SUM(C1184:F1184)</f>
        <v>557963979</v>
      </c>
      <c r="H1184" s="63">
        <v>0</v>
      </c>
      <c r="I1184"/>
    </row>
    <row r="1185" spans="1:9">
      <c r="A1185" s="67" t="s">
        <v>42</v>
      </c>
      <c r="B1185" s="68">
        <v>1990</v>
      </c>
      <c r="C1185" s="69">
        <v>167821811</v>
      </c>
      <c r="D1185" s="69">
        <v>165387971.84</v>
      </c>
      <c r="E1185" s="69">
        <v>254570615</v>
      </c>
      <c r="F1185" s="69">
        <v>0</v>
      </c>
      <c r="G1185" s="70">
        <f t="shared" si="42"/>
        <v>587780397.84000003</v>
      </c>
      <c r="H1185" s="63">
        <v>0</v>
      </c>
      <c r="I1185"/>
    </row>
    <row r="1186" spans="1:9">
      <c r="A1186" s="67" t="s">
        <v>42</v>
      </c>
      <c r="B1186" s="68">
        <v>1991</v>
      </c>
      <c r="C1186" s="69">
        <v>179567209</v>
      </c>
      <c r="D1186" s="69">
        <v>181276707</v>
      </c>
      <c r="E1186" s="69">
        <v>266294144</v>
      </c>
      <c r="F1186" s="69">
        <v>0</v>
      </c>
      <c r="G1186" s="70">
        <f t="shared" si="42"/>
        <v>627138060</v>
      </c>
      <c r="H1186" s="63">
        <v>0</v>
      </c>
      <c r="I1186"/>
    </row>
    <row r="1187" spans="1:9">
      <c r="A1187" s="67" t="s">
        <v>42</v>
      </c>
      <c r="B1187" s="68">
        <v>1992</v>
      </c>
      <c r="C1187" s="69">
        <v>189295694</v>
      </c>
      <c r="D1187" s="69">
        <v>177520864.19999999</v>
      </c>
      <c r="E1187" s="69">
        <v>293691882</v>
      </c>
      <c r="F1187" s="69">
        <v>0</v>
      </c>
      <c r="G1187" s="70">
        <f t="shared" si="42"/>
        <v>660508440.20000005</v>
      </c>
      <c r="H1187" s="63">
        <v>0</v>
      </c>
      <c r="I1187"/>
    </row>
    <row r="1188" spans="1:9">
      <c r="A1188" s="67" t="s">
        <v>42</v>
      </c>
      <c r="B1188" s="68">
        <v>1993</v>
      </c>
      <c r="C1188" s="69">
        <v>184534209</v>
      </c>
      <c r="D1188" s="69">
        <v>154806390</v>
      </c>
      <c r="E1188" s="69">
        <v>309129040</v>
      </c>
      <c r="F1188" s="69">
        <v>0</v>
      </c>
      <c r="G1188" s="70">
        <f t="shared" si="42"/>
        <v>648469639</v>
      </c>
      <c r="H1188" s="63">
        <v>0</v>
      </c>
      <c r="I1188"/>
    </row>
    <row r="1189" spans="1:9">
      <c r="A1189" s="67" t="s">
        <v>42</v>
      </c>
      <c r="B1189" s="68">
        <v>1994</v>
      </c>
      <c r="C1189" s="69">
        <v>204777549</v>
      </c>
      <c r="D1189" s="69">
        <v>198188809</v>
      </c>
      <c r="E1189" s="69">
        <v>336796117</v>
      </c>
      <c r="F1189" s="69">
        <v>0</v>
      </c>
      <c r="G1189" s="70">
        <f t="shared" si="42"/>
        <v>739762475</v>
      </c>
      <c r="H1189" s="63">
        <v>0</v>
      </c>
      <c r="I1189"/>
    </row>
    <row r="1190" spans="1:9">
      <c r="A1190" s="67" t="s">
        <v>42</v>
      </c>
      <c r="B1190" s="68">
        <v>1995</v>
      </c>
      <c r="C1190" s="69">
        <v>223151747</v>
      </c>
      <c r="D1190" s="69">
        <v>199043824</v>
      </c>
      <c r="E1190" s="69">
        <v>315070850</v>
      </c>
      <c r="F1190" s="69">
        <v>0</v>
      </c>
      <c r="G1190" s="70">
        <f t="shared" si="42"/>
        <v>737266421</v>
      </c>
      <c r="H1190" s="63">
        <v>0</v>
      </c>
      <c r="I1190"/>
    </row>
    <row r="1191" spans="1:9">
      <c r="A1191" s="67" t="s">
        <v>42</v>
      </c>
      <c r="B1191" s="68">
        <v>1996</v>
      </c>
      <c r="C1191" s="69">
        <v>231483651</v>
      </c>
      <c r="D1191" s="69">
        <v>145665585</v>
      </c>
      <c r="E1191" s="69">
        <v>351139255</v>
      </c>
      <c r="F1191" s="69">
        <v>0</v>
      </c>
      <c r="G1191" s="70">
        <f t="shared" si="42"/>
        <v>728288491</v>
      </c>
      <c r="H1191" s="63">
        <v>0</v>
      </c>
      <c r="I1191"/>
    </row>
    <row r="1192" spans="1:9">
      <c r="A1192" s="67" t="s">
        <v>42</v>
      </c>
      <c r="B1192" s="68">
        <v>1997</v>
      </c>
      <c r="C1192" s="69">
        <v>233356861</v>
      </c>
      <c r="D1192" s="69">
        <v>153521535</v>
      </c>
      <c r="E1192" s="69">
        <v>415557589</v>
      </c>
      <c r="F1192" s="69">
        <v>0</v>
      </c>
      <c r="G1192" s="70">
        <f t="shared" si="42"/>
        <v>802435985</v>
      </c>
      <c r="H1192" s="63">
        <v>0</v>
      </c>
      <c r="I1192"/>
    </row>
    <row r="1193" spans="1:9">
      <c r="A1193" s="67" t="s">
        <v>42</v>
      </c>
      <c r="B1193" s="68">
        <v>1998</v>
      </c>
      <c r="C1193" s="69">
        <v>225174978</v>
      </c>
      <c r="D1193" s="69">
        <v>143147379</v>
      </c>
      <c r="E1193" s="69">
        <v>410864385</v>
      </c>
      <c r="F1193" s="69">
        <v>0</v>
      </c>
      <c r="G1193" s="70">
        <f t="shared" si="42"/>
        <v>779186742</v>
      </c>
      <c r="H1193" s="63">
        <v>0</v>
      </c>
      <c r="I1193"/>
    </row>
    <row r="1194" spans="1:9">
      <c r="A1194" s="67" t="s">
        <v>42</v>
      </c>
      <c r="B1194" s="68">
        <v>1999</v>
      </c>
      <c r="C1194" s="69">
        <v>235379857</v>
      </c>
      <c r="D1194" s="69">
        <v>213865986</v>
      </c>
      <c r="E1194" s="69">
        <v>445546362</v>
      </c>
      <c r="F1194" s="69">
        <v>0</v>
      </c>
      <c r="G1194" s="70">
        <f t="shared" si="42"/>
        <v>894792205</v>
      </c>
      <c r="H1194" s="63">
        <v>0</v>
      </c>
      <c r="I1194"/>
    </row>
    <row r="1195" spans="1:9">
      <c r="A1195" s="67" t="s">
        <v>42</v>
      </c>
      <c r="B1195" s="68">
        <v>2000</v>
      </c>
      <c r="C1195" s="69">
        <v>239961279</v>
      </c>
      <c r="D1195" s="69">
        <v>218007368</v>
      </c>
      <c r="E1195" s="69">
        <v>466355760</v>
      </c>
      <c r="F1195" s="69">
        <v>0</v>
      </c>
      <c r="G1195" s="70">
        <f t="shared" si="42"/>
        <v>924324407</v>
      </c>
      <c r="H1195" s="63">
        <v>0</v>
      </c>
      <c r="I1195"/>
    </row>
    <row r="1196" spans="1:9">
      <c r="A1196" s="67" t="s">
        <v>42</v>
      </c>
      <c r="B1196" s="68">
        <v>2001</v>
      </c>
      <c r="C1196" s="69">
        <v>245809542</v>
      </c>
      <c r="D1196" s="69">
        <v>292699443</v>
      </c>
      <c r="E1196" s="69">
        <v>511256771</v>
      </c>
      <c r="F1196" s="69">
        <v>0</v>
      </c>
      <c r="G1196" s="70">
        <f t="shared" si="42"/>
        <v>1049765756</v>
      </c>
      <c r="H1196" s="63">
        <v>0</v>
      </c>
      <c r="I1196"/>
    </row>
    <row r="1197" spans="1:9">
      <c r="A1197" s="67" t="s">
        <v>42</v>
      </c>
      <c r="B1197" s="68">
        <v>2002</v>
      </c>
      <c r="C1197" s="69">
        <v>283298104</v>
      </c>
      <c r="D1197" s="69">
        <v>359384401</v>
      </c>
      <c r="E1197" s="69">
        <v>524895916</v>
      </c>
      <c r="F1197" s="69">
        <v>0</v>
      </c>
      <c r="G1197" s="70">
        <f t="shared" si="42"/>
        <v>1167578421</v>
      </c>
      <c r="H1197" s="63">
        <v>0</v>
      </c>
      <c r="I1197"/>
    </row>
    <row r="1198" spans="1:9">
      <c r="A1198" s="67" t="s">
        <v>42</v>
      </c>
      <c r="B1198" s="68">
        <v>2003</v>
      </c>
      <c r="C1198" s="71">
        <v>269449663</v>
      </c>
      <c r="D1198" s="71">
        <v>315582735</v>
      </c>
      <c r="E1198" s="71">
        <v>566158179</v>
      </c>
      <c r="F1198" s="69">
        <v>0</v>
      </c>
      <c r="G1198" s="70">
        <f t="shared" si="42"/>
        <v>1151190577</v>
      </c>
      <c r="H1198" s="63">
        <v>0</v>
      </c>
      <c r="I1198" s="81"/>
    </row>
    <row r="1199" spans="1:9">
      <c r="A1199" s="67" t="s">
        <v>42</v>
      </c>
      <c r="B1199" s="68">
        <v>2004</v>
      </c>
      <c r="C1199" s="71">
        <v>306844117</v>
      </c>
      <c r="D1199" s="71">
        <v>294072377</v>
      </c>
      <c r="E1199" s="71">
        <v>603701228</v>
      </c>
      <c r="F1199" s="69">
        <v>0</v>
      </c>
      <c r="G1199" s="70">
        <f t="shared" si="42"/>
        <v>1204617722</v>
      </c>
      <c r="H1199" s="63">
        <v>0</v>
      </c>
      <c r="I1199" s="77"/>
    </row>
    <row r="1200" spans="1:9">
      <c r="A1200" s="67" t="s">
        <v>42</v>
      </c>
      <c r="B1200" s="68">
        <v>2005</v>
      </c>
      <c r="C1200" s="71">
        <v>319199205</v>
      </c>
      <c r="D1200" s="71">
        <v>242601842</v>
      </c>
      <c r="E1200" s="71">
        <v>641529591.55999899</v>
      </c>
      <c r="F1200" s="69">
        <v>0</v>
      </c>
      <c r="G1200" s="70">
        <f t="shared" si="42"/>
        <v>1203330638.559999</v>
      </c>
      <c r="H1200" s="63">
        <v>0</v>
      </c>
      <c r="I1200" s="77"/>
    </row>
    <row r="1201" spans="1:9">
      <c r="A1201" s="67" t="s">
        <v>42</v>
      </c>
      <c r="B1201" s="68">
        <v>2006</v>
      </c>
      <c r="C1201" s="72">
        <v>338323244</v>
      </c>
      <c r="D1201" s="72">
        <v>303115714</v>
      </c>
      <c r="E1201" s="72">
        <v>705336064</v>
      </c>
      <c r="F1201" s="72">
        <v>0</v>
      </c>
      <c r="G1201" s="70">
        <f t="shared" si="42"/>
        <v>1346775022</v>
      </c>
      <c r="H1201" s="63">
        <v>0</v>
      </c>
      <c r="I1201" s="77"/>
    </row>
    <row r="1202" spans="1:9">
      <c r="A1202" s="67" t="s">
        <v>42</v>
      </c>
      <c r="B1202" s="68">
        <v>2007</v>
      </c>
      <c r="C1202" s="72">
        <v>371442131</v>
      </c>
      <c r="D1202" s="72">
        <v>321824767</v>
      </c>
      <c r="E1202" s="72">
        <v>758157353</v>
      </c>
      <c r="F1202" s="72">
        <v>0</v>
      </c>
      <c r="G1202" s="70">
        <f t="shared" si="42"/>
        <v>1451424251</v>
      </c>
      <c r="H1202" s="63">
        <v>0</v>
      </c>
      <c r="I1202" s="77"/>
    </row>
    <row r="1203" spans="1:9">
      <c r="A1203" s="67" t="s">
        <v>42</v>
      </c>
      <c r="B1203" s="68">
        <v>2008</v>
      </c>
      <c r="C1203" s="72">
        <v>417072791</v>
      </c>
      <c r="D1203" s="72">
        <v>391320986</v>
      </c>
      <c r="E1203" s="72">
        <v>789455310</v>
      </c>
      <c r="F1203" s="72">
        <v>0</v>
      </c>
      <c r="G1203" s="70">
        <f t="shared" si="42"/>
        <v>1597849087</v>
      </c>
      <c r="H1203" s="63">
        <v>0</v>
      </c>
      <c r="I1203" s="77"/>
    </row>
    <row r="1204" spans="1:9">
      <c r="A1204" s="67" t="s">
        <v>42</v>
      </c>
      <c r="B1204" s="68">
        <v>2009</v>
      </c>
      <c r="C1204" s="72">
        <v>450007311</v>
      </c>
      <c r="D1204" s="72">
        <v>326903554</v>
      </c>
      <c r="E1204" s="72">
        <v>824663481</v>
      </c>
      <c r="F1204" s="72">
        <v>0</v>
      </c>
      <c r="G1204" s="70">
        <f t="shared" si="42"/>
        <v>1601574346</v>
      </c>
      <c r="H1204" s="63">
        <v>0</v>
      </c>
      <c r="I1204" s="77"/>
    </row>
    <row r="1205" spans="1:9">
      <c r="A1205" s="67" t="s">
        <v>42</v>
      </c>
      <c r="B1205" s="68">
        <v>2010</v>
      </c>
      <c r="C1205" s="72">
        <v>478518624</v>
      </c>
      <c r="D1205" s="72">
        <v>300380731</v>
      </c>
      <c r="E1205" s="72">
        <v>874503936</v>
      </c>
      <c r="F1205" s="72">
        <v>0</v>
      </c>
      <c r="G1205" s="70">
        <f t="shared" si="42"/>
        <v>1653403291</v>
      </c>
      <c r="H1205" s="63">
        <v>0</v>
      </c>
      <c r="I1205" s="77"/>
    </row>
    <row r="1206" spans="1:9">
      <c r="A1206" s="67" t="s">
        <v>42</v>
      </c>
      <c r="B1206" s="68">
        <v>2011</v>
      </c>
      <c r="C1206" s="72">
        <v>503248281</v>
      </c>
      <c r="D1206" s="72">
        <v>308337154</v>
      </c>
      <c r="E1206" s="72">
        <v>887867281.20000005</v>
      </c>
      <c r="F1206" s="72">
        <v>0</v>
      </c>
      <c r="G1206" s="70">
        <f t="shared" si="42"/>
        <v>1699452716.2</v>
      </c>
      <c r="H1206" s="63">
        <v>0</v>
      </c>
      <c r="I1206" s="77"/>
    </row>
    <row r="1207" spans="1:9">
      <c r="A1207" s="67" t="s">
        <v>42</v>
      </c>
      <c r="B1207" s="68">
        <v>2012</v>
      </c>
      <c r="C1207" s="72">
        <v>548865772</v>
      </c>
      <c r="D1207" s="72">
        <v>360400578</v>
      </c>
      <c r="E1207" s="72">
        <v>955893219</v>
      </c>
      <c r="F1207" s="72">
        <v>0</v>
      </c>
      <c r="G1207" s="70">
        <f t="shared" si="42"/>
        <v>1865159569</v>
      </c>
      <c r="H1207" s="63">
        <v>0</v>
      </c>
      <c r="I1207" s="82"/>
    </row>
    <row r="1208" spans="1:9">
      <c r="A1208" s="67" t="s">
        <v>42</v>
      </c>
      <c r="B1208" s="68">
        <v>2013</v>
      </c>
      <c r="C1208" s="72">
        <v>551188249</v>
      </c>
      <c r="D1208" s="72">
        <v>373533466</v>
      </c>
      <c r="E1208" s="72">
        <v>895491424</v>
      </c>
      <c r="F1208" s="72">
        <v>0</v>
      </c>
      <c r="G1208" s="70">
        <f t="shared" si="42"/>
        <v>1820213139</v>
      </c>
      <c r="H1208" s="63">
        <v>0</v>
      </c>
      <c r="I1208" s="82"/>
    </row>
    <row r="1209" spans="1:9">
      <c r="A1209" s="67" t="s">
        <v>42</v>
      </c>
      <c r="B1209" s="68">
        <v>2014</v>
      </c>
      <c r="C1209" s="72">
        <v>580195770</v>
      </c>
      <c r="D1209" s="72">
        <v>405284055</v>
      </c>
      <c r="E1209" s="72">
        <v>917815928.23000002</v>
      </c>
      <c r="F1209" s="72">
        <v>0</v>
      </c>
      <c r="G1209" s="70">
        <f t="shared" si="42"/>
        <v>1903295753.23</v>
      </c>
      <c r="H1209" s="63">
        <v>0</v>
      </c>
      <c r="I1209" s="82"/>
    </row>
    <row r="1210" spans="1:9">
      <c r="A1210" s="67"/>
      <c r="C1210" s="69"/>
      <c r="D1210" s="69"/>
      <c r="E1210" s="69"/>
      <c r="F1210" s="69"/>
      <c r="G1210" s="75"/>
      <c r="I1210"/>
    </row>
    <row r="1211" spans="1:9">
      <c r="A1211" s="67" t="s">
        <v>43</v>
      </c>
      <c r="B1211" s="68">
        <v>1988</v>
      </c>
      <c r="C1211" s="69">
        <v>1094456855</v>
      </c>
      <c r="D1211" s="69">
        <v>630847662</v>
      </c>
      <c r="E1211" s="69">
        <v>1132760117</v>
      </c>
      <c r="F1211" s="69">
        <v>0</v>
      </c>
      <c r="G1211" s="70">
        <f>SUM(C1211:F1211)</f>
        <v>2858064634</v>
      </c>
      <c r="H1211" s="63">
        <v>42513662</v>
      </c>
      <c r="I1211" t="s">
        <v>449</v>
      </c>
    </row>
    <row r="1212" spans="1:9">
      <c r="A1212" s="67" t="s">
        <v>43</v>
      </c>
      <c r="B1212" s="68">
        <v>1989</v>
      </c>
      <c r="C1212" s="69">
        <v>1103309502</v>
      </c>
      <c r="D1212" s="69">
        <v>695982293</v>
      </c>
      <c r="E1212" s="69">
        <v>1181216142</v>
      </c>
      <c r="F1212" s="69">
        <v>0</v>
      </c>
      <c r="G1212" s="70">
        <f t="shared" ref="G1212:G1237" si="43">SUM(C1212:F1212)</f>
        <v>2980507937</v>
      </c>
      <c r="H1212" s="63">
        <v>59314805</v>
      </c>
      <c r="I1212" t="s">
        <v>449</v>
      </c>
    </row>
    <row r="1213" spans="1:9">
      <c r="A1213" s="67" t="s">
        <v>43</v>
      </c>
      <c r="B1213" s="68">
        <v>1990</v>
      </c>
      <c r="C1213" s="69">
        <v>1155059260</v>
      </c>
      <c r="D1213" s="69">
        <v>835584984.44000006</v>
      </c>
      <c r="E1213" s="69">
        <v>1212050455</v>
      </c>
      <c r="F1213" s="69">
        <v>0</v>
      </c>
      <c r="G1213" s="70">
        <f t="shared" si="43"/>
        <v>3202694699.4400001</v>
      </c>
      <c r="H1213" s="63">
        <v>59500579</v>
      </c>
      <c r="I1213" t="s">
        <v>449</v>
      </c>
    </row>
    <row r="1214" spans="1:9">
      <c r="A1214" s="67" t="s">
        <v>43</v>
      </c>
      <c r="B1214" s="68">
        <v>1991</v>
      </c>
      <c r="C1214" s="69">
        <v>1255918023</v>
      </c>
      <c r="D1214" s="69">
        <v>763382831</v>
      </c>
      <c r="E1214" s="69">
        <v>1305663313</v>
      </c>
      <c r="F1214" s="69">
        <v>0</v>
      </c>
      <c r="G1214" s="70">
        <f t="shared" si="43"/>
        <v>3324964167</v>
      </c>
      <c r="H1214" s="63">
        <v>67284316</v>
      </c>
      <c r="I1214" t="s">
        <v>449</v>
      </c>
    </row>
    <row r="1215" spans="1:9">
      <c r="A1215" s="67" t="s">
        <v>43</v>
      </c>
      <c r="B1215" s="68">
        <v>1992</v>
      </c>
      <c r="C1215" s="69">
        <v>1344609250</v>
      </c>
      <c r="D1215" s="69">
        <v>840424831.96000004</v>
      </c>
      <c r="E1215" s="69">
        <v>1368966567</v>
      </c>
      <c r="F1215" s="69">
        <v>0</v>
      </c>
      <c r="G1215" s="70">
        <f t="shared" si="43"/>
        <v>3554000648.96</v>
      </c>
      <c r="H1215" s="63">
        <v>83202481</v>
      </c>
      <c r="I1215" t="s">
        <v>449</v>
      </c>
    </row>
    <row r="1216" spans="1:9">
      <c r="A1216" s="67" t="s">
        <v>43</v>
      </c>
      <c r="B1216" s="68">
        <v>1993</v>
      </c>
      <c r="C1216" s="69">
        <v>1400980664</v>
      </c>
      <c r="D1216" s="69">
        <v>883362163</v>
      </c>
      <c r="E1216" s="69">
        <v>1483713333</v>
      </c>
      <c r="F1216" s="69">
        <v>0</v>
      </c>
      <c r="G1216" s="70">
        <f t="shared" si="43"/>
        <v>3768056160</v>
      </c>
      <c r="H1216" s="63">
        <v>74961477</v>
      </c>
      <c r="I1216" t="s">
        <v>449</v>
      </c>
    </row>
    <row r="1217" spans="1:9">
      <c r="A1217" s="67" t="s">
        <v>43</v>
      </c>
      <c r="B1217" s="68">
        <v>1994</v>
      </c>
      <c r="C1217" s="69">
        <v>1560367985</v>
      </c>
      <c r="D1217" s="69">
        <v>1037462461</v>
      </c>
      <c r="E1217" s="69">
        <v>1549027334</v>
      </c>
      <c r="F1217" s="69">
        <v>0</v>
      </c>
      <c r="G1217" s="70">
        <f t="shared" si="43"/>
        <v>4146857780</v>
      </c>
      <c r="H1217" s="63">
        <v>82789359</v>
      </c>
      <c r="I1217" t="s">
        <v>449</v>
      </c>
    </row>
    <row r="1218" spans="1:9">
      <c r="A1218" s="67" t="s">
        <v>43</v>
      </c>
      <c r="B1218" s="68">
        <v>1995</v>
      </c>
      <c r="C1218" s="69">
        <v>1727962837</v>
      </c>
      <c r="D1218" s="69">
        <v>1047808902</v>
      </c>
      <c r="E1218" s="69">
        <v>3719779960</v>
      </c>
      <c r="F1218" s="69">
        <v>0</v>
      </c>
      <c r="G1218" s="70">
        <f t="shared" si="43"/>
        <v>6495551699</v>
      </c>
      <c r="H1218" s="63">
        <v>91703614</v>
      </c>
      <c r="I1218" t="s">
        <v>449</v>
      </c>
    </row>
    <row r="1219" spans="1:9">
      <c r="A1219" s="67" t="s">
        <v>43</v>
      </c>
      <c r="B1219" s="68">
        <v>1996</v>
      </c>
      <c r="C1219" s="69">
        <v>1607097663</v>
      </c>
      <c r="D1219" s="69">
        <v>899183122</v>
      </c>
      <c r="E1219" s="69">
        <v>3042149224</v>
      </c>
      <c r="F1219" s="69">
        <v>0</v>
      </c>
      <c r="G1219" s="70">
        <f t="shared" si="43"/>
        <v>5548430009</v>
      </c>
      <c r="H1219" s="63">
        <v>71669381</v>
      </c>
      <c r="I1219" t="s">
        <v>449</v>
      </c>
    </row>
    <row r="1220" spans="1:9">
      <c r="A1220" s="67" t="s">
        <v>43</v>
      </c>
      <c r="B1220" s="68">
        <v>1997</v>
      </c>
      <c r="C1220" s="69">
        <v>1675851142</v>
      </c>
      <c r="D1220" s="69">
        <v>1050846109</v>
      </c>
      <c r="E1220" s="69">
        <v>2399520536</v>
      </c>
      <c r="F1220" s="69">
        <v>0</v>
      </c>
      <c r="G1220" s="70">
        <f t="shared" si="43"/>
        <v>5126217787</v>
      </c>
      <c r="H1220" s="63">
        <v>74931317</v>
      </c>
      <c r="I1220" t="s">
        <v>449</v>
      </c>
    </row>
    <row r="1221" spans="1:9">
      <c r="A1221" s="67" t="s">
        <v>43</v>
      </c>
      <c r="B1221" s="68">
        <v>1998</v>
      </c>
      <c r="C1221" s="69">
        <v>1751128399</v>
      </c>
      <c r="D1221" s="69">
        <v>1054235470</v>
      </c>
      <c r="E1221" s="69">
        <v>2446290662</v>
      </c>
      <c r="F1221" s="69">
        <v>0</v>
      </c>
      <c r="G1221" s="70">
        <f t="shared" si="43"/>
        <v>5251654531</v>
      </c>
      <c r="H1221" s="63">
        <v>56840224</v>
      </c>
      <c r="I1221" t="s">
        <v>449</v>
      </c>
    </row>
    <row r="1222" spans="1:9">
      <c r="A1222" s="67" t="s">
        <v>43</v>
      </c>
      <c r="B1222" s="68">
        <v>1999</v>
      </c>
      <c r="C1222" s="69">
        <v>2047396226</v>
      </c>
      <c r="D1222" s="69">
        <v>1504172662</v>
      </c>
      <c r="E1222" s="69">
        <v>2691537939</v>
      </c>
      <c r="F1222" s="69">
        <v>0</v>
      </c>
      <c r="G1222" s="70">
        <f t="shared" si="43"/>
        <v>6243106827</v>
      </c>
      <c r="H1222" s="63">
        <v>59059716</v>
      </c>
      <c r="I1222" t="s">
        <v>449</v>
      </c>
    </row>
    <row r="1223" spans="1:9">
      <c r="A1223" s="67" t="s">
        <v>43</v>
      </c>
      <c r="B1223" s="68">
        <v>2000</v>
      </c>
      <c r="C1223" s="69">
        <v>1941843631</v>
      </c>
      <c r="D1223" s="69">
        <v>1993897874</v>
      </c>
      <c r="E1223" s="69">
        <v>2734710007</v>
      </c>
      <c r="F1223" s="69">
        <v>0</v>
      </c>
      <c r="G1223" s="70">
        <f t="shared" si="43"/>
        <v>6670451512</v>
      </c>
      <c r="H1223" s="63">
        <v>61462214</v>
      </c>
      <c r="I1223" t="s">
        <v>449</v>
      </c>
    </row>
    <row r="1224" spans="1:9">
      <c r="A1224" s="67" t="s">
        <v>43</v>
      </c>
      <c r="B1224" s="68">
        <v>2001</v>
      </c>
      <c r="C1224" s="69">
        <v>1827245940</v>
      </c>
      <c r="D1224" s="69">
        <v>2222183682</v>
      </c>
      <c r="E1224" s="69">
        <v>2947465238</v>
      </c>
      <c r="F1224" s="69"/>
      <c r="G1224" s="70">
        <f t="shared" si="43"/>
        <v>6996894860</v>
      </c>
      <c r="H1224" s="67">
        <v>91598965</v>
      </c>
      <c r="I1224" t="s">
        <v>449</v>
      </c>
    </row>
    <row r="1225" spans="1:9">
      <c r="A1225" s="67" t="s">
        <v>43</v>
      </c>
      <c r="B1225" s="68">
        <v>2002</v>
      </c>
      <c r="C1225" s="69">
        <v>1856272245</v>
      </c>
      <c r="D1225" s="69">
        <v>2787661531</v>
      </c>
      <c r="E1225" s="69">
        <v>3160529817</v>
      </c>
      <c r="F1225" s="69">
        <v>0</v>
      </c>
      <c r="G1225" s="70">
        <f t="shared" si="43"/>
        <v>7804463593</v>
      </c>
      <c r="H1225" s="67">
        <v>136100928</v>
      </c>
      <c r="I1225" t="s">
        <v>449</v>
      </c>
    </row>
    <row r="1226" spans="1:9">
      <c r="A1226" s="67" t="s">
        <v>43</v>
      </c>
      <c r="B1226" s="68">
        <v>2003</v>
      </c>
      <c r="C1226" s="71">
        <v>1948227424</v>
      </c>
      <c r="D1226" s="71">
        <v>2390825804</v>
      </c>
      <c r="E1226" s="71">
        <v>3395318045</v>
      </c>
      <c r="F1226" s="71">
        <v>0</v>
      </c>
      <c r="G1226" s="70">
        <f t="shared" si="43"/>
        <v>7734371273</v>
      </c>
      <c r="H1226" s="67">
        <v>120381291</v>
      </c>
      <c r="I1226" t="s">
        <v>449</v>
      </c>
    </row>
    <row r="1227" spans="1:9">
      <c r="A1227" s="67" t="s">
        <v>43</v>
      </c>
      <c r="B1227" s="68">
        <v>2004</v>
      </c>
      <c r="C1227" s="71">
        <v>2069665421</v>
      </c>
      <c r="D1227" s="71">
        <v>2272702063</v>
      </c>
      <c r="E1227" s="71">
        <v>3633432198</v>
      </c>
      <c r="F1227" s="71">
        <v>0</v>
      </c>
      <c r="G1227" s="70">
        <f t="shared" si="43"/>
        <v>7975799682</v>
      </c>
      <c r="H1227" s="67">
        <v>122200801</v>
      </c>
      <c r="I1227" t="s">
        <v>449</v>
      </c>
    </row>
    <row r="1228" spans="1:9">
      <c r="A1228" s="67" t="s">
        <v>43</v>
      </c>
      <c r="B1228" s="68">
        <v>2005</v>
      </c>
      <c r="C1228" s="71">
        <v>2005776067</v>
      </c>
      <c r="D1228" s="71">
        <v>2154340621</v>
      </c>
      <c r="E1228" s="71">
        <v>4235582734.4099898</v>
      </c>
      <c r="F1228" s="71">
        <v>0</v>
      </c>
      <c r="G1228" s="70">
        <f t="shared" si="43"/>
        <v>8395699422.4099903</v>
      </c>
      <c r="H1228" s="67">
        <v>105110301</v>
      </c>
      <c r="I1228" t="s">
        <v>449</v>
      </c>
    </row>
    <row r="1229" spans="1:9">
      <c r="A1229" s="67" t="s">
        <v>43</v>
      </c>
      <c r="B1229" s="68">
        <v>2006</v>
      </c>
      <c r="C1229" s="72">
        <v>2098133996</v>
      </c>
      <c r="D1229" s="72">
        <v>2570841828</v>
      </c>
      <c r="E1229" s="72">
        <v>4641595940</v>
      </c>
      <c r="F1229" s="72">
        <v>0</v>
      </c>
      <c r="G1229" s="70">
        <f t="shared" si="43"/>
        <v>9310571764</v>
      </c>
      <c r="H1229" s="67">
        <v>170244485</v>
      </c>
      <c r="I1229" t="s">
        <v>449</v>
      </c>
    </row>
    <row r="1230" spans="1:9">
      <c r="A1230" s="67" t="s">
        <v>43</v>
      </c>
      <c r="B1230" s="68">
        <v>2007</v>
      </c>
      <c r="C1230" s="72">
        <v>2234888240</v>
      </c>
      <c r="D1230" s="72">
        <v>2503034109</v>
      </c>
      <c r="E1230" s="72">
        <v>5265221613</v>
      </c>
      <c r="F1230" s="72">
        <v>2998</v>
      </c>
      <c r="G1230" s="70">
        <f t="shared" si="43"/>
        <v>10003146960</v>
      </c>
      <c r="H1230" s="67">
        <v>154641262</v>
      </c>
      <c r="I1230" t="s">
        <v>449</v>
      </c>
    </row>
    <row r="1231" spans="1:9">
      <c r="A1231" s="67" t="s">
        <v>43</v>
      </c>
      <c r="B1231" s="68">
        <v>2008</v>
      </c>
      <c r="C1231" s="72">
        <v>2278400961</v>
      </c>
      <c r="D1231" s="72">
        <v>3335856406</v>
      </c>
      <c r="E1231" s="72">
        <v>5569394754</v>
      </c>
      <c r="F1231" s="72">
        <v>0</v>
      </c>
      <c r="G1231" s="70">
        <f t="shared" si="43"/>
        <v>11183652121</v>
      </c>
      <c r="H1231" s="67">
        <v>239720744</v>
      </c>
      <c r="I1231" t="s">
        <v>449</v>
      </c>
    </row>
    <row r="1232" spans="1:9">
      <c r="A1232" s="67" t="s">
        <v>43</v>
      </c>
      <c r="B1232" s="68">
        <v>2009</v>
      </c>
      <c r="C1232" s="72">
        <v>2496355863</v>
      </c>
      <c r="D1232" s="72">
        <v>3011164712</v>
      </c>
      <c r="E1232" s="72">
        <v>5743443977</v>
      </c>
      <c r="F1232" s="72">
        <v>0</v>
      </c>
      <c r="G1232" s="70">
        <f t="shared" si="43"/>
        <v>11250964552</v>
      </c>
      <c r="H1232" s="67">
        <v>181148784</v>
      </c>
      <c r="I1232" t="s">
        <v>449</v>
      </c>
    </row>
    <row r="1233" spans="1:9">
      <c r="A1233" s="67" t="s">
        <v>43</v>
      </c>
      <c r="B1233" s="68">
        <v>2010</v>
      </c>
      <c r="C1233" s="72">
        <v>2532009409</v>
      </c>
      <c r="D1233" s="73">
        <v>2577891984</v>
      </c>
      <c r="E1233" s="72">
        <v>6040510733</v>
      </c>
      <c r="F1233" s="72">
        <v>0</v>
      </c>
      <c r="G1233" s="70">
        <f t="shared" si="43"/>
        <v>11150412126</v>
      </c>
      <c r="H1233" s="67">
        <v>184568416</v>
      </c>
      <c r="I1233" t="s">
        <v>449</v>
      </c>
    </row>
    <row r="1234" spans="1:9">
      <c r="A1234" s="67" t="s">
        <v>43</v>
      </c>
      <c r="B1234" s="68">
        <v>2011</v>
      </c>
      <c r="C1234" s="72">
        <v>2527858979</v>
      </c>
      <c r="D1234" s="73">
        <v>2779369697</v>
      </c>
      <c r="E1234" s="72">
        <v>6352208316.5</v>
      </c>
      <c r="F1234" s="72">
        <v>0</v>
      </c>
      <c r="G1234" s="70">
        <f t="shared" si="43"/>
        <v>11659436992.5</v>
      </c>
      <c r="H1234" s="67">
        <v>226498440</v>
      </c>
      <c r="I1234" t="s">
        <v>449</v>
      </c>
    </row>
    <row r="1235" spans="1:9">
      <c r="A1235" s="67" t="s">
        <v>43</v>
      </c>
      <c r="B1235" s="68">
        <v>2012</v>
      </c>
      <c r="C1235" s="72">
        <v>2626662450</v>
      </c>
      <c r="D1235" s="73">
        <v>3213367923</v>
      </c>
      <c r="E1235" s="72">
        <v>5385580350</v>
      </c>
      <c r="F1235" s="72">
        <v>0</v>
      </c>
      <c r="G1235" s="70">
        <f t="shared" si="43"/>
        <v>11225610723</v>
      </c>
      <c r="H1235" s="67">
        <v>161566474</v>
      </c>
      <c r="I1235" t="s">
        <v>449</v>
      </c>
    </row>
    <row r="1236" spans="1:9">
      <c r="A1236" s="67" t="s">
        <v>43</v>
      </c>
      <c r="B1236" s="68">
        <v>2013</v>
      </c>
      <c r="C1236" s="72">
        <v>2666813381</v>
      </c>
      <c r="D1236" s="73">
        <v>2933678462</v>
      </c>
      <c r="E1236" s="72">
        <v>5548789709</v>
      </c>
      <c r="F1236" s="72">
        <v>0</v>
      </c>
      <c r="G1236" s="70">
        <f t="shared" si="43"/>
        <v>11149281552</v>
      </c>
      <c r="H1236" s="67">
        <v>227853848</v>
      </c>
      <c r="I1236" t="s">
        <v>449</v>
      </c>
    </row>
    <row r="1237" spans="1:9">
      <c r="A1237" s="67" t="s">
        <v>43</v>
      </c>
      <c r="B1237" s="68">
        <v>2014</v>
      </c>
      <c r="C1237" s="72">
        <v>2745978814</v>
      </c>
      <c r="D1237" s="72">
        <v>3106994300</v>
      </c>
      <c r="E1237" s="72">
        <v>6083023566.9300003</v>
      </c>
      <c r="F1237" s="72">
        <v>0</v>
      </c>
      <c r="G1237" s="70">
        <f t="shared" si="43"/>
        <v>11935996680.93</v>
      </c>
      <c r="H1237" s="63">
        <v>212651683</v>
      </c>
      <c r="I1237" t="s">
        <v>449</v>
      </c>
    </row>
    <row r="1238" spans="1:9">
      <c r="A1238" s="67"/>
      <c r="C1238" s="69"/>
      <c r="D1238" s="69"/>
      <c r="E1238" s="69"/>
      <c r="F1238" s="69"/>
      <c r="G1238" s="75"/>
      <c r="I1238"/>
    </row>
    <row r="1239" spans="1:9">
      <c r="A1239" s="67" t="s">
        <v>44</v>
      </c>
      <c r="B1239" s="68">
        <v>1988</v>
      </c>
      <c r="C1239" s="69">
        <v>3815419554</v>
      </c>
      <c r="D1239" s="69">
        <v>2268537114</v>
      </c>
      <c r="E1239" s="69">
        <v>4422066159</v>
      </c>
      <c r="F1239" s="69">
        <v>1339828984</v>
      </c>
      <c r="G1239" s="70">
        <f>SUM(C1239:F1239)</f>
        <v>11845851811</v>
      </c>
      <c r="H1239" s="63">
        <v>0</v>
      </c>
      <c r="I1239"/>
    </row>
    <row r="1240" spans="1:9">
      <c r="A1240" s="67" t="s">
        <v>44</v>
      </c>
      <c r="B1240" s="68">
        <v>1989</v>
      </c>
      <c r="C1240" s="69">
        <v>3599963635</v>
      </c>
      <c r="D1240" s="69">
        <v>2384369898</v>
      </c>
      <c r="E1240" s="69">
        <v>4945087925</v>
      </c>
      <c r="F1240" s="69">
        <v>1438852364</v>
      </c>
      <c r="G1240" s="70">
        <f t="shared" ref="G1240:G1265" si="44">SUM(C1240:F1240)</f>
        <v>12368273822</v>
      </c>
      <c r="H1240" s="63">
        <v>0</v>
      </c>
      <c r="I1240"/>
    </row>
    <row r="1241" spans="1:9">
      <c r="A1241" s="67" t="s">
        <v>44</v>
      </c>
      <c r="B1241" s="68">
        <v>1990</v>
      </c>
      <c r="C1241" s="69">
        <v>3756690986</v>
      </c>
      <c r="D1241" s="69">
        <v>2554557045.7199998</v>
      </c>
      <c r="E1241" s="69">
        <v>5435265671</v>
      </c>
      <c r="F1241" s="69">
        <v>1412926882</v>
      </c>
      <c r="G1241" s="70">
        <f t="shared" si="44"/>
        <v>13159440584.719999</v>
      </c>
      <c r="H1241" s="63">
        <v>0</v>
      </c>
      <c r="I1241"/>
    </row>
    <row r="1242" spans="1:9">
      <c r="A1242" s="67" t="s">
        <v>44</v>
      </c>
      <c r="B1242" s="68">
        <v>1991</v>
      </c>
      <c r="C1242" s="69">
        <v>4101784095</v>
      </c>
      <c r="D1242" s="69">
        <v>2470818838</v>
      </c>
      <c r="E1242" s="69">
        <v>5494771599</v>
      </c>
      <c r="F1242" s="69">
        <v>1445275145</v>
      </c>
      <c r="G1242" s="70">
        <f t="shared" si="44"/>
        <v>13512649677</v>
      </c>
      <c r="H1242" s="63">
        <v>0</v>
      </c>
      <c r="I1242"/>
    </row>
    <row r="1243" spans="1:9">
      <c r="A1243" s="67" t="s">
        <v>44</v>
      </c>
      <c r="B1243" s="68">
        <v>1992</v>
      </c>
      <c r="C1243" s="69">
        <v>4260916595</v>
      </c>
      <c r="D1243" s="69">
        <v>3112732687.8000002</v>
      </c>
      <c r="E1243" s="69">
        <v>5850881673</v>
      </c>
      <c r="F1243" s="69">
        <v>1183778858</v>
      </c>
      <c r="G1243" s="70">
        <f t="shared" si="44"/>
        <v>14408309813.799999</v>
      </c>
      <c r="H1243" s="63">
        <v>0</v>
      </c>
      <c r="I1243"/>
    </row>
    <row r="1244" spans="1:9">
      <c r="A1244" s="67" t="s">
        <v>44</v>
      </c>
      <c r="B1244" s="68">
        <v>1993</v>
      </c>
      <c r="C1244" s="69">
        <v>4568272333</v>
      </c>
      <c r="D1244" s="69">
        <v>2424316050</v>
      </c>
      <c r="E1244" s="69">
        <v>6040321328</v>
      </c>
      <c r="F1244" s="69">
        <v>1038398764</v>
      </c>
      <c r="G1244" s="70">
        <f t="shared" si="44"/>
        <v>14071308475</v>
      </c>
      <c r="H1244" s="63">
        <v>0</v>
      </c>
      <c r="I1244"/>
    </row>
    <row r="1245" spans="1:9">
      <c r="A1245" s="67" t="s">
        <v>44</v>
      </c>
      <c r="B1245" s="68">
        <v>1994</v>
      </c>
      <c r="C1245" s="69">
        <v>4856277402</v>
      </c>
      <c r="D1245" s="69">
        <v>2960162037</v>
      </c>
      <c r="E1245" s="69">
        <v>6105777363</v>
      </c>
      <c r="F1245" s="69">
        <v>1144681743</v>
      </c>
      <c r="G1245" s="70">
        <f t="shared" si="44"/>
        <v>15066898545</v>
      </c>
      <c r="H1245" s="63">
        <v>0</v>
      </c>
      <c r="I1245"/>
    </row>
    <row r="1246" spans="1:9">
      <c r="A1246" s="67" t="s">
        <v>44</v>
      </c>
      <c r="B1246" s="68">
        <v>1995</v>
      </c>
      <c r="C1246" s="69">
        <v>5045233055</v>
      </c>
      <c r="D1246" s="69">
        <v>3078479254</v>
      </c>
      <c r="E1246" s="69">
        <v>6243546186</v>
      </c>
      <c r="F1246" s="69">
        <v>1064458213</v>
      </c>
      <c r="G1246" s="70">
        <f t="shared" si="44"/>
        <v>15431716708</v>
      </c>
      <c r="H1246" s="63">
        <v>0</v>
      </c>
      <c r="I1246"/>
    </row>
    <row r="1247" spans="1:9">
      <c r="A1247" s="67" t="s">
        <v>44</v>
      </c>
      <c r="B1247" s="68">
        <v>1996</v>
      </c>
      <c r="C1247" s="69">
        <v>4996187312</v>
      </c>
      <c r="D1247" s="69">
        <v>2841705439</v>
      </c>
      <c r="E1247" s="69">
        <v>6530505680</v>
      </c>
      <c r="F1247" s="69">
        <v>808306230</v>
      </c>
      <c r="G1247" s="70">
        <f t="shared" si="44"/>
        <v>15176704661</v>
      </c>
      <c r="H1247" s="63">
        <v>0</v>
      </c>
      <c r="I1247"/>
    </row>
    <row r="1248" spans="1:9">
      <c r="A1248" s="67" t="s">
        <v>44</v>
      </c>
      <c r="B1248" s="68">
        <v>1997</v>
      </c>
      <c r="C1248" s="69">
        <v>5173395954</v>
      </c>
      <c r="D1248" s="69">
        <v>3023595878</v>
      </c>
      <c r="E1248" s="69">
        <v>6772660413</v>
      </c>
      <c r="F1248" s="69">
        <v>1019117116</v>
      </c>
      <c r="G1248" s="70">
        <f t="shared" si="44"/>
        <v>15988769361</v>
      </c>
      <c r="H1248" s="63">
        <v>0</v>
      </c>
      <c r="I1248"/>
    </row>
    <row r="1249" spans="1:9">
      <c r="A1249" s="67" t="s">
        <v>44</v>
      </c>
      <c r="B1249" s="68">
        <v>1998</v>
      </c>
      <c r="C1249" s="69">
        <v>5217470879</v>
      </c>
      <c r="D1249" s="69">
        <v>3117683503</v>
      </c>
      <c r="E1249" s="69">
        <v>7159771033</v>
      </c>
      <c r="F1249" s="69">
        <v>732298784</v>
      </c>
      <c r="G1249" s="70">
        <f t="shared" si="44"/>
        <v>16227224199</v>
      </c>
      <c r="H1249" s="63">
        <v>0</v>
      </c>
      <c r="I1249"/>
    </row>
    <row r="1250" spans="1:9">
      <c r="A1250" s="67" t="s">
        <v>44</v>
      </c>
      <c r="B1250" s="68">
        <v>1999</v>
      </c>
      <c r="C1250" s="69">
        <v>5473118724</v>
      </c>
      <c r="D1250" s="69">
        <v>4524771408</v>
      </c>
      <c r="E1250" s="69">
        <v>7789530339</v>
      </c>
      <c r="F1250" s="69">
        <v>875632734</v>
      </c>
      <c r="G1250" s="70">
        <f t="shared" si="44"/>
        <v>18663053205</v>
      </c>
      <c r="H1250" s="63">
        <v>0</v>
      </c>
      <c r="I1250"/>
    </row>
    <row r="1251" spans="1:9">
      <c r="A1251" s="67" t="s">
        <v>44</v>
      </c>
      <c r="B1251" s="68">
        <v>2000</v>
      </c>
      <c r="C1251" s="69">
        <v>5363813458</v>
      </c>
      <c r="D1251" s="69">
        <v>4589376804</v>
      </c>
      <c r="E1251" s="69">
        <v>8238565256</v>
      </c>
      <c r="F1251" s="69">
        <v>930820115</v>
      </c>
      <c r="G1251" s="70">
        <f t="shared" si="44"/>
        <v>19122575633</v>
      </c>
      <c r="H1251" s="63">
        <v>0</v>
      </c>
      <c r="I1251"/>
    </row>
    <row r="1252" spans="1:9">
      <c r="A1252" s="67" t="s">
        <v>44</v>
      </c>
      <c r="B1252" s="68">
        <v>2001</v>
      </c>
      <c r="C1252" s="69">
        <v>5911727433</v>
      </c>
      <c r="D1252" s="69">
        <v>6833667279.0699902</v>
      </c>
      <c r="E1252" s="69">
        <v>12519125940</v>
      </c>
      <c r="F1252" s="69">
        <v>972205677</v>
      </c>
      <c r="G1252" s="70">
        <f t="shared" si="44"/>
        <v>26236726329.069992</v>
      </c>
      <c r="H1252" s="63">
        <v>0</v>
      </c>
      <c r="I1252"/>
    </row>
    <row r="1253" spans="1:9">
      <c r="A1253" s="67" t="s">
        <v>44</v>
      </c>
      <c r="B1253" s="68">
        <v>2002</v>
      </c>
      <c r="C1253" s="69">
        <v>5984160901</v>
      </c>
      <c r="D1253" s="69">
        <v>9353909601</v>
      </c>
      <c r="E1253" s="69">
        <v>10085143681</v>
      </c>
      <c r="F1253" s="69">
        <v>1388948010</v>
      </c>
      <c r="G1253" s="70">
        <f t="shared" si="44"/>
        <v>26812162193</v>
      </c>
      <c r="H1253" s="63">
        <v>0</v>
      </c>
      <c r="I1253"/>
    </row>
    <row r="1254" spans="1:9">
      <c r="A1254" s="67" t="s">
        <v>44</v>
      </c>
      <c r="B1254" s="68">
        <v>2003</v>
      </c>
      <c r="C1254" s="71">
        <v>6199516177</v>
      </c>
      <c r="D1254" s="71">
        <v>8631385888</v>
      </c>
      <c r="E1254" s="71">
        <v>11295441071</v>
      </c>
      <c r="F1254" s="71">
        <v>1301404741</v>
      </c>
      <c r="G1254" s="70">
        <f t="shared" si="44"/>
        <v>27427747877</v>
      </c>
      <c r="H1254" s="63">
        <v>0</v>
      </c>
      <c r="I1254"/>
    </row>
    <row r="1255" spans="1:9">
      <c r="A1255" s="67" t="s">
        <v>44</v>
      </c>
      <c r="B1255" s="68">
        <v>2004</v>
      </c>
      <c r="C1255" s="71">
        <v>6550951224</v>
      </c>
      <c r="D1255" s="71">
        <v>7505503713</v>
      </c>
      <c r="E1255" s="71">
        <v>12215265686</v>
      </c>
      <c r="F1255" s="71">
        <v>1426515894</v>
      </c>
      <c r="G1255" s="70">
        <f t="shared" si="44"/>
        <v>27698236517</v>
      </c>
      <c r="H1255" s="63">
        <v>0</v>
      </c>
      <c r="I1255"/>
    </row>
    <row r="1256" spans="1:9">
      <c r="A1256" s="67" t="s">
        <v>44</v>
      </c>
      <c r="B1256" s="68">
        <v>2005</v>
      </c>
      <c r="C1256" s="71">
        <v>6657225931</v>
      </c>
      <c r="D1256" s="71">
        <v>8088609503</v>
      </c>
      <c r="E1256" s="71">
        <v>13909037431</v>
      </c>
      <c r="F1256" s="71">
        <v>413601202</v>
      </c>
      <c r="G1256" s="70">
        <f t="shared" si="44"/>
        <v>29068474067</v>
      </c>
      <c r="H1256" s="63">
        <v>111496799</v>
      </c>
      <c r="I1256" t="s">
        <v>448</v>
      </c>
    </row>
    <row r="1257" spans="1:9">
      <c r="A1257" s="67" t="s">
        <v>44</v>
      </c>
      <c r="B1257" s="68">
        <v>2006</v>
      </c>
      <c r="C1257" s="72">
        <v>7264913881</v>
      </c>
      <c r="D1257" s="72">
        <v>9633442441</v>
      </c>
      <c r="E1257" s="72">
        <v>15474603274</v>
      </c>
      <c r="F1257" s="72">
        <v>263035259</v>
      </c>
      <c r="G1257" s="70">
        <f t="shared" si="44"/>
        <v>32635994855</v>
      </c>
      <c r="H1257" s="63">
        <v>153773541</v>
      </c>
      <c r="I1257" t="s">
        <v>448</v>
      </c>
    </row>
    <row r="1258" spans="1:9">
      <c r="A1258" s="67" t="s">
        <v>44</v>
      </c>
      <c r="B1258" s="68">
        <v>2007</v>
      </c>
      <c r="C1258" s="72">
        <v>7622698764</v>
      </c>
      <c r="D1258" s="72">
        <v>9538505848</v>
      </c>
      <c r="E1258" s="72">
        <v>17682293749</v>
      </c>
      <c r="F1258" s="72">
        <v>288076403</v>
      </c>
      <c r="G1258" s="70">
        <f t="shared" si="44"/>
        <v>35131574764</v>
      </c>
      <c r="H1258" s="63">
        <v>143224160</v>
      </c>
      <c r="I1258" t="s">
        <v>448</v>
      </c>
    </row>
    <row r="1259" spans="1:9">
      <c r="A1259" s="67" t="s">
        <v>44</v>
      </c>
      <c r="B1259" s="68">
        <v>2008</v>
      </c>
      <c r="C1259" s="72">
        <v>7814055699</v>
      </c>
      <c r="D1259" s="72">
        <v>12056332025</v>
      </c>
      <c r="E1259" s="72">
        <v>18897688295</v>
      </c>
      <c r="F1259" s="72">
        <v>258789568</v>
      </c>
      <c r="G1259" s="70">
        <f t="shared" si="44"/>
        <v>39026865587</v>
      </c>
      <c r="H1259" s="63">
        <v>176873118</v>
      </c>
      <c r="I1259" t="s">
        <v>448</v>
      </c>
    </row>
    <row r="1260" spans="1:9">
      <c r="A1260" s="67" t="s">
        <v>44</v>
      </c>
      <c r="B1260" s="68">
        <v>2009</v>
      </c>
      <c r="C1260" s="72">
        <v>8312953288</v>
      </c>
      <c r="D1260" s="72">
        <v>10534229038</v>
      </c>
      <c r="E1260" s="72">
        <v>19493137323</v>
      </c>
      <c r="F1260" s="72">
        <v>335584242</v>
      </c>
      <c r="G1260" s="70">
        <f t="shared" si="44"/>
        <v>38675903891</v>
      </c>
      <c r="H1260" s="63">
        <v>80667936</v>
      </c>
      <c r="I1260" t="s">
        <v>448</v>
      </c>
    </row>
    <row r="1261" spans="1:9">
      <c r="A1261" s="67" t="s">
        <v>44</v>
      </c>
      <c r="B1261" s="68">
        <v>2010</v>
      </c>
      <c r="C1261" s="72">
        <v>8667468764</v>
      </c>
      <c r="D1261" s="73">
        <v>9038799334</v>
      </c>
      <c r="E1261" s="72">
        <v>20538515463</v>
      </c>
      <c r="F1261" s="72">
        <v>189844865</v>
      </c>
      <c r="G1261" s="70">
        <f t="shared" si="44"/>
        <v>38434628426</v>
      </c>
      <c r="H1261" s="63">
        <v>91253714</v>
      </c>
      <c r="I1261" t="s">
        <v>448</v>
      </c>
    </row>
    <row r="1262" spans="1:9">
      <c r="A1262" s="67" t="s">
        <v>44</v>
      </c>
      <c r="B1262" s="68">
        <v>2011</v>
      </c>
      <c r="C1262" s="72">
        <v>9191938651</v>
      </c>
      <c r="D1262" s="73">
        <v>9080676285</v>
      </c>
      <c r="E1262" s="72">
        <v>20650737570</v>
      </c>
      <c r="F1262" s="72">
        <v>244780838</v>
      </c>
      <c r="G1262" s="70">
        <f t="shared" si="44"/>
        <v>39168133344</v>
      </c>
      <c r="H1262" s="63">
        <v>77768369</v>
      </c>
      <c r="I1262" t="s">
        <v>448</v>
      </c>
    </row>
    <row r="1263" spans="1:9">
      <c r="A1263" s="67" t="s">
        <v>44</v>
      </c>
      <c r="B1263" s="68">
        <v>2012</v>
      </c>
      <c r="C1263" s="72">
        <v>9696114854</v>
      </c>
      <c r="D1263" s="73">
        <v>10259833214</v>
      </c>
      <c r="E1263" s="72">
        <v>23410376830</v>
      </c>
      <c r="F1263" s="72">
        <v>315222026</v>
      </c>
      <c r="G1263" s="70">
        <f t="shared" si="44"/>
        <v>43681546924</v>
      </c>
      <c r="H1263" s="63">
        <v>91618150</v>
      </c>
      <c r="I1263" t="s">
        <v>448</v>
      </c>
    </row>
    <row r="1264" spans="1:9">
      <c r="A1264" s="67" t="s">
        <v>44</v>
      </c>
      <c r="B1264" s="68">
        <v>2013</v>
      </c>
      <c r="C1264" s="72">
        <v>10050040204</v>
      </c>
      <c r="D1264" s="73">
        <v>9848355328</v>
      </c>
      <c r="E1264" s="72">
        <v>22990920607</v>
      </c>
      <c r="F1264" s="72">
        <v>336320362</v>
      </c>
      <c r="G1264" s="70">
        <f t="shared" si="44"/>
        <v>43225636501</v>
      </c>
      <c r="H1264" s="63">
        <v>96237107</v>
      </c>
      <c r="I1264" t="s">
        <v>448</v>
      </c>
    </row>
    <row r="1265" spans="1:9">
      <c r="A1265" s="67" t="s">
        <v>44</v>
      </c>
      <c r="B1265" s="68">
        <v>2014</v>
      </c>
      <c r="C1265" s="72">
        <v>10368167225</v>
      </c>
      <c r="D1265" s="72">
        <v>10380730543</v>
      </c>
      <c r="E1265" s="72">
        <v>25107701208</v>
      </c>
      <c r="F1265" s="72">
        <v>277240921</v>
      </c>
      <c r="G1265" s="70">
        <f t="shared" si="44"/>
        <v>46133839897</v>
      </c>
      <c r="H1265" s="63">
        <v>119954432</v>
      </c>
      <c r="I1265" t="s">
        <v>448</v>
      </c>
    </row>
    <row r="1266" spans="1:9">
      <c r="A1266" s="67"/>
      <c r="C1266" s="69"/>
      <c r="D1266" s="69"/>
      <c r="E1266" s="69"/>
      <c r="F1266" s="69"/>
      <c r="G1266" s="75"/>
      <c r="I1266"/>
    </row>
    <row r="1267" spans="1:9">
      <c r="A1267" s="67" t="s">
        <v>45</v>
      </c>
      <c r="B1267" s="68">
        <v>1988</v>
      </c>
      <c r="C1267" s="69">
        <v>313526813</v>
      </c>
      <c r="D1267" s="69">
        <v>290557522</v>
      </c>
      <c r="E1267" s="69">
        <v>470386838</v>
      </c>
      <c r="F1267" s="69">
        <v>0</v>
      </c>
      <c r="G1267" s="70">
        <f>SUM(C1267:F1267)</f>
        <v>1074471173</v>
      </c>
      <c r="H1267" s="63">
        <v>0</v>
      </c>
      <c r="I1267"/>
    </row>
    <row r="1268" spans="1:9">
      <c r="A1268" s="67" t="s">
        <v>45</v>
      </c>
      <c r="B1268" s="68">
        <v>1989</v>
      </c>
      <c r="C1268" s="69">
        <v>299172790</v>
      </c>
      <c r="D1268" s="69">
        <v>379254528</v>
      </c>
      <c r="E1268" s="69">
        <v>581428474</v>
      </c>
      <c r="F1268" s="69">
        <v>0</v>
      </c>
      <c r="G1268" s="70">
        <f t="shared" ref="G1268:G1293" si="45">SUM(C1268:F1268)</f>
        <v>1259855792</v>
      </c>
      <c r="H1268" s="63">
        <v>0</v>
      </c>
      <c r="I1268"/>
    </row>
    <row r="1269" spans="1:9">
      <c r="A1269" s="67" t="s">
        <v>45</v>
      </c>
      <c r="B1269" s="68">
        <v>1990</v>
      </c>
      <c r="C1269" s="69">
        <v>318604445</v>
      </c>
      <c r="D1269" s="69">
        <v>414986860.44</v>
      </c>
      <c r="E1269" s="69">
        <v>644904260</v>
      </c>
      <c r="F1269" s="69">
        <v>0</v>
      </c>
      <c r="G1269" s="70">
        <f t="shared" si="45"/>
        <v>1378495565.4400001</v>
      </c>
      <c r="H1269" s="63">
        <v>0</v>
      </c>
      <c r="I1269"/>
    </row>
    <row r="1270" spans="1:9">
      <c r="A1270" s="67" t="s">
        <v>45</v>
      </c>
      <c r="B1270" s="68">
        <v>1991</v>
      </c>
      <c r="C1270" s="69">
        <v>354581693</v>
      </c>
      <c r="D1270" s="69">
        <v>340404656</v>
      </c>
      <c r="E1270" s="69">
        <v>506517887</v>
      </c>
      <c r="F1270" s="69">
        <v>140164604</v>
      </c>
      <c r="G1270" s="70">
        <f t="shared" si="45"/>
        <v>1341668840</v>
      </c>
      <c r="H1270" s="63">
        <v>0</v>
      </c>
      <c r="I1270"/>
    </row>
    <row r="1271" spans="1:9">
      <c r="A1271" s="67" t="s">
        <v>45</v>
      </c>
      <c r="B1271" s="68">
        <v>1992</v>
      </c>
      <c r="C1271" s="69">
        <v>387308050</v>
      </c>
      <c r="D1271" s="69">
        <v>349394173.12</v>
      </c>
      <c r="E1271" s="69">
        <v>524792525</v>
      </c>
      <c r="F1271" s="69">
        <v>117830898</v>
      </c>
      <c r="G1271" s="70">
        <f t="shared" si="45"/>
        <v>1379325646.1199999</v>
      </c>
      <c r="H1271" s="63">
        <v>0</v>
      </c>
      <c r="I1271"/>
    </row>
    <row r="1272" spans="1:9">
      <c r="A1272" s="67" t="s">
        <v>45</v>
      </c>
      <c r="B1272" s="68">
        <v>1993</v>
      </c>
      <c r="C1272" s="69">
        <v>404053511</v>
      </c>
      <c r="D1272" s="69">
        <v>284964556</v>
      </c>
      <c r="E1272" s="69">
        <v>572786897</v>
      </c>
      <c r="F1272" s="69">
        <v>118494471</v>
      </c>
      <c r="G1272" s="70">
        <f t="shared" si="45"/>
        <v>1380299435</v>
      </c>
      <c r="H1272" s="63">
        <v>0</v>
      </c>
      <c r="I1272"/>
    </row>
    <row r="1273" spans="1:9">
      <c r="A1273" s="67" t="s">
        <v>45</v>
      </c>
      <c r="B1273" s="68">
        <v>1994</v>
      </c>
      <c r="C1273" s="69">
        <v>448122101</v>
      </c>
      <c r="D1273" s="69">
        <v>335080149</v>
      </c>
      <c r="E1273" s="69">
        <v>598429341</v>
      </c>
      <c r="F1273" s="69">
        <v>82023413</v>
      </c>
      <c r="G1273" s="70">
        <f t="shared" si="45"/>
        <v>1463655004</v>
      </c>
      <c r="H1273" s="63">
        <v>0</v>
      </c>
      <c r="I1273"/>
    </row>
    <row r="1274" spans="1:9">
      <c r="A1274" s="67" t="s">
        <v>45</v>
      </c>
      <c r="B1274" s="68">
        <v>1995</v>
      </c>
      <c r="C1274" s="69">
        <v>466569480</v>
      </c>
      <c r="D1274" s="69">
        <v>361825176</v>
      </c>
      <c r="E1274" s="69">
        <v>618199870</v>
      </c>
      <c r="F1274" s="69">
        <v>74926370</v>
      </c>
      <c r="G1274" s="70">
        <f t="shared" si="45"/>
        <v>1521520896</v>
      </c>
      <c r="H1274" s="63">
        <v>0</v>
      </c>
      <c r="I1274"/>
    </row>
    <row r="1275" spans="1:9">
      <c r="A1275" s="67" t="s">
        <v>45</v>
      </c>
      <c r="B1275" s="68">
        <v>1996</v>
      </c>
      <c r="C1275" s="69">
        <v>538241101</v>
      </c>
      <c r="D1275" s="69">
        <v>293089887</v>
      </c>
      <c r="E1275" s="69">
        <v>896321487</v>
      </c>
      <c r="F1275" s="69">
        <v>57549757</v>
      </c>
      <c r="G1275" s="70">
        <f t="shared" si="45"/>
        <v>1785202232</v>
      </c>
      <c r="H1275" s="63">
        <v>0</v>
      </c>
      <c r="I1275"/>
    </row>
    <row r="1276" spans="1:9">
      <c r="A1276" s="67" t="s">
        <v>45</v>
      </c>
      <c r="B1276" s="68">
        <v>1997</v>
      </c>
      <c r="C1276" s="69">
        <v>519625457</v>
      </c>
      <c r="D1276" s="69">
        <v>344918051</v>
      </c>
      <c r="E1276" s="69">
        <v>929835181</v>
      </c>
      <c r="F1276" s="69">
        <v>45809089</v>
      </c>
      <c r="G1276" s="70">
        <f t="shared" si="45"/>
        <v>1840187778</v>
      </c>
      <c r="H1276" s="63">
        <v>0</v>
      </c>
      <c r="I1276"/>
    </row>
    <row r="1277" spans="1:9">
      <c r="A1277" s="67" t="s">
        <v>45</v>
      </c>
      <c r="B1277" s="68">
        <v>1998</v>
      </c>
      <c r="C1277" s="69">
        <v>537069568</v>
      </c>
      <c r="D1277" s="69">
        <v>331698352</v>
      </c>
      <c r="E1277" s="69">
        <v>1022320045</v>
      </c>
      <c r="F1277" s="69">
        <v>41350152</v>
      </c>
      <c r="G1277" s="70">
        <f t="shared" si="45"/>
        <v>1932438117</v>
      </c>
      <c r="H1277" s="63">
        <v>0</v>
      </c>
      <c r="I1277"/>
    </row>
    <row r="1278" spans="1:9">
      <c r="A1278" s="67" t="s">
        <v>45</v>
      </c>
      <c r="B1278" s="68">
        <v>1999</v>
      </c>
      <c r="C1278" s="69">
        <v>710486850</v>
      </c>
      <c r="D1278" s="69">
        <v>448838668</v>
      </c>
      <c r="E1278" s="69">
        <v>1149140939</v>
      </c>
      <c r="F1278" s="69">
        <v>25579174</v>
      </c>
      <c r="G1278" s="70">
        <f t="shared" si="45"/>
        <v>2334045631</v>
      </c>
      <c r="H1278" s="63">
        <v>0</v>
      </c>
      <c r="I1278"/>
    </row>
    <row r="1279" spans="1:9">
      <c r="A1279" s="67" t="s">
        <v>45</v>
      </c>
      <c r="B1279" s="68">
        <v>2000</v>
      </c>
      <c r="C1279" s="69">
        <v>523164041</v>
      </c>
      <c r="D1279" s="69">
        <v>485538959</v>
      </c>
      <c r="E1279" s="69">
        <v>1283676867</v>
      </c>
      <c r="F1279" s="69">
        <v>48591441</v>
      </c>
      <c r="G1279" s="70">
        <f t="shared" si="45"/>
        <v>2340971308</v>
      </c>
      <c r="H1279" s="63">
        <v>0</v>
      </c>
      <c r="I1279"/>
    </row>
    <row r="1280" spans="1:9">
      <c r="A1280" s="67" t="s">
        <v>45</v>
      </c>
      <c r="B1280" s="68">
        <v>2001</v>
      </c>
      <c r="C1280" s="69">
        <v>517566609</v>
      </c>
      <c r="D1280" s="69">
        <v>657243561</v>
      </c>
      <c r="E1280" s="69">
        <v>1425971566</v>
      </c>
      <c r="F1280" s="69">
        <v>38623752</v>
      </c>
      <c r="G1280" s="70">
        <f t="shared" si="45"/>
        <v>2639405488</v>
      </c>
      <c r="H1280" s="67">
        <v>1772286</v>
      </c>
      <c r="I1280" t="s">
        <v>448</v>
      </c>
    </row>
    <row r="1281" spans="1:9">
      <c r="A1281" s="67" t="s">
        <v>45</v>
      </c>
      <c r="B1281" s="68">
        <v>2002</v>
      </c>
      <c r="C1281" s="69">
        <v>538503454</v>
      </c>
      <c r="D1281" s="69">
        <v>893815012</v>
      </c>
      <c r="E1281" s="69">
        <v>1500294415</v>
      </c>
      <c r="F1281" s="69">
        <v>29649653</v>
      </c>
      <c r="G1281" s="70">
        <f t="shared" si="45"/>
        <v>2962262534</v>
      </c>
      <c r="H1281" s="67">
        <v>818982</v>
      </c>
      <c r="I1281" t="s">
        <v>448</v>
      </c>
    </row>
    <row r="1282" spans="1:9">
      <c r="A1282" s="67" t="s">
        <v>45</v>
      </c>
      <c r="B1282" s="68">
        <v>2003</v>
      </c>
      <c r="C1282" s="71">
        <v>601682895</v>
      </c>
      <c r="D1282" s="71">
        <v>862874288</v>
      </c>
      <c r="E1282" s="71">
        <v>1505793625</v>
      </c>
      <c r="F1282" s="71">
        <v>29971231</v>
      </c>
      <c r="G1282" s="70">
        <f t="shared" si="45"/>
        <v>3000322039</v>
      </c>
      <c r="H1282" s="63">
        <v>4633254</v>
      </c>
      <c r="I1282" t="s">
        <v>448</v>
      </c>
    </row>
    <row r="1283" spans="1:9">
      <c r="A1283" s="67" t="s">
        <v>45</v>
      </c>
      <c r="B1283" s="68">
        <v>2004</v>
      </c>
      <c r="C1283" s="71">
        <v>618140701</v>
      </c>
      <c r="D1283" s="71">
        <v>799269204</v>
      </c>
      <c r="E1283" s="71">
        <v>1592483757</v>
      </c>
      <c r="F1283" s="71">
        <v>26970899</v>
      </c>
      <c r="G1283" s="70">
        <f t="shared" si="45"/>
        <v>3036864561</v>
      </c>
      <c r="H1283" s="63">
        <v>4832155</v>
      </c>
      <c r="I1283" t="s">
        <v>448</v>
      </c>
    </row>
    <row r="1284" spans="1:9">
      <c r="A1284" s="67" t="s">
        <v>45</v>
      </c>
      <c r="B1284" s="68">
        <v>2005</v>
      </c>
      <c r="C1284" s="71">
        <v>672114026</v>
      </c>
      <c r="D1284" s="71">
        <v>444188124</v>
      </c>
      <c r="E1284" s="71">
        <v>1833857405</v>
      </c>
      <c r="F1284" s="71">
        <v>34156835</v>
      </c>
      <c r="G1284" s="70">
        <f t="shared" si="45"/>
        <v>2984316390</v>
      </c>
      <c r="H1284" s="63">
        <v>3102711</v>
      </c>
      <c r="I1284" t="s">
        <v>448</v>
      </c>
    </row>
    <row r="1285" spans="1:9">
      <c r="A1285" s="67" t="s">
        <v>45</v>
      </c>
      <c r="B1285" s="68">
        <v>2006</v>
      </c>
      <c r="C1285" s="72">
        <v>717123386</v>
      </c>
      <c r="D1285" s="72">
        <v>557218553</v>
      </c>
      <c r="E1285" s="72">
        <v>2024428717</v>
      </c>
      <c r="F1285" s="72">
        <v>21684280</v>
      </c>
      <c r="G1285" s="70">
        <f t="shared" si="45"/>
        <v>3320454936</v>
      </c>
      <c r="H1285" s="63">
        <v>9492005</v>
      </c>
      <c r="I1285" t="s">
        <v>448</v>
      </c>
    </row>
    <row r="1286" spans="1:9">
      <c r="A1286" s="67" t="s">
        <v>45</v>
      </c>
      <c r="B1286" s="68">
        <v>2007</v>
      </c>
      <c r="C1286" s="72">
        <v>833532196</v>
      </c>
      <c r="D1286" s="72">
        <v>811359536</v>
      </c>
      <c r="E1286" s="72">
        <v>2429981594</v>
      </c>
      <c r="F1286" s="72">
        <v>25065139</v>
      </c>
      <c r="G1286" s="70">
        <f t="shared" si="45"/>
        <v>4099938465</v>
      </c>
      <c r="H1286" s="63">
        <v>11133043</v>
      </c>
      <c r="I1286" t="s">
        <v>448</v>
      </c>
    </row>
    <row r="1287" spans="1:9">
      <c r="A1287" s="67" t="s">
        <v>45</v>
      </c>
      <c r="B1287" s="68">
        <v>2008</v>
      </c>
      <c r="C1287" s="72">
        <v>957444360</v>
      </c>
      <c r="D1287" s="72">
        <v>1136870003</v>
      </c>
      <c r="E1287" s="72">
        <v>2630663601</v>
      </c>
      <c r="F1287" s="72">
        <v>20685600</v>
      </c>
      <c r="G1287" s="70">
        <f t="shared" si="45"/>
        <v>4745663564</v>
      </c>
      <c r="H1287" s="63">
        <v>2552146</v>
      </c>
      <c r="I1287" t="s">
        <v>448</v>
      </c>
    </row>
    <row r="1288" spans="1:9">
      <c r="A1288" s="67" t="s">
        <v>45</v>
      </c>
      <c r="B1288" s="68">
        <v>2009</v>
      </c>
      <c r="C1288" s="72">
        <v>1020079089</v>
      </c>
      <c r="D1288" s="72">
        <v>1165745155</v>
      </c>
      <c r="E1288" s="72">
        <v>2794581852</v>
      </c>
      <c r="F1288" s="72">
        <v>29345507</v>
      </c>
      <c r="G1288" s="70">
        <f t="shared" si="45"/>
        <v>5009751603</v>
      </c>
      <c r="H1288" s="63">
        <v>2607029</v>
      </c>
      <c r="I1288" t="s">
        <v>448</v>
      </c>
    </row>
    <row r="1289" spans="1:9">
      <c r="A1289" s="67" t="s">
        <v>45</v>
      </c>
      <c r="B1289" s="68">
        <v>2010</v>
      </c>
      <c r="C1289" s="72">
        <v>1060189950</v>
      </c>
      <c r="D1289" s="72">
        <v>1153636758</v>
      </c>
      <c r="E1289" s="72">
        <v>3205672777</v>
      </c>
      <c r="F1289" s="72">
        <v>20351033</v>
      </c>
      <c r="G1289" s="70">
        <f t="shared" si="45"/>
        <v>5439850518</v>
      </c>
      <c r="H1289" s="63">
        <v>5976169</v>
      </c>
      <c r="I1289" t="s">
        <v>448</v>
      </c>
    </row>
    <row r="1290" spans="1:9">
      <c r="A1290" s="67" t="s">
        <v>45</v>
      </c>
      <c r="B1290" s="68">
        <v>2011</v>
      </c>
      <c r="C1290" s="72">
        <v>1267264674</v>
      </c>
      <c r="D1290" s="72">
        <v>1176975925</v>
      </c>
      <c r="E1290" s="72">
        <v>2753168526</v>
      </c>
      <c r="F1290" s="72">
        <v>19538105</v>
      </c>
      <c r="G1290" s="70">
        <f t="shared" si="45"/>
        <v>5216947230</v>
      </c>
      <c r="H1290" s="63">
        <v>3539802</v>
      </c>
      <c r="I1290" t="s">
        <v>448</v>
      </c>
    </row>
    <row r="1291" spans="1:9">
      <c r="A1291" s="67" t="s">
        <v>45</v>
      </c>
      <c r="B1291" s="68">
        <v>2012</v>
      </c>
      <c r="C1291" s="72">
        <v>1283194938</v>
      </c>
      <c r="D1291" s="72">
        <v>1179890529</v>
      </c>
      <c r="E1291" s="72">
        <v>2690058225</v>
      </c>
      <c r="F1291" s="72">
        <v>29621328</v>
      </c>
      <c r="G1291" s="70">
        <f t="shared" si="45"/>
        <v>5182765020</v>
      </c>
      <c r="H1291" s="63">
        <v>2992776</v>
      </c>
      <c r="I1291" t="s">
        <v>448</v>
      </c>
    </row>
    <row r="1292" spans="1:9">
      <c r="A1292" s="67" t="s">
        <v>45</v>
      </c>
      <c r="B1292" s="68">
        <v>2013</v>
      </c>
      <c r="C1292" s="72">
        <v>1224369912</v>
      </c>
      <c r="D1292" s="72">
        <v>1241619291</v>
      </c>
      <c r="E1292" s="72">
        <v>3052765845</v>
      </c>
      <c r="F1292" s="72">
        <v>26632346</v>
      </c>
      <c r="G1292" s="70">
        <f t="shared" si="45"/>
        <v>5545387394</v>
      </c>
      <c r="H1292" s="63">
        <v>3478639</v>
      </c>
      <c r="I1292" t="s">
        <v>448</v>
      </c>
    </row>
    <row r="1293" spans="1:9">
      <c r="A1293" s="67" t="s">
        <v>45</v>
      </c>
      <c r="B1293" s="68">
        <v>2014</v>
      </c>
      <c r="C1293" s="72">
        <v>1269662919</v>
      </c>
      <c r="D1293" s="72">
        <v>1554210503</v>
      </c>
      <c r="E1293" s="72">
        <v>1691946891</v>
      </c>
      <c r="F1293" s="72">
        <v>93253768</v>
      </c>
      <c r="G1293" s="70">
        <f t="shared" si="45"/>
        <v>4609074081</v>
      </c>
      <c r="H1293" s="63">
        <v>6602985</v>
      </c>
      <c r="I1293" t="s">
        <v>448</v>
      </c>
    </row>
    <row r="1294" spans="1:9">
      <c r="A1294" s="67"/>
      <c r="C1294" s="69"/>
      <c r="D1294" s="69"/>
      <c r="E1294" s="69"/>
      <c r="F1294" s="69"/>
      <c r="G1294" s="75"/>
      <c r="I1294"/>
    </row>
    <row r="1295" spans="1:9">
      <c r="A1295" s="67" t="s">
        <v>46</v>
      </c>
      <c r="B1295" s="68">
        <v>1988</v>
      </c>
      <c r="C1295" s="69">
        <v>122626500</v>
      </c>
      <c r="D1295" s="69">
        <v>110419005</v>
      </c>
      <c r="E1295" s="69">
        <v>93493091</v>
      </c>
      <c r="F1295" s="69">
        <v>32147720</v>
      </c>
      <c r="G1295" s="70">
        <f>SUM(C1295:F1295)</f>
        <v>358686316</v>
      </c>
      <c r="H1295" s="63">
        <v>0</v>
      </c>
      <c r="I1295"/>
    </row>
    <row r="1296" spans="1:9">
      <c r="A1296" s="67" t="s">
        <v>46</v>
      </c>
      <c r="B1296" s="68">
        <v>1989</v>
      </c>
      <c r="C1296" s="69">
        <v>121866023</v>
      </c>
      <c r="D1296" s="69">
        <v>103462668</v>
      </c>
      <c r="E1296" s="69">
        <v>114573357</v>
      </c>
      <c r="F1296" s="69">
        <v>31655100</v>
      </c>
      <c r="G1296" s="70">
        <f t="shared" ref="G1296:G1321" si="46">SUM(C1296:F1296)</f>
        <v>371557148</v>
      </c>
      <c r="H1296" s="63">
        <v>0</v>
      </c>
      <c r="I1296"/>
    </row>
    <row r="1297" spans="1:9">
      <c r="A1297" s="67" t="s">
        <v>46</v>
      </c>
      <c r="B1297" s="68">
        <v>1990</v>
      </c>
      <c r="C1297" s="69">
        <v>125284028</v>
      </c>
      <c r="D1297" s="69">
        <v>129964172.8</v>
      </c>
      <c r="E1297" s="69">
        <v>121889421</v>
      </c>
      <c r="F1297" s="69">
        <v>30348856</v>
      </c>
      <c r="G1297" s="70">
        <f t="shared" si="46"/>
        <v>407486477.80000001</v>
      </c>
      <c r="H1297" s="63">
        <v>0</v>
      </c>
      <c r="I1297"/>
    </row>
    <row r="1298" spans="1:9">
      <c r="A1298" s="67" t="s">
        <v>46</v>
      </c>
      <c r="B1298" s="68">
        <v>1991</v>
      </c>
      <c r="C1298" s="69">
        <v>140035940</v>
      </c>
      <c r="D1298" s="69">
        <v>97458725</v>
      </c>
      <c r="E1298" s="69">
        <v>121428543</v>
      </c>
      <c r="F1298" s="69">
        <v>46492982</v>
      </c>
      <c r="G1298" s="70">
        <f t="shared" si="46"/>
        <v>405416190</v>
      </c>
      <c r="H1298" s="63">
        <v>0</v>
      </c>
      <c r="I1298"/>
    </row>
    <row r="1299" spans="1:9">
      <c r="A1299" s="67" t="s">
        <v>46</v>
      </c>
      <c r="B1299" s="68">
        <v>1992</v>
      </c>
      <c r="C1299" s="69">
        <v>144127741</v>
      </c>
      <c r="D1299" s="69">
        <v>101249948.59999999</v>
      </c>
      <c r="E1299" s="69">
        <v>110744720</v>
      </c>
      <c r="F1299" s="69">
        <v>36425854</v>
      </c>
      <c r="G1299" s="70">
        <f t="shared" si="46"/>
        <v>392548263.60000002</v>
      </c>
      <c r="H1299" s="63">
        <v>0</v>
      </c>
      <c r="I1299"/>
    </row>
    <row r="1300" spans="1:9">
      <c r="A1300" s="67" t="s">
        <v>46</v>
      </c>
      <c r="B1300" s="68">
        <v>1993</v>
      </c>
      <c r="C1300" s="69">
        <v>149477430</v>
      </c>
      <c r="D1300" s="69">
        <v>91852476</v>
      </c>
      <c r="E1300" s="69">
        <v>100302377</v>
      </c>
      <c r="F1300" s="69">
        <v>24211331</v>
      </c>
      <c r="G1300" s="70">
        <f t="shared" si="46"/>
        <v>365843614</v>
      </c>
      <c r="H1300" s="63">
        <v>0</v>
      </c>
      <c r="I1300"/>
    </row>
    <row r="1301" spans="1:9">
      <c r="A1301" s="67" t="s">
        <v>46</v>
      </c>
      <c r="B1301" s="68">
        <v>1994</v>
      </c>
      <c r="C1301" s="69">
        <v>148603072</v>
      </c>
      <c r="D1301" s="69">
        <v>120243180</v>
      </c>
      <c r="E1301" s="69">
        <v>100735266</v>
      </c>
      <c r="F1301" s="69">
        <v>25504706</v>
      </c>
      <c r="G1301" s="70">
        <f t="shared" si="46"/>
        <v>395086224</v>
      </c>
      <c r="H1301" s="63">
        <v>0</v>
      </c>
      <c r="I1301"/>
    </row>
    <row r="1302" spans="1:9">
      <c r="A1302" s="67" t="s">
        <v>46</v>
      </c>
      <c r="B1302" s="68">
        <v>1995</v>
      </c>
      <c r="C1302" s="69">
        <v>156076340</v>
      </c>
      <c r="D1302" s="69">
        <v>130970112</v>
      </c>
      <c r="E1302" s="69">
        <v>103963046</v>
      </c>
      <c r="F1302" s="69">
        <v>26580328</v>
      </c>
      <c r="G1302" s="70">
        <f t="shared" si="46"/>
        <v>417589826</v>
      </c>
      <c r="H1302" s="63">
        <v>0</v>
      </c>
      <c r="I1302"/>
    </row>
    <row r="1303" spans="1:9">
      <c r="A1303" s="67" t="s">
        <v>46</v>
      </c>
      <c r="B1303" s="68">
        <v>1996</v>
      </c>
      <c r="C1303" s="69">
        <v>157634026</v>
      </c>
      <c r="D1303" s="69">
        <v>107804469</v>
      </c>
      <c r="E1303" s="69">
        <v>125040436</v>
      </c>
      <c r="F1303" s="69">
        <v>5126379</v>
      </c>
      <c r="G1303" s="70">
        <f t="shared" si="46"/>
        <v>395605310</v>
      </c>
      <c r="H1303" s="63">
        <v>0</v>
      </c>
      <c r="I1303"/>
    </row>
    <row r="1304" spans="1:9">
      <c r="A1304" s="67" t="s">
        <v>46</v>
      </c>
      <c r="B1304" s="68">
        <v>1997</v>
      </c>
      <c r="C1304" s="69">
        <v>185895076</v>
      </c>
      <c r="D1304" s="69">
        <v>134030611</v>
      </c>
      <c r="E1304" s="69">
        <v>136455905</v>
      </c>
      <c r="F1304" s="69">
        <v>19201038</v>
      </c>
      <c r="G1304" s="70">
        <f t="shared" si="46"/>
        <v>475582630</v>
      </c>
      <c r="H1304" s="63">
        <v>0</v>
      </c>
      <c r="I1304"/>
    </row>
    <row r="1305" spans="1:9">
      <c r="A1305" s="67" t="s">
        <v>46</v>
      </c>
      <c r="B1305" s="68">
        <v>1998</v>
      </c>
      <c r="C1305" s="69">
        <v>203025510</v>
      </c>
      <c r="D1305" s="69">
        <v>147820152</v>
      </c>
      <c r="E1305" s="69">
        <v>145892884</v>
      </c>
      <c r="F1305" s="69">
        <v>35091296</v>
      </c>
      <c r="G1305" s="70">
        <f t="shared" si="46"/>
        <v>531829842</v>
      </c>
      <c r="H1305" s="63">
        <v>0</v>
      </c>
      <c r="I1305"/>
    </row>
    <row r="1306" spans="1:9">
      <c r="A1306" s="67" t="s">
        <v>46</v>
      </c>
      <c r="B1306" s="68">
        <v>1999</v>
      </c>
      <c r="C1306" s="69">
        <v>172802446</v>
      </c>
      <c r="D1306" s="69">
        <v>157281818</v>
      </c>
      <c r="E1306" s="69">
        <v>162721759</v>
      </c>
      <c r="F1306" s="69">
        <v>20633887</v>
      </c>
      <c r="G1306" s="70">
        <f t="shared" si="46"/>
        <v>513439910</v>
      </c>
      <c r="H1306" s="63">
        <v>0</v>
      </c>
      <c r="I1306"/>
    </row>
    <row r="1307" spans="1:9">
      <c r="A1307" s="67" t="s">
        <v>46</v>
      </c>
      <c r="B1307" s="68">
        <v>2000</v>
      </c>
      <c r="C1307" s="69">
        <v>157480327</v>
      </c>
      <c r="D1307" s="69">
        <v>167531791</v>
      </c>
      <c r="E1307" s="69">
        <v>176952104</v>
      </c>
      <c r="F1307" s="69">
        <v>14182348</v>
      </c>
      <c r="G1307" s="70">
        <f t="shared" si="46"/>
        <v>516146570</v>
      </c>
      <c r="H1307" s="63">
        <v>0</v>
      </c>
      <c r="I1307"/>
    </row>
    <row r="1308" spans="1:9">
      <c r="A1308" s="67" t="s">
        <v>46</v>
      </c>
      <c r="B1308" s="68">
        <v>2001</v>
      </c>
      <c r="C1308" s="69">
        <v>163055866</v>
      </c>
      <c r="D1308" s="69">
        <v>208920556</v>
      </c>
      <c r="E1308" s="69">
        <v>180145681</v>
      </c>
      <c r="F1308" s="69">
        <v>26300720</v>
      </c>
      <c r="G1308" s="70">
        <f t="shared" si="46"/>
        <v>578422823</v>
      </c>
      <c r="H1308" s="63">
        <v>0</v>
      </c>
      <c r="I1308"/>
    </row>
    <row r="1309" spans="1:9">
      <c r="A1309" s="67" t="s">
        <v>46</v>
      </c>
      <c r="B1309" s="68">
        <v>2002</v>
      </c>
      <c r="C1309" s="69">
        <v>170834571</v>
      </c>
      <c r="D1309" s="69">
        <v>283646412</v>
      </c>
      <c r="E1309" s="69">
        <v>191392830</v>
      </c>
      <c r="F1309" s="69">
        <v>8116588</v>
      </c>
      <c r="G1309" s="70">
        <f t="shared" si="46"/>
        <v>653990401</v>
      </c>
      <c r="H1309" s="63">
        <v>0</v>
      </c>
      <c r="I1309"/>
    </row>
    <row r="1310" spans="1:9">
      <c r="A1310" s="67" t="s">
        <v>46</v>
      </c>
      <c r="B1310" s="68">
        <v>2003</v>
      </c>
      <c r="C1310" s="71">
        <v>177530714</v>
      </c>
      <c r="D1310" s="71">
        <v>258254076</v>
      </c>
      <c r="E1310" s="71">
        <v>196191535</v>
      </c>
      <c r="F1310" s="71">
        <v>10055004</v>
      </c>
      <c r="G1310" s="70">
        <f t="shared" si="46"/>
        <v>642031329</v>
      </c>
      <c r="H1310" s="63">
        <v>0</v>
      </c>
      <c r="I1310"/>
    </row>
    <row r="1311" spans="1:9">
      <c r="A1311" s="67" t="s">
        <v>46</v>
      </c>
      <c r="B1311" s="68">
        <v>2004</v>
      </c>
      <c r="C1311" s="71">
        <v>186017356</v>
      </c>
      <c r="D1311" s="71">
        <v>268779890</v>
      </c>
      <c r="E1311" s="71">
        <v>206948324</v>
      </c>
      <c r="F1311" s="71">
        <v>12025335</v>
      </c>
      <c r="G1311" s="70">
        <f t="shared" si="46"/>
        <v>673770905</v>
      </c>
      <c r="H1311" s="63">
        <v>0</v>
      </c>
      <c r="I1311"/>
    </row>
    <row r="1312" spans="1:9">
      <c r="A1312" s="67" t="s">
        <v>46</v>
      </c>
      <c r="B1312" s="68">
        <v>2005</v>
      </c>
      <c r="C1312" s="71">
        <v>185152502</v>
      </c>
      <c r="D1312" s="71">
        <v>236548777</v>
      </c>
      <c r="E1312" s="71">
        <v>239497821.16</v>
      </c>
      <c r="F1312" s="71">
        <v>13441274</v>
      </c>
      <c r="G1312" s="70">
        <f t="shared" si="46"/>
        <v>674640374.15999997</v>
      </c>
      <c r="H1312" s="63">
        <v>0</v>
      </c>
      <c r="I1312"/>
    </row>
    <row r="1313" spans="1:9">
      <c r="A1313" s="67" t="s">
        <v>46</v>
      </c>
      <c r="B1313" s="68">
        <v>2006</v>
      </c>
      <c r="C1313" s="72">
        <v>199520573</v>
      </c>
      <c r="D1313" s="72">
        <v>247475120</v>
      </c>
      <c r="E1313" s="72">
        <v>284171600</v>
      </c>
      <c r="F1313" s="72">
        <v>22308478</v>
      </c>
      <c r="G1313" s="70">
        <f t="shared" si="46"/>
        <v>753475771</v>
      </c>
      <c r="H1313" s="63">
        <v>0</v>
      </c>
      <c r="I1313"/>
    </row>
    <row r="1314" spans="1:9">
      <c r="A1314" s="67" t="s">
        <v>46</v>
      </c>
      <c r="B1314" s="68">
        <v>2007</v>
      </c>
      <c r="C1314" s="72">
        <v>212039129</v>
      </c>
      <c r="D1314" s="72">
        <v>247937825</v>
      </c>
      <c r="E1314" s="72">
        <v>366182457</v>
      </c>
      <c r="F1314" s="72">
        <v>11031139</v>
      </c>
      <c r="G1314" s="70">
        <f t="shared" si="46"/>
        <v>837190550</v>
      </c>
      <c r="H1314" s="63">
        <v>0</v>
      </c>
      <c r="I1314"/>
    </row>
    <row r="1315" spans="1:9">
      <c r="A1315" s="67" t="s">
        <v>46</v>
      </c>
      <c r="B1315" s="68">
        <v>2008</v>
      </c>
      <c r="C1315" s="72">
        <v>218058285</v>
      </c>
      <c r="D1315" s="72">
        <v>349485954</v>
      </c>
      <c r="E1315" s="72">
        <v>379046576</v>
      </c>
      <c r="F1315" s="72">
        <v>5983365</v>
      </c>
      <c r="G1315" s="70">
        <f t="shared" si="46"/>
        <v>952574180</v>
      </c>
      <c r="H1315" s="63">
        <v>0</v>
      </c>
      <c r="I1315"/>
    </row>
    <row r="1316" spans="1:9">
      <c r="A1316" s="67" t="s">
        <v>46</v>
      </c>
      <c r="B1316" s="68">
        <v>2009</v>
      </c>
      <c r="C1316" s="72">
        <v>212320959</v>
      </c>
      <c r="D1316" s="72">
        <v>361745779</v>
      </c>
      <c r="E1316" s="72">
        <v>437409588</v>
      </c>
      <c r="F1316" s="72">
        <v>22195721</v>
      </c>
      <c r="G1316" s="70">
        <f t="shared" si="46"/>
        <v>1033672047</v>
      </c>
      <c r="H1316" s="63">
        <v>0</v>
      </c>
      <c r="I1316"/>
    </row>
    <row r="1317" spans="1:9">
      <c r="A1317" s="67" t="s">
        <v>46</v>
      </c>
      <c r="B1317" s="68">
        <v>2010</v>
      </c>
      <c r="C1317" s="72">
        <v>228866126</v>
      </c>
      <c r="D1317" s="72">
        <v>296359502</v>
      </c>
      <c r="E1317" s="72">
        <v>483344143</v>
      </c>
      <c r="F1317" s="72">
        <v>14766102</v>
      </c>
      <c r="G1317" s="70">
        <f t="shared" si="46"/>
        <v>1023335873</v>
      </c>
      <c r="H1317" s="63">
        <v>0</v>
      </c>
      <c r="I1317"/>
    </row>
    <row r="1318" spans="1:9">
      <c r="A1318" s="67" t="s">
        <v>46</v>
      </c>
      <c r="B1318" s="68">
        <v>2011</v>
      </c>
      <c r="C1318" s="72">
        <v>272337659</v>
      </c>
      <c r="D1318" s="72">
        <v>350708627</v>
      </c>
      <c r="E1318" s="72">
        <v>448387273.58000004</v>
      </c>
      <c r="F1318" s="72">
        <v>20197399</v>
      </c>
      <c r="G1318" s="70">
        <f t="shared" si="46"/>
        <v>1091630958.5799999</v>
      </c>
      <c r="H1318" s="63">
        <v>0</v>
      </c>
      <c r="I1318"/>
    </row>
    <row r="1319" spans="1:9">
      <c r="A1319" s="67" t="s">
        <v>46</v>
      </c>
      <c r="B1319" s="68">
        <v>2012</v>
      </c>
      <c r="C1319" s="72">
        <v>231686232</v>
      </c>
      <c r="D1319" s="72">
        <v>333546998</v>
      </c>
      <c r="E1319" s="72">
        <v>375907026</v>
      </c>
      <c r="F1319" s="72">
        <v>10244346</v>
      </c>
      <c r="G1319" s="70">
        <f t="shared" si="46"/>
        <v>951384602</v>
      </c>
      <c r="H1319" s="63">
        <v>0</v>
      </c>
      <c r="I1319"/>
    </row>
    <row r="1320" spans="1:9">
      <c r="A1320" s="67" t="s">
        <v>46</v>
      </c>
      <c r="B1320" s="68">
        <v>2013</v>
      </c>
      <c r="C1320" s="72">
        <v>249423519</v>
      </c>
      <c r="D1320" s="72">
        <v>321840601</v>
      </c>
      <c r="E1320" s="72">
        <v>358462479</v>
      </c>
      <c r="F1320" s="72">
        <v>10065082</v>
      </c>
      <c r="G1320" s="70">
        <f t="shared" si="46"/>
        <v>939791681</v>
      </c>
      <c r="H1320" s="63">
        <v>0</v>
      </c>
      <c r="I1320"/>
    </row>
    <row r="1321" spans="1:9">
      <c r="A1321" s="67" t="s">
        <v>46</v>
      </c>
      <c r="B1321" s="68">
        <v>2014</v>
      </c>
      <c r="C1321" s="72">
        <v>251184345</v>
      </c>
      <c r="D1321" s="72">
        <v>353425000</v>
      </c>
      <c r="E1321" s="72">
        <v>309073981.49000001</v>
      </c>
      <c r="F1321" s="72">
        <v>11238252</v>
      </c>
      <c r="G1321" s="70">
        <f t="shared" si="46"/>
        <v>924921578.49000001</v>
      </c>
      <c r="H1321" s="63">
        <v>0</v>
      </c>
      <c r="I1321"/>
    </row>
    <row r="1322" spans="1:9">
      <c r="A1322" s="67"/>
      <c r="C1322" s="69"/>
      <c r="D1322" s="69"/>
      <c r="E1322" s="69"/>
      <c r="F1322" s="69"/>
      <c r="G1322" s="75"/>
      <c r="I1322"/>
    </row>
    <row r="1323" spans="1:9">
      <c r="A1323" s="67" t="s">
        <v>47</v>
      </c>
      <c r="B1323" s="68">
        <v>1988</v>
      </c>
      <c r="C1323" s="69">
        <v>1501089283</v>
      </c>
      <c r="D1323" s="69">
        <v>910923198</v>
      </c>
      <c r="E1323" s="69">
        <v>2363356212</v>
      </c>
      <c r="F1323" s="69">
        <v>0</v>
      </c>
      <c r="G1323" s="70">
        <f>SUM(C1323:F1323)</f>
        <v>4775368693</v>
      </c>
      <c r="H1323" s="63">
        <v>0</v>
      </c>
      <c r="I1323"/>
    </row>
    <row r="1324" spans="1:9">
      <c r="A1324" s="67" t="s">
        <v>47</v>
      </c>
      <c r="B1324" s="68">
        <v>1989</v>
      </c>
      <c r="C1324" s="69">
        <v>1543941404</v>
      </c>
      <c r="D1324" s="69">
        <v>1049042899</v>
      </c>
      <c r="E1324" s="69">
        <v>2657188303</v>
      </c>
      <c r="F1324" s="69">
        <v>0</v>
      </c>
      <c r="G1324" s="70">
        <f t="shared" ref="G1324:G1349" si="47">SUM(C1324:F1324)</f>
        <v>5250172606</v>
      </c>
      <c r="H1324" s="63">
        <v>0</v>
      </c>
      <c r="I1324"/>
    </row>
    <row r="1325" spans="1:9">
      <c r="A1325" s="67" t="s">
        <v>47</v>
      </c>
      <c r="B1325" s="68">
        <v>1990</v>
      </c>
      <c r="C1325" s="69">
        <v>1660561706</v>
      </c>
      <c r="D1325" s="69">
        <v>1103217804.1199999</v>
      </c>
      <c r="E1325" s="69">
        <v>2128224081</v>
      </c>
      <c r="F1325" s="69">
        <v>0</v>
      </c>
      <c r="G1325" s="70">
        <f t="shared" si="47"/>
        <v>4892003591.1199999</v>
      </c>
      <c r="H1325" s="63">
        <v>0</v>
      </c>
      <c r="I1325"/>
    </row>
    <row r="1326" spans="1:9">
      <c r="A1326" s="67" t="s">
        <v>47</v>
      </c>
      <c r="B1326" s="68">
        <v>1991</v>
      </c>
      <c r="C1326" s="69">
        <v>1729816670</v>
      </c>
      <c r="D1326" s="69">
        <v>945263271</v>
      </c>
      <c r="E1326" s="69">
        <v>2250538034</v>
      </c>
      <c r="F1326" s="69">
        <v>0</v>
      </c>
      <c r="G1326" s="70">
        <f t="shared" si="47"/>
        <v>4925617975</v>
      </c>
      <c r="H1326" s="63">
        <v>0</v>
      </c>
      <c r="I1326"/>
    </row>
    <row r="1327" spans="1:9">
      <c r="A1327" s="67" t="s">
        <v>47</v>
      </c>
      <c r="B1327" s="68">
        <v>1992</v>
      </c>
      <c r="C1327" s="69">
        <v>1889473142</v>
      </c>
      <c r="D1327" s="69">
        <v>1257251933.5599999</v>
      </c>
      <c r="E1327" s="69">
        <v>2348996620</v>
      </c>
      <c r="F1327" s="69">
        <v>0</v>
      </c>
      <c r="G1327" s="70">
        <f t="shared" si="47"/>
        <v>5495721695.5599995</v>
      </c>
      <c r="H1327" s="63">
        <v>0</v>
      </c>
      <c r="I1327"/>
    </row>
    <row r="1328" spans="1:9">
      <c r="A1328" s="67" t="s">
        <v>47</v>
      </c>
      <c r="B1328" s="68">
        <v>1993</v>
      </c>
      <c r="C1328" s="69">
        <v>1907656659</v>
      </c>
      <c r="D1328" s="69">
        <v>1126828951</v>
      </c>
      <c r="E1328" s="69">
        <v>2519918117</v>
      </c>
      <c r="F1328" s="69">
        <v>0</v>
      </c>
      <c r="G1328" s="70">
        <f t="shared" si="47"/>
        <v>5554403727</v>
      </c>
      <c r="H1328" s="63">
        <v>0</v>
      </c>
      <c r="I1328"/>
    </row>
    <row r="1329" spans="1:9">
      <c r="A1329" s="67" t="s">
        <v>47</v>
      </c>
      <c r="B1329" s="68">
        <v>1994</v>
      </c>
      <c r="C1329" s="69">
        <v>2049832358</v>
      </c>
      <c r="D1329" s="69">
        <v>1532486706</v>
      </c>
      <c r="E1329" s="69">
        <v>2520943348</v>
      </c>
      <c r="F1329" s="69">
        <v>0</v>
      </c>
      <c r="G1329" s="70">
        <f t="shared" si="47"/>
        <v>6103262412</v>
      </c>
      <c r="H1329" s="63">
        <v>0</v>
      </c>
      <c r="I1329"/>
    </row>
    <row r="1330" spans="1:9">
      <c r="A1330" s="67" t="s">
        <v>47</v>
      </c>
      <c r="B1330" s="68">
        <v>1995</v>
      </c>
      <c r="C1330" s="69">
        <v>2190692461</v>
      </c>
      <c r="D1330" s="69">
        <v>1400792149</v>
      </c>
      <c r="E1330" s="69">
        <v>2639522810</v>
      </c>
      <c r="F1330" s="69">
        <v>0</v>
      </c>
      <c r="G1330" s="70">
        <f t="shared" si="47"/>
        <v>6231007420</v>
      </c>
      <c r="H1330" s="63">
        <v>0</v>
      </c>
      <c r="I1330"/>
    </row>
    <row r="1331" spans="1:9">
      <c r="A1331" s="67" t="s">
        <v>47</v>
      </c>
      <c r="B1331" s="68">
        <v>1996</v>
      </c>
      <c r="C1331" s="69">
        <v>2227159561</v>
      </c>
      <c r="D1331" s="69">
        <v>1192305410</v>
      </c>
      <c r="E1331" s="69">
        <v>2690850982</v>
      </c>
      <c r="F1331" s="69">
        <v>0</v>
      </c>
      <c r="G1331" s="70">
        <f t="shared" si="47"/>
        <v>6110315953</v>
      </c>
      <c r="H1331" s="63">
        <v>0</v>
      </c>
      <c r="I1331"/>
    </row>
    <row r="1332" spans="1:9">
      <c r="A1332" s="67" t="s">
        <v>47</v>
      </c>
      <c r="B1332" s="68">
        <v>1997</v>
      </c>
      <c r="C1332" s="69">
        <v>2183619207</v>
      </c>
      <c r="D1332" s="69">
        <v>1364423874</v>
      </c>
      <c r="E1332" s="69">
        <v>2716987365</v>
      </c>
      <c r="F1332" s="69">
        <v>0</v>
      </c>
      <c r="G1332" s="70">
        <f t="shared" si="47"/>
        <v>6265030446</v>
      </c>
      <c r="H1332" s="63">
        <v>0</v>
      </c>
      <c r="I1332"/>
    </row>
    <row r="1333" spans="1:9">
      <c r="A1333" s="67" t="s">
        <v>47</v>
      </c>
      <c r="B1333" s="68">
        <v>1998</v>
      </c>
      <c r="C1333" s="69">
        <v>2343446115</v>
      </c>
      <c r="D1333" s="69">
        <v>1408582622</v>
      </c>
      <c r="E1333" s="69">
        <v>2828357943</v>
      </c>
      <c r="F1333" s="69">
        <v>0</v>
      </c>
      <c r="G1333" s="70">
        <f t="shared" si="47"/>
        <v>6580386680</v>
      </c>
      <c r="H1333" s="63">
        <v>0</v>
      </c>
      <c r="I1333"/>
    </row>
    <row r="1334" spans="1:9">
      <c r="A1334" s="67" t="s">
        <v>47</v>
      </c>
      <c r="B1334" s="68">
        <v>1999</v>
      </c>
      <c r="C1334" s="69">
        <v>2290594933</v>
      </c>
      <c r="D1334" s="69">
        <v>2028097258</v>
      </c>
      <c r="E1334" s="69">
        <v>3086655463</v>
      </c>
      <c r="F1334" s="69">
        <v>0</v>
      </c>
      <c r="G1334" s="70">
        <f t="shared" si="47"/>
        <v>7405347654</v>
      </c>
      <c r="H1334" s="63">
        <v>0</v>
      </c>
      <c r="I1334"/>
    </row>
    <row r="1335" spans="1:9">
      <c r="A1335" s="67" t="s">
        <v>47</v>
      </c>
      <c r="B1335" s="68">
        <v>2000</v>
      </c>
      <c r="C1335" s="69">
        <v>2495479386</v>
      </c>
      <c r="D1335" s="69">
        <v>2090547968</v>
      </c>
      <c r="E1335" s="69">
        <v>3622895043</v>
      </c>
      <c r="F1335" s="69">
        <v>0</v>
      </c>
      <c r="G1335" s="70">
        <f t="shared" si="47"/>
        <v>8208922397</v>
      </c>
      <c r="H1335" s="63">
        <v>0</v>
      </c>
      <c r="I1335"/>
    </row>
    <row r="1336" spans="1:9">
      <c r="A1336" s="67" t="s">
        <v>47</v>
      </c>
      <c r="B1336" s="68">
        <v>2001</v>
      </c>
      <c r="C1336" s="69">
        <v>2395872565</v>
      </c>
      <c r="D1336" s="69">
        <v>2486863710</v>
      </c>
      <c r="E1336" s="69">
        <v>3788332286</v>
      </c>
      <c r="F1336" s="69">
        <v>0</v>
      </c>
      <c r="G1336" s="70">
        <f t="shared" si="47"/>
        <v>8671068561</v>
      </c>
      <c r="H1336" s="63">
        <v>0</v>
      </c>
      <c r="I1336"/>
    </row>
    <row r="1337" spans="1:9">
      <c r="A1337" s="67" t="s">
        <v>47</v>
      </c>
      <c r="B1337" s="68">
        <v>2002</v>
      </c>
      <c r="C1337" s="69">
        <v>2422101179</v>
      </c>
      <c r="D1337" s="69">
        <v>3299077415</v>
      </c>
      <c r="E1337" s="69">
        <v>4625861868</v>
      </c>
      <c r="F1337" s="69">
        <v>0</v>
      </c>
      <c r="G1337" s="70">
        <f t="shared" si="47"/>
        <v>10347040462</v>
      </c>
      <c r="H1337" s="63">
        <v>0</v>
      </c>
      <c r="I1337"/>
    </row>
    <row r="1338" spans="1:9">
      <c r="A1338" s="67" t="s">
        <v>47</v>
      </c>
      <c r="B1338" s="68">
        <v>2003</v>
      </c>
      <c r="C1338" s="71">
        <v>2556657303</v>
      </c>
      <c r="D1338" s="71">
        <v>3079248641</v>
      </c>
      <c r="E1338" s="71">
        <v>5035520945</v>
      </c>
      <c r="F1338" s="71">
        <v>0</v>
      </c>
      <c r="G1338" s="70">
        <f t="shared" si="47"/>
        <v>10671426889</v>
      </c>
      <c r="H1338" s="63">
        <v>0</v>
      </c>
      <c r="I1338"/>
    </row>
    <row r="1339" spans="1:9">
      <c r="A1339" s="67" t="s">
        <v>47</v>
      </c>
      <c r="B1339" s="68">
        <v>2004</v>
      </c>
      <c r="C1339" s="71">
        <v>2614519974</v>
      </c>
      <c r="D1339" s="71">
        <v>2799229962</v>
      </c>
      <c r="E1339" s="71">
        <v>5516056428</v>
      </c>
      <c r="F1339" s="71">
        <v>0</v>
      </c>
      <c r="G1339" s="70">
        <f t="shared" si="47"/>
        <v>10929806364</v>
      </c>
      <c r="H1339" s="63">
        <v>0</v>
      </c>
    </row>
    <row r="1340" spans="1:9">
      <c r="A1340" s="67" t="s">
        <v>47</v>
      </c>
      <c r="B1340" s="68">
        <v>2005</v>
      </c>
      <c r="C1340" s="71">
        <v>2686824082</v>
      </c>
      <c r="D1340" s="71">
        <v>2409315752</v>
      </c>
      <c r="E1340" s="71">
        <v>5989332444.4399996</v>
      </c>
      <c r="F1340" s="71">
        <v>0</v>
      </c>
      <c r="G1340" s="70">
        <f t="shared" si="47"/>
        <v>11085472278.439999</v>
      </c>
      <c r="H1340" s="63">
        <v>0</v>
      </c>
    </row>
    <row r="1341" spans="1:9">
      <c r="A1341" s="67" t="s">
        <v>47</v>
      </c>
      <c r="B1341" s="68">
        <v>2006</v>
      </c>
      <c r="C1341" s="72">
        <v>2936162430</v>
      </c>
      <c r="D1341" s="72">
        <v>2702514754</v>
      </c>
      <c r="E1341" s="72">
        <v>5795171726</v>
      </c>
      <c r="F1341" s="72">
        <v>0</v>
      </c>
      <c r="G1341" s="70">
        <f t="shared" si="47"/>
        <v>11433848910</v>
      </c>
      <c r="H1341" s="63">
        <v>0</v>
      </c>
    </row>
    <row r="1342" spans="1:9">
      <c r="A1342" s="67" t="s">
        <v>47</v>
      </c>
      <c r="B1342" s="68">
        <v>2007</v>
      </c>
      <c r="C1342" s="72">
        <v>2991698548</v>
      </c>
      <c r="D1342" s="72">
        <v>2668467549</v>
      </c>
      <c r="E1342" s="72">
        <v>6636005822</v>
      </c>
      <c r="F1342" s="72">
        <v>0</v>
      </c>
      <c r="G1342" s="70">
        <f t="shared" si="47"/>
        <v>12296171919</v>
      </c>
      <c r="H1342" s="63">
        <v>0</v>
      </c>
    </row>
    <row r="1343" spans="1:9">
      <c r="A1343" s="67" t="s">
        <v>47</v>
      </c>
      <c r="B1343" s="68">
        <v>2008</v>
      </c>
      <c r="C1343" s="72">
        <v>3100365954</v>
      </c>
      <c r="D1343" s="72">
        <v>4007178223</v>
      </c>
      <c r="E1343" s="72">
        <v>7028334298</v>
      </c>
      <c r="F1343" s="72">
        <v>0</v>
      </c>
      <c r="G1343" s="70">
        <f t="shared" si="47"/>
        <v>14135878475</v>
      </c>
      <c r="H1343" s="63">
        <v>0</v>
      </c>
    </row>
    <row r="1344" spans="1:9">
      <c r="A1344" s="67" t="s">
        <v>47</v>
      </c>
      <c r="B1344" s="68">
        <v>2009</v>
      </c>
      <c r="C1344" s="72">
        <v>3482986689</v>
      </c>
      <c r="D1344" s="72">
        <v>3893096464</v>
      </c>
      <c r="E1344" s="72">
        <v>7287630663</v>
      </c>
      <c r="F1344" s="72">
        <v>0</v>
      </c>
      <c r="G1344" s="70">
        <f t="shared" si="47"/>
        <v>14663713816</v>
      </c>
      <c r="H1344" s="63">
        <v>0</v>
      </c>
    </row>
    <row r="1345" spans="1:9">
      <c r="A1345" s="67" t="s">
        <v>47</v>
      </c>
      <c r="B1345" s="68">
        <v>2010</v>
      </c>
      <c r="C1345" s="72">
        <v>3607092710</v>
      </c>
      <c r="D1345" s="72">
        <v>3469447420</v>
      </c>
      <c r="E1345" s="72">
        <v>7181231192</v>
      </c>
      <c r="F1345" s="72">
        <v>93676191</v>
      </c>
      <c r="G1345" s="70">
        <f t="shared" si="47"/>
        <v>14351447513</v>
      </c>
      <c r="H1345" s="63">
        <v>41955158</v>
      </c>
      <c r="I1345" t="s">
        <v>448</v>
      </c>
    </row>
    <row r="1346" spans="1:9">
      <c r="A1346" s="67" t="s">
        <v>47</v>
      </c>
      <c r="B1346" s="68">
        <v>2011</v>
      </c>
      <c r="C1346" s="72">
        <v>3709199847</v>
      </c>
      <c r="D1346" s="72">
        <v>3379817973</v>
      </c>
      <c r="E1346" s="72">
        <v>6944334442</v>
      </c>
      <c r="F1346" s="72">
        <v>128740547</v>
      </c>
      <c r="G1346" s="70">
        <f t="shared" si="47"/>
        <v>14162092809</v>
      </c>
      <c r="H1346" s="63">
        <v>19314425</v>
      </c>
      <c r="I1346" t="s">
        <v>448</v>
      </c>
    </row>
    <row r="1347" spans="1:9">
      <c r="A1347" s="67" t="s">
        <v>47</v>
      </c>
      <c r="B1347" s="68">
        <v>2012</v>
      </c>
      <c r="C1347" s="72">
        <v>3986860876</v>
      </c>
      <c r="D1347" s="72">
        <v>3970689965</v>
      </c>
      <c r="E1347" s="72">
        <v>6494107159</v>
      </c>
      <c r="F1347" s="72">
        <v>274323277</v>
      </c>
      <c r="G1347" s="70">
        <f t="shared" si="47"/>
        <v>14725981277</v>
      </c>
      <c r="H1347" s="63">
        <v>24157302</v>
      </c>
      <c r="I1347" t="s">
        <v>448</v>
      </c>
    </row>
    <row r="1348" spans="1:9">
      <c r="A1348" s="67" t="s">
        <v>47</v>
      </c>
      <c r="B1348" s="68">
        <v>2013</v>
      </c>
      <c r="C1348" s="72">
        <v>4033135508</v>
      </c>
      <c r="D1348" s="72">
        <v>3531711590</v>
      </c>
      <c r="E1348" s="72">
        <v>6563340419</v>
      </c>
      <c r="F1348" s="72">
        <v>283614056</v>
      </c>
      <c r="G1348" s="70">
        <f t="shared" si="47"/>
        <v>14411801573</v>
      </c>
      <c r="H1348" s="63">
        <v>30802327</v>
      </c>
      <c r="I1348" t="s">
        <v>448</v>
      </c>
    </row>
    <row r="1349" spans="1:9">
      <c r="A1349" s="67" t="s">
        <v>47</v>
      </c>
      <c r="B1349" s="68">
        <v>2014</v>
      </c>
      <c r="C1349" s="72">
        <v>3979237482</v>
      </c>
      <c r="D1349" s="72">
        <v>3923424548</v>
      </c>
      <c r="E1349" s="72">
        <v>6903382036</v>
      </c>
      <c r="F1349" s="72">
        <v>91084435</v>
      </c>
      <c r="G1349" s="70">
        <f t="shared" si="47"/>
        <v>14897128501</v>
      </c>
      <c r="H1349" s="63">
        <v>211691881</v>
      </c>
      <c r="I1349" t="s">
        <v>448</v>
      </c>
    </row>
    <row r="1350" spans="1:9">
      <c r="A1350" s="67"/>
      <c r="C1350" s="69"/>
      <c r="D1350" s="69"/>
      <c r="E1350" s="69"/>
      <c r="F1350" s="69"/>
      <c r="G1350" s="70"/>
      <c r="I1350"/>
    </row>
    <row r="1351" spans="1:9">
      <c r="A1351" s="67" t="s">
        <v>48</v>
      </c>
      <c r="B1351" s="68">
        <v>1988</v>
      </c>
      <c r="C1351" s="69">
        <v>840791631</v>
      </c>
      <c r="D1351" s="69">
        <v>1043673472</v>
      </c>
      <c r="E1351" s="69">
        <v>591169771</v>
      </c>
      <c r="F1351" s="69">
        <v>437364236</v>
      </c>
      <c r="G1351" s="70">
        <f>SUM(C1351:F1351)</f>
        <v>2912999110</v>
      </c>
      <c r="H1351" s="63">
        <v>0</v>
      </c>
      <c r="I1351"/>
    </row>
    <row r="1352" spans="1:9">
      <c r="A1352" s="67" t="s">
        <v>48</v>
      </c>
      <c r="B1352" s="68">
        <v>1989</v>
      </c>
      <c r="C1352" s="69">
        <v>807137955</v>
      </c>
      <c r="D1352" s="69">
        <v>1210734505</v>
      </c>
      <c r="E1352" s="69">
        <v>640054085</v>
      </c>
      <c r="F1352" s="69">
        <v>488580358</v>
      </c>
      <c r="G1352" s="70">
        <f t="shared" ref="G1352:G1377" si="48">SUM(C1352:F1352)</f>
        <v>3146506903</v>
      </c>
      <c r="H1352" s="63">
        <v>0</v>
      </c>
      <c r="I1352"/>
    </row>
    <row r="1353" spans="1:9">
      <c r="A1353" s="67" t="s">
        <v>48</v>
      </c>
      <c r="B1353" s="68">
        <v>1990</v>
      </c>
      <c r="C1353" s="69">
        <v>894491367</v>
      </c>
      <c r="D1353" s="69">
        <v>1237761805.3199999</v>
      </c>
      <c r="E1353" s="69">
        <v>698740449</v>
      </c>
      <c r="F1353" s="69">
        <v>521619599</v>
      </c>
      <c r="G1353" s="70">
        <f t="shared" si="48"/>
        <v>3352613220.3199997</v>
      </c>
      <c r="H1353" s="63">
        <v>0</v>
      </c>
      <c r="I1353"/>
    </row>
    <row r="1354" spans="1:9">
      <c r="A1354" s="67" t="s">
        <v>48</v>
      </c>
      <c r="B1354" s="68">
        <v>1991</v>
      </c>
      <c r="C1354" s="69">
        <v>942705118</v>
      </c>
      <c r="D1354" s="69">
        <v>1153819584</v>
      </c>
      <c r="E1354" s="69">
        <v>779175455</v>
      </c>
      <c r="F1354" s="69">
        <v>668575581</v>
      </c>
      <c r="G1354" s="70">
        <f t="shared" si="48"/>
        <v>3544275738</v>
      </c>
      <c r="H1354" s="63">
        <v>0</v>
      </c>
      <c r="I1354"/>
    </row>
    <row r="1355" spans="1:9">
      <c r="A1355" s="67" t="s">
        <v>48</v>
      </c>
      <c r="B1355" s="68">
        <v>1992</v>
      </c>
      <c r="C1355" s="69">
        <v>978983875</v>
      </c>
      <c r="D1355" s="69">
        <v>1242921039.6400001</v>
      </c>
      <c r="E1355" s="69">
        <v>794668027</v>
      </c>
      <c r="F1355" s="69">
        <v>622392323</v>
      </c>
      <c r="G1355" s="70">
        <f t="shared" si="48"/>
        <v>3638965264.6400003</v>
      </c>
      <c r="H1355" s="63">
        <v>0</v>
      </c>
      <c r="I1355"/>
    </row>
    <row r="1356" spans="1:9">
      <c r="A1356" s="67" t="s">
        <v>48</v>
      </c>
      <c r="B1356" s="68">
        <v>1993</v>
      </c>
      <c r="C1356" s="69">
        <v>1043427820</v>
      </c>
      <c r="D1356" s="69">
        <v>1103729433</v>
      </c>
      <c r="E1356" s="69">
        <v>858202022</v>
      </c>
      <c r="F1356" s="69">
        <v>691524499</v>
      </c>
      <c r="G1356" s="70">
        <f t="shared" si="48"/>
        <v>3696883774</v>
      </c>
      <c r="H1356" s="63">
        <v>0</v>
      </c>
      <c r="I1356"/>
    </row>
    <row r="1357" spans="1:9">
      <c r="A1357" s="67" t="s">
        <v>48</v>
      </c>
      <c r="B1357" s="68">
        <v>1994</v>
      </c>
      <c r="C1357" s="69">
        <v>1124669859</v>
      </c>
      <c r="D1357" s="69">
        <v>1422941443</v>
      </c>
      <c r="E1357" s="69">
        <v>902566719</v>
      </c>
      <c r="F1357" s="69">
        <v>459774576</v>
      </c>
      <c r="G1357" s="70">
        <f t="shared" si="48"/>
        <v>3909952597</v>
      </c>
      <c r="H1357" s="63">
        <v>0</v>
      </c>
      <c r="I1357"/>
    </row>
    <row r="1358" spans="1:9">
      <c r="A1358" s="67" t="s">
        <v>48</v>
      </c>
      <c r="B1358" s="68">
        <v>1995</v>
      </c>
      <c r="C1358" s="69">
        <v>1162485889</v>
      </c>
      <c r="D1358" s="69">
        <v>1463600440</v>
      </c>
      <c r="E1358" s="69">
        <v>864885764</v>
      </c>
      <c r="F1358" s="69">
        <v>493225941</v>
      </c>
      <c r="G1358" s="70">
        <f t="shared" si="48"/>
        <v>3984198034</v>
      </c>
      <c r="H1358" s="63">
        <v>0</v>
      </c>
      <c r="I1358"/>
    </row>
    <row r="1359" spans="1:9">
      <c r="A1359" s="67" t="s">
        <v>48</v>
      </c>
      <c r="B1359" s="68">
        <v>1996</v>
      </c>
      <c r="C1359" s="69">
        <v>1236711432</v>
      </c>
      <c r="D1359" s="69">
        <v>1266424365</v>
      </c>
      <c r="E1359" s="69">
        <v>905247281</v>
      </c>
      <c r="F1359" s="69">
        <v>369674707</v>
      </c>
      <c r="G1359" s="70">
        <f t="shared" si="48"/>
        <v>3778057785</v>
      </c>
      <c r="H1359" s="63">
        <v>0</v>
      </c>
      <c r="I1359"/>
    </row>
    <row r="1360" spans="1:9">
      <c r="A1360" s="67" t="s">
        <v>48</v>
      </c>
      <c r="B1360" s="68">
        <v>1997</v>
      </c>
      <c r="C1360" s="69">
        <v>1242837207</v>
      </c>
      <c r="D1360" s="69">
        <v>1251259432</v>
      </c>
      <c r="E1360" s="69">
        <v>909853333</v>
      </c>
      <c r="F1360" s="69">
        <v>605162364</v>
      </c>
      <c r="G1360" s="70">
        <f t="shared" si="48"/>
        <v>4009112336</v>
      </c>
      <c r="H1360" s="63">
        <v>0</v>
      </c>
      <c r="I1360"/>
    </row>
    <row r="1361" spans="1:9">
      <c r="A1361" s="67" t="s">
        <v>48</v>
      </c>
      <c r="B1361" s="68">
        <v>1998</v>
      </c>
      <c r="C1361" s="69">
        <v>1232207831</v>
      </c>
      <c r="D1361" s="69">
        <v>1363392378</v>
      </c>
      <c r="E1361" s="69">
        <v>958797014</v>
      </c>
      <c r="F1361" s="69">
        <v>527811650</v>
      </c>
      <c r="G1361" s="70">
        <f t="shared" si="48"/>
        <v>4082208873</v>
      </c>
      <c r="H1361" s="63">
        <v>0</v>
      </c>
      <c r="I1361"/>
    </row>
    <row r="1362" spans="1:9">
      <c r="A1362" s="67" t="s">
        <v>48</v>
      </c>
      <c r="B1362" s="68">
        <v>1999</v>
      </c>
      <c r="C1362" s="69">
        <v>1271654835</v>
      </c>
      <c r="D1362" s="69">
        <v>2316038643</v>
      </c>
      <c r="E1362" s="69">
        <v>1100946533</v>
      </c>
      <c r="F1362" s="69">
        <v>455794281</v>
      </c>
      <c r="G1362" s="70">
        <f t="shared" si="48"/>
        <v>5144434292</v>
      </c>
      <c r="H1362" s="63">
        <v>0</v>
      </c>
      <c r="I1362"/>
    </row>
    <row r="1363" spans="1:9">
      <c r="A1363" s="67" t="s">
        <v>48</v>
      </c>
      <c r="B1363" s="68">
        <v>2000</v>
      </c>
      <c r="C1363" s="69">
        <v>1399369958</v>
      </c>
      <c r="D1363" s="69">
        <v>1872146199</v>
      </c>
      <c r="E1363" s="69">
        <v>1106871192</v>
      </c>
      <c r="F1363" s="69">
        <v>395949555</v>
      </c>
      <c r="G1363" s="70">
        <f t="shared" si="48"/>
        <v>4774336904</v>
      </c>
      <c r="H1363" s="63">
        <v>0</v>
      </c>
      <c r="I1363"/>
    </row>
    <row r="1364" spans="1:9">
      <c r="A1364" s="67" t="s">
        <v>48</v>
      </c>
      <c r="B1364" s="68">
        <v>2001</v>
      </c>
      <c r="C1364" s="69">
        <v>1371867485</v>
      </c>
      <c r="D1364" s="83">
        <v>2318848681</v>
      </c>
      <c r="E1364" s="69">
        <v>1215145558</v>
      </c>
      <c r="F1364" s="69">
        <v>246709902</v>
      </c>
      <c r="G1364" s="70">
        <f t="shared" si="48"/>
        <v>5152571626</v>
      </c>
      <c r="H1364" s="67">
        <v>23723945</v>
      </c>
      <c r="I1364" t="s">
        <v>448</v>
      </c>
    </row>
    <row r="1365" spans="1:9">
      <c r="A1365" s="67" t="s">
        <v>48</v>
      </c>
      <c r="B1365" s="68">
        <v>2002</v>
      </c>
      <c r="C1365" s="69">
        <v>1527129090</v>
      </c>
      <c r="D1365" s="69">
        <v>3062591423</v>
      </c>
      <c r="E1365" s="69">
        <v>1289837101</v>
      </c>
      <c r="F1365" s="69">
        <v>134508901</v>
      </c>
      <c r="G1365" s="70">
        <f t="shared" si="48"/>
        <v>6014066515</v>
      </c>
      <c r="H1365" s="67">
        <v>30730343</v>
      </c>
      <c r="I1365" t="s">
        <v>448</v>
      </c>
    </row>
    <row r="1366" spans="1:9">
      <c r="A1366" s="67" t="s">
        <v>48</v>
      </c>
      <c r="B1366" s="68">
        <v>2003</v>
      </c>
      <c r="C1366" s="71">
        <v>1539818330</v>
      </c>
      <c r="D1366" s="71">
        <v>2657266249</v>
      </c>
      <c r="E1366" s="71">
        <v>1474547040</v>
      </c>
      <c r="F1366" s="71">
        <v>107950133</v>
      </c>
      <c r="G1366" s="70">
        <f t="shared" si="48"/>
        <v>5779581752</v>
      </c>
      <c r="H1366" s="63">
        <v>30046356</v>
      </c>
      <c r="I1366" t="s">
        <v>448</v>
      </c>
    </row>
    <row r="1367" spans="1:9">
      <c r="A1367" s="67" t="s">
        <v>48</v>
      </c>
      <c r="B1367" s="68">
        <v>2004</v>
      </c>
      <c r="C1367" s="71">
        <v>1543364705</v>
      </c>
      <c r="D1367" s="71">
        <v>2441411809</v>
      </c>
      <c r="E1367" s="71">
        <v>1636749017</v>
      </c>
      <c r="F1367" s="71">
        <v>86959788</v>
      </c>
      <c r="G1367" s="70">
        <f t="shared" si="48"/>
        <v>5708485319</v>
      </c>
      <c r="H1367" s="63">
        <v>199140577</v>
      </c>
      <c r="I1367" t="s">
        <v>448</v>
      </c>
    </row>
    <row r="1368" spans="1:9">
      <c r="A1368" s="67" t="s">
        <v>48</v>
      </c>
      <c r="B1368" s="68">
        <v>2005</v>
      </c>
      <c r="C1368" s="71">
        <v>1658829760</v>
      </c>
      <c r="D1368" s="71">
        <v>1799373465</v>
      </c>
      <c r="E1368" s="71">
        <v>1796449633</v>
      </c>
      <c r="F1368" s="71">
        <v>113316782</v>
      </c>
      <c r="G1368" s="70">
        <f t="shared" si="48"/>
        <v>5367969640</v>
      </c>
      <c r="H1368" s="63">
        <v>13305202</v>
      </c>
      <c r="I1368" t="s">
        <v>448</v>
      </c>
    </row>
    <row r="1369" spans="1:9">
      <c r="A1369" s="67" t="s">
        <v>48</v>
      </c>
      <c r="B1369" s="68">
        <v>2006</v>
      </c>
      <c r="C1369" s="72">
        <v>1674325987</v>
      </c>
      <c r="D1369" s="72">
        <v>1929963560</v>
      </c>
      <c r="E1369" s="72">
        <v>2094078881</v>
      </c>
      <c r="F1369" s="72">
        <v>70571900</v>
      </c>
      <c r="G1369" s="70">
        <f t="shared" si="48"/>
        <v>5768940328</v>
      </c>
      <c r="H1369" s="63">
        <v>51596854</v>
      </c>
      <c r="I1369" t="s">
        <v>448</v>
      </c>
    </row>
    <row r="1370" spans="1:9">
      <c r="A1370" s="67" t="s">
        <v>48</v>
      </c>
      <c r="B1370" s="68">
        <v>2007</v>
      </c>
      <c r="C1370" s="72">
        <v>1692386178</v>
      </c>
      <c r="D1370" s="72">
        <v>2266111280</v>
      </c>
      <c r="E1370" s="72">
        <v>2433202435</v>
      </c>
      <c r="F1370" s="72">
        <v>95548221</v>
      </c>
      <c r="G1370" s="70">
        <f t="shared" si="48"/>
        <v>6487248114</v>
      </c>
      <c r="H1370" s="63">
        <v>109611907</v>
      </c>
      <c r="I1370" t="s">
        <v>448</v>
      </c>
    </row>
    <row r="1371" spans="1:9">
      <c r="A1371" s="67" t="s">
        <v>48</v>
      </c>
      <c r="B1371" s="68">
        <v>2008</v>
      </c>
      <c r="C1371" s="72">
        <v>1731890072</v>
      </c>
      <c r="D1371" s="72">
        <v>2950403754</v>
      </c>
      <c r="E1371" s="72">
        <v>2668272497</v>
      </c>
      <c r="F1371" s="72">
        <v>79422446</v>
      </c>
      <c r="G1371" s="70">
        <f t="shared" si="48"/>
        <v>7429988769</v>
      </c>
      <c r="H1371" s="63">
        <v>54436032</v>
      </c>
      <c r="I1371" t="s">
        <v>448</v>
      </c>
    </row>
    <row r="1372" spans="1:9">
      <c r="A1372" s="67" t="s">
        <v>48</v>
      </c>
      <c r="B1372" s="68">
        <v>2009</v>
      </c>
      <c r="C1372" s="72">
        <v>1864454247</v>
      </c>
      <c r="D1372" s="72">
        <v>2978714074</v>
      </c>
      <c r="E1372" s="72">
        <v>2765847273</v>
      </c>
      <c r="F1372" s="72">
        <v>91135205</v>
      </c>
      <c r="G1372" s="70">
        <f t="shared" si="48"/>
        <v>7700150799</v>
      </c>
      <c r="H1372" s="63">
        <v>62422429</v>
      </c>
      <c r="I1372" t="s">
        <v>448</v>
      </c>
    </row>
    <row r="1373" spans="1:9">
      <c r="A1373" s="67" t="s">
        <v>48</v>
      </c>
      <c r="B1373" s="68">
        <v>2010</v>
      </c>
      <c r="C1373" s="72">
        <v>1954403996</v>
      </c>
      <c r="D1373" s="73">
        <v>2823129275</v>
      </c>
      <c r="E1373" s="73">
        <v>2902109855</v>
      </c>
      <c r="F1373" s="73">
        <v>59491573</v>
      </c>
      <c r="G1373" s="70">
        <f t="shared" si="48"/>
        <v>7739134699</v>
      </c>
      <c r="H1373" s="63">
        <v>64086928</v>
      </c>
      <c r="I1373" t="s">
        <v>448</v>
      </c>
    </row>
    <row r="1374" spans="1:9">
      <c r="A1374" s="67" t="s">
        <v>48</v>
      </c>
      <c r="B1374" s="68">
        <v>2011</v>
      </c>
      <c r="C1374" s="72">
        <v>2019440686</v>
      </c>
      <c r="D1374" s="73">
        <v>2628272514</v>
      </c>
      <c r="E1374" s="73">
        <v>3747407935</v>
      </c>
      <c r="F1374" s="73">
        <v>135034467</v>
      </c>
      <c r="G1374" s="70">
        <f t="shared" si="48"/>
        <v>8530155602</v>
      </c>
      <c r="H1374" s="63">
        <v>43211320</v>
      </c>
      <c r="I1374" t="s">
        <v>448</v>
      </c>
    </row>
    <row r="1375" spans="1:9">
      <c r="A1375" s="67" t="s">
        <v>48</v>
      </c>
      <c r="B1375" s="68">
        <v>2012</v>
      </c>
      <c r="C1375" s="72">
        <v>2220767201</v>
      </c>
      <c r="D1375" s="73">
        <v>2613119780</v>
      </c>
      <c r="E1375" s="73">
        <v>2688872525</v>
      </c>
      <c r="F1375" s="73">
        <v>68544498</v>
      </c>
      <c r="G1375" s="70">
        <f t="shared" si="48"/>
        <v>7591304004</v>
      </c>
      <c r="H1375" s="63">
        <v>60246443</v>
      </c>
      <c r="I1375" t="s">
        <v>448</v>
      </c>
    </row>
    <row r="1376" spans="1:9">
      <c r="A1376" s="67" t="s">
        <v>48</v>
      </c>
      <c r="B1376" s="68">
        <v>2013</v>
      </c>
      <c r="C1376" s="72">
        <v>2266307486</v>
      </c>
      <c r="D1376" s="73">
        <v>2646323064</v>
      </c>
      <c r="E1376" s="73">
        <v>2922487381</v>
      </c>
      <c r="F1376" s="73">
        <v>108203293</v>
      </c>
      <c r="G1376" s="70">
        <f t="shared" si="48"/>
        <v>7943321224</v>
      </c>
      <c r="H1376" s="63">
        <v>57026441</v>
      </c>
      <c r="I1376" t="s">
        <v>448</v>
      </c>
    </row>
    <row r="1377" spans="1:9">
      <c r="A1377" s="67" t="s">
        <v>48</v>
      </c>
      <c r="B1377" s="68">
        <v>2014</v>
      </c>
      <c r="C1377" s="72">
        <v>2280689379</v>
      </c>
      <c r="D1377" s="72">
        <v>3012984185</v>
      </c>
      <c r="E1377" s="72">
        <v>3067648111</v>
      </c>
      <c r="F1377" s="72">
        <v>97981020</v>
      </c>
      <c r="G1377" s="70">
        <f t="shared" si="48"/>
        <v>8459302695</v>
      </c>
      <c r="H1377" s="63">
        <v>181265388</v>
      </c>
      <c r="I1377" t="s">
        <v>448</v>
      </c>
    </row>
    <row r="1378" spans="1:9">
      <c r="A1378" s="67"/>
      <c r="C1378" s="69"/>
      <c r="D1378" s="69"/>
      <c r="E1378" s="69"/>
      <c r="F1378" s="69"/>
      <c r="G1378" s="75"/>
      <c r="I1378"/>
    </row>
    <row r="1379" spans="1:9">
      <c r="A1379" s="67" t="s">
        <v>49</v>
      </c>
      <c r="B1379" s="68">
        <v>1988</v>
      </c>
      <c r="C1379" s="69">
        <v>319827097</v>
      </c>
      <c r="D1379" s="69">
        <v>211836963</v>
      </c>
      <c r="E1379" s="69">
        <v>350969222</v>
      </c>
      <c r="F1379" s="69">
        <v>0</v>
      </c>
      <c r="G1379" s="70">
        <f>SUM(C1379:F1379)</f>
        <v>882633282</v>
      </c>
      <c r="H1379" s="63">
        <v>0</v>
      </c>
      <c r="I1379"/>
    </row>
    <row r="1380" spans="1:9">
      <c r="A1380" s="67" t="s">
        <v>49</v>
      </c>
      <c r="B1380" s="68">
        <v>1989</v>
      </c>
      <c r="C1380" s="69">
        <v>321654307</v>
      </c>
      <c r="D1380" s="69">
        <v>219131663</v>
      </c>
      <c r="E1380" s="69">
        <v>371883149</v>
      </c>
      <c r="F1380" s="69">
        <v>0</v>
      </c>
      <c r="G1380" s="70">
        <f t="shared" ref="G1380:G1405" si="49">SUM(C1380:F1380)</f>
        <v>912669119</v>
      </c>
      <c r="H1380" s="63">
        <v>0</v>
      </c>
      <c r="I1380"/>
    </row>
    <row r="1381" spans="1:9">
      <c r="A1381" s="67" t="s">
        <v>49</v>
      </c>
      <c r="B1381" s="68">
        <v>1990</v>
      </c>
      <c r="C1381" s="69">
        <v>325388423</v>
      </c>
      <c r="D1381" s="69">
        <v>219521543.72</v>
      </c>
      <c r="E1381" s="69">
        <v>456136849</v>
      </c>
      <c r="F1381" s="69">
        <v>0</v>
      </c>
      <c r="G1381" s="70">
        <f t="shared" si="49"/>
        <v>1001046815.72</v>
      </c>
      <c r="H1381" s="63">
        <v>0</v>
      </c>
      <c r="I1381"/>
    </row>
    <row r="1382" spans="1:9">
      <c r="A1382" s="67" t="s">
        <v>49</v>
      </c>
      <c r="B1382" s="68">
        <v>1991</v>
      </c>
      <c r="C1382" s="69">
        <v>368245037</v>
      </c>
      <c r="D1382" s="69">
        <v>210735750</v>
      </c>
      <c r="E1382" s="69">
        <v>502025018</v>
      </c>
      <c r="F1382" s="69">
        <v>0</v>
      </c>
      <c r="G1382" s="70">
        <f t="shared" si="49"/>
        <v>1081005805</v>
      </c>
      <c r="H1382" s="63">
        <v>0</v>
      </c>
      <c r="I1382"/>
    </row>
    <row r="1383" spans="1:9">
      <c r="A1383" s="67" t="s">
        <v>49</v>
      </c>
      <c r="B1383" s="68">
        <v>1992</v>
      </c>
      <c r="C1383" s="69">
        <v>376679927</v>
      </c>
      <c r="D1383" s="69">
        <v>242273021.44</v>
      </c>
      <c r="E1383" s="69">
        <v>512768938</v>
      </c>
      <c r="F1383" s="69">
        <v>0</v>
      </c>
      <c r="G1383" s="70">
        <f t="shared" si="49"/>
        <v>1131721886.4400001</v>
      </c>
      <c r="H1383" s="63">
        <v>0</v>
      </c>
      <c r="I1383"/>
    </row>
    <row r="1384" spans="1:9">
      <c r="A1384" s="67" t="s">
        <v>49</v>
      </c>
      <c r="B1384" s="68">
        <v>1993</v>
      </c>
      <c r="C1384" s="69">
        <v>385572008</v>
      </c>
      <c r="D1384" s="69">
        <v>213513375</v>
      </c>
      <c r="E1384" s="69">
        <v>532791316</v>
      </c>
      <c r="F1384" s="69">
        <v>37437552</v>
      </c>
      <c r="G1384" s="70">
        <f t="shared" si="49"/>
        <v>1169314251</v>
      </c>
      <c r="H1384" s="63">
        <v>0</v>
      </c>
      <c r="I1384"/>
    </row>
    <row r="1385" spans="1:9">
      <c r="A1385" s="67" t="s">
        <v>49</v>
      </c>
      <c r="B1385" s="68">
        <v>1994</v>
      </c>
      <c r="C1385" s="69">
        <v>401468979</v>
      </c>
      <c r="D1385" s="69">
        <v>296839571</v>
      </c>
      <c r="E1385" s="69">
        <v>536393798</v>
      </c>
      <c r="F1385" s="69">
        <v>7407963</v>
      </c>
      <c r="G1385" s="70">
        <f t="shared" si="49"/>
        <v>1242110311</v>
      </c>
      <c r="H1385" s="63">
        <v>0</v>
      </c>
      <c r="I1385"/>
    </row>
    <row r="1386" spans="1:9">
      <c r="A1386" s="67" t="s">
        <v>49</v>
      </c>
      <c r="B1386" s="68">
        <v>1995</v>
      </c>
      <c r="C1386" s="69">
        <v>432912350</v>
      </c>
      <c r="D1386" s="69">
        <v>336766379</v>
      </c>
      <c r="E1386" s="69">
        <v>534013201</v>
      </c>
      <c r="F1386" s="69">
        <v>47207038</v>
      </c>
      <c r="G1386" s="70">
        <f t="shared" si="49"/>
        <v>1350898968</v>
      </c>
      <c r="H1386" s="63">
        <v>0</v>
      </c>
      <c r="I1386"/>
    </row>
    <row r="1387" spans="1:9">
      <c r="A1387" s="67" t="s">
        <v>49</v>
      </c>
      <c r="B1387" s="68">
        <v>1996</v>
      </c>
      <c r="C1387" s="69">
        <v>406121463</v>
      </c>
      <c r="D1387" s="69">
        <v>268629892</v>
      </c>
      <c r="E1387" s="69">
        <v>565547539</v>
      </c>
      <c r="F1387" s="69">
        <v>24256408</v>
      </c>
      <c r="G1387" s="70">
        <f t="shared" si="49"/>
        <v>1264555302</v>
      </c>
      <c r="H1387" s="63">
        <v>0</v>
      </c>
      <c r="I1387"/>
    </row>
    <row r="1388" spans="1:9">
      <c r="A1388" s="67" t="s">
        <v>49</v>
      </c>
      <c r="B1388" s="68">
        <v>1997</v>
      </c>
      <c r="C1388" s="69">
        <v>450394807</v>
      </c>
      <c r="D1388" s="69">
        <v>247316630</v>
      </c>
      <c r="E1388" s="69">
        <v>574590966</v>
      </c>
      <c r="F1388" s="69">
        <v>24959051</v>
      </c>
      <c r="G1388" s="70">
        <f t="shared" si="49"/>
        <v>1297261454</v>
      </c>
      <c r="H1388" s="63">
        <v>0</v>
      </c>
      <c r="I1388"/>
    </row>
    <row r="1389" spans="1:9">
      <c r="A1389" s="67" t="s">
        <v>49</v>
      </c>
      <c r="B1389" s="68">
        <v>1998</v>
      </c>
      <c r="C1389" s="69">
        <v>425880377</v>
      </c>
      <c r="D1389" s="69">
        <v>234904435</v>
      </c>
      <c r="E1389" s="69">
        <v>598353464</v>
      </c>
      <c r="F1389" s="69">
        <v>39620560</v>
      </c>
      <c r="G1389" s="70">
        <f t="shared" si="49"/>
        <v>1298758836</v>
      </c>
      <c r="H1389" s="63">
        <v>0</v>
      </c>
      <c r="I1389"/>
    </row>
    <row r="1390" spans="1:9">
      <c r="A1390" s="67" t="s">
        <v>49</v>
      </c>
      <c r="B1390" s="68">
        <v>1999</v>
      </c>
      <c r="C1390" s="69">
        <v>439607030</v>
      </c>
      <c r="D1390" s="69">
        <v>358157424</v>
      </c>
      <c r="E1390" s="69">
        <v>632570244</v>
      </c>
      <c r="F1390" s="69">
        <v>24780900</v>
      </c>
      <c r="G1390" s="70">
        <f t="shared" si="49"/>
        <v>1455115598</v>
      </c>
      <c r="H1390" s="63">
        <v>0</v>
      </c>
      <c r="I1390"/>
    </row>
    <row r="1391" spans="1:9">
      <c r="A1391" s="67" t="s">
        <v>49</v>
      </c>
      <c r="B1391" s="68">
        <v>2000</v>
      </c>
      <c r="C1391" s="69">
        <v>421738324</v>
      </c>
      <c r="D1391" s="69">
        <v>465418152</v>
      </c>
      <c r="E1391" s="69">
        <v>769156991</v>
      </c>
      <c r="F1391" s="69">
        <v>48703323</v>
      </c>
      <c r="G1391" s="70">
        <f t="shared" si="49"/>
        <v>1705016790</v>
      </c>
      <c r="H1391" s="63">
        <v>0</v>
      </c>
      <c r="I1391"/>
    </row>
    <row r="1392" spans="1:9">
      <c r="A1392" s="67" t="s">
        <v>49</v>
      </c>
      <c r="B1392" s="68">
        <v>2001</v>
      </c>
      <c r="C1392" s="69">
        <v>443160277</v>
      </c>
      <c r="D1392" s="69">
        <v>551473481</v>
      </c>
      <c r="E1392" s="69">
        <v>715831125</v>
      </c>
      <c r="F1392" s="69">
        <v>37221022</v>
      </c>
      <c r="G1392" s="70">
        <f t="shared" si="49"/>
        <v>1747685905</v>
      </c>
      <c r="H1392" s="63">
        <v>0</v>
      </c>
      <c r="I1392"/>
    </row>
    <row r="1393" spans="1:9">
      <c r="A1393" s="67" t="s">
        <v>49</v>
      </c>
      <c r="B1393" s="68">
        <v>2002</v>
      </c>
      <c r="C1393" s="69">
        <v>457602656</v>
      </c>
      <c r="D1393" s="69">
        <v>736784338</v>
      </c>
      <c r="E1393" s="69">
        <v>747998515</v>
      </c>
      <c r="F1393" s="69">
        <v>50596014</v>
      </c>
      <c r="G1393" s="70">
        <f t="shared" si="49"/>
        <v>1992981523</v>
      </c>
      <c r="H1393" s="63">
        <v>0</v>
      </c>
      <c r="I1393"/>
    </row>
    <row r="1394" spans="1:9">
      <c r="A1394" s="67" t="s">
        <v>49</v>
      </c>
      <c r="B1394" s="68">
        <v>2003</v>
      </c>
      <c r="C1394" s="71">
        <v>525934077</v>
      </c>
      <c r="D1394" s="71">
        <v>674311246</v>
      </c>
      <c r="E1394" s="71">
        <v>807594236</v>
      </c>
      <c r="F1394" s="71">
        <v>46897551</v>
      </c>
      <c r="G1394" s="70">
        <f t="shared" si="49"/>
        <v>2054737110</v>
      </c>
      <c r="H1394" s="63">
        <v>0</v>
      </c>
      <c r="I1394"/>
    </row>
    <row r="1395" spans="1:9">
      <c r="A1395" s="67" t="s">
        <v>49</v>
      </c>
      <c r="B1395" s="68">
        <v>2004</v>
      </c>
      <c r="C1395" s="71">
        <v>476263138</v>
      </c>
      <c r="D1395" s="71">
        <v>666732372</v>
      </c>
      <c r="E1395" s="71">
        <v>892259815</v>
      </c>
      <c r="F1395" s="71">
        <v>45922666</v>
      </c>
      <c r="G1395" s="70">
        <f t="shared" si="49"/>
        <v>2081177991</v>
      </c>
      <c r="H1395" s="63">
        <v>0</v>
      </c>
      <c r="I1395"/>
    </row>
    <row r="1396" spans="1:9">
      <c r="A1396" s="67" t="s">
        <v>49</v>
      </c>
      <c r="B1396" s="68">
        <v>2005</v>
      </c>
      <c r="C1396" s="71">
        <v>470023326</v>
      </c>
      <c r="D1396" s="71">
        <v>647375811</v>
      </c>
      <c r="E1396" s="71">
        <v>923470263.58999896</v>
      </c>
      <c r="F1396" s="71">
        <v>21479212</v>
      </c>
      <c r="G1396" s="70">
        <f t="shared" si="49"/>
        <v>2062348612.589999</v>
      </c>
      <c r="H1396" s="63">
        <v>0</v>
      </c>
      <c r="I1396"/>
    </row>
    <row r="1397" spans="1:9">
      <c r="A1397" s="67" t="s">
        <v>49</v>
      </c>
      <c r="B1397" s="68">
        <v>2006</v>
      </c>
      <c r="C1397" s="72">
        <v>479336054</v>
      </c>
      <c r="D1397" s="72">
        <v>678944503</v>
      </c>
      <c r="E1397" s="72">
        <v>1087344005</v>
      </c>
      <c r="F1397" s="72">
        <v>24705628</v>
      </c>
      <c r="G1397" s="70">
        <f t="shared" si="49"/>
        <v>2270330190</v>
      </c>
      <c r="H1397" s="63">
        <v>0</v>
      </c>
      <c r="I1397"/>
    </row>
    <row r="1398" spans="1:9">
      <c r="A1398" s="67" t="s">
        <v>49</v>
      </c>
      <c r="B1398" s="68">
        <v>2007</v>
      </c>
      <c r="C1398" s="72">
        <v>520140818</v>
      </c>
      <c r="D1398" s="72">
        <v>701143273</v>
      </c>
      <c r="E1398" s="72">
        <v>1559329552</v>
      </c>
      <c r="F1398" s="72">
        <v>57378516</v>
      </c>
      <c r="G1398" s="70">
        <f t="shared" si="49"/>
        <v>2837992159</v>
      </c>
      <c r="H1398" s="63">
        <v>0</v>
      </c>
      <c r="I1398"/>
    </row>
    <row r="1399" spans="1:9">
      <c r="A1399" s="67" t="s">
        <v>49</v>
      </c>
      <c r="B1399" s="68">
        <v>2008</v>
      </c>
      <c r="C1399" s="72">
        <v>548503131</v>
      </c>
      <c r="D1399" s="72">
        <v>960924016</v>
      </c>
      <c r="E1399" s="72">
        <v>1846642203</v>
      </c>
      <c r="F1399" s="72">
        <v>19611140</v>
      </c>
      <c r="G1399" s="70">
        <f t="shared" si="49"/>
        <v>3375680490</v>
      </c>
      <c r="H1399" s="63">
        <v>0</v>
      </c>
      <c r="I1399"/>
    </row>
    <row r="1400" spans="1:9">
      <c r="A1400" s="67" t="s">
        <v>49</v>
      </c>
      <c r="B1400" s="68">
        <v>2009</v>
      </c>
      <c r="C1400" s="72">
        <v>581361665</v>
      </c>
      <c r="D1400" s="72">
        <v>940916116</v>
      </c>
      <c r="E1400" s="72">
        <v>2023840771</v>
      </c>
      <c r="F1400" s="72">
        <v>23047060</v>
      </c>
      <c r="G1400" s="70">
        <f t="shared" si="49"/>
        <v>3569165612</v>
      </c>
      <c r="H1400" s="63">
        <v>0</v>
      </c>
      <c r="I1400"/>
    </row>
    <row r="1401" spans="1:9">
      <c r="A1401" s="67" t="s">
        <v>49</v>
      </c>
      <c r="B1401" s="68">
        <v>2010</v>
      </c>
      <c r="C1401" s="72">
        <v>606575632</v>
      </c>
      <c r="D1401" s="72">
        <v>792995584</v>
      </c>
      <c r="E1401" s="72">
        <v>1602643704</v>
      </c>
      <c r="F1401" s="72">
        <v>15715445</v>
      </c>
      <c r="G1401" s="70">
        <f t="shared" si="49"/>
        <v>3017930365</v>
      </c>
      <c r="H1401" s="63">
        <v>0</v>
      </c>
      <c r="I1401"/>
    </row>
    <row r="1402" spans="1:9">
      <c r="A1402" s="67" t="s">
        <v>49</v>
      </c>
      <c r="B1402" s="68">
        <v>2011</v>
      </c>
      <c r="C1402" s="72">
        <v>628744324</v>
      </c>
      <c r="D1402" s="72">
        <v>824314782</v>
      </c>
      <c r="E1402" s="72">
        <v>1254826753</v>
      </c>
      <c r="F1402" s="72">
        <v>24984765</v>
      </c>
      <c r="G1402" s="70">
        <f t="shared" si="49"/>
        <v>2732870624</v>
      </c>
      <c r="H1402" s="63">
        <v>3632716</v>
      </c>
      <c r="I1402" t="s">
        <v>448</v>
      </c>
    </row>
    <row r="1403" spans="1:9">
      <c r="A1403" s="67" t="s">
        <v>49</v>
      </c>
      <c r="B1403" s="68">
        <v>2012</v>
      </c>
      <c r="C1403" s="72">
        <v>626118704</v>
      </c>
      <c r="D1403" s="72">
        <v>898080117</v>
      </c>
      <c r="E1403" s="72">
        <v>1393808305</v>
      </c>
      <c r="F1403" s="72">
        <v>33949473</v>
      </c>
      <c r="G1403" s="70">
        <f t="shared" si="49"/>
        <v>2951956599</v>
      </c>
      <c r="H1403" s="63">
        <v>2750453</v>
      </c>
      <c r="I1403" t="s">
        <v>448</v>
      </c>
    </row>
    <row r="1404" spans="1:9">
      <c r="A1404" s="67" t="s">
        <v>49</v>
      </c>
      <c r="B1404" s="68">
        <v>2013</v>
      </c>
      <c r="C1404" s="72">
        <v>632457585</v>
      </c>
      <c r="D1404" s="72">
        <v>751590817</v>
      </c>
      <c r="E1404" s="72">
        <v>1266820246</v>
      </c>
      <c r="F1404" s="72">
        <v>59664335</v>
      </c>
      <c r="G1404" s="70">
        <f t="shared" si="49"/>
        <v>2710532983</v>
      </c>
      <c r="H1404" s="63">
        <v>2913488</v>
      </c>
      <c r="I1404" t="s">
        <v>448</v>
      </c>
    </row>
    <row r="1405" spans="1:9">
      <c r="A1405" s="67" t="s">
        <v>49</v>
      </c>
      <c r="B1405" s="68">
        <v>2014</v>
      </c>
      <c r="C1405" s="72">
        <v>621385857</v>
      </c>
      <c r="D1405" s="72">
        <v>871970824</v>
      </c>
      <c r="E1405" s="72">
        <v>1321618288</v>
      </c>
      <c r="F1405" s="72">
        <v>27821019</v>
      </c>
      <c r="G1405" s="70">
        <f t="shared" si="49"/>
        <v>2842795988</v>
      </c>
      <c r="H1405" s="63">
        <v>39812615</v>
      </c>
      <c r="I1405" t="s">
        <v>448</v>
      </c>
    </row>
    <row r="1406" spans="1:9">
      <c r="A1406" s="67"/>
      <c r="C1406" s="69"/>
      <c r="D1406" s="69"/>
      <c r="E1406" s="69"/>
      <c r="F1406" s="69"/>
      <c r="G1406" s="75"/>
      <c r="I1406"/>
    </row>
    <row r="1407" spans="1:9">
      <c r="A1407" s="67" t="s">
        <v>50</v>
      </c>
      <c r="B1407" s="68">
        <v>1988</v>
      </c>
      <c r="C1407" s="69">
        <v>983454251</v>
      </c>
      <c r="D1407" s="69">
        <v>1187279276</v>
      </c>
      <c r="E1407" s="69">
        <v>1120812622</v>
      </c>
      <c r="F1407" s="69">
        <v>0</v>
      </c>
      <c r="G1407" s="70">
        <f>SUM(C1407:F1407)</f>
        <v>3291546149</v>
      </c>
      <c r="H1407" s="63">
        <v>0</v>
      </c>
      <c r="I1407"/>
    </row>
    <row r="1408" spans="1:9">
      <c r="A1408" s="67" t="s">
        <v>50</v>
      </c>
      <c r="B1408" s="68">
        <v>1989</v>
      </c>
      <c r="C1408" s="69">
        <v>939877756</v>
      </c>
      <c r="D1408" s="69">
        <v>1340779418</v>
      </c>
      <c r="E1408" s="69">
        <v>1246550050</v>
      </c>
      <c r="F1408" s="69">
        <v>0</v>
      </c>
      <c r="G1408" s="70">
        <f t="shared" ref="G1408:G1433" si="50">SUM(C1408:F1408)</f>
        <v>3527207224</v>
      </c>
      <c r="H1408" s="63">
        <v>0</v>
      </c>
      <c r="I1408"/>
    </row>
    <row r="1409" spans="1:9">
      <c r="A1409" s="67" t="s">
        <v>50</v>
      </c>
      <c r="B1409" s="68">
        <v>1990</v>
      </c>
      <c r="C1409" s="69">
        <v>982868253</v>
      </c>
      <c r="D1409" s="69">
        <v>1455954371.1600001</v>
      </c>
      <c r="E1409" s="69">
        <v>1381928234</v>
      </c>
      <c r="F1409" s="69">
        <v>0</v>
      </c>
      <c r="G1409" s="70">
        <f t="shared" si="50"/>
        <v>3820750858.1599998</v>
      </c>
      <c r="H1409" s="63">
        <v>0</v>
      </c>
      <c r="I1409"/>
    </row>
    <row r="1410" spans="1:9">
      <c r="A1410" s="67" t="s">
        <v>50</v>
      </c>
      <c r="B1410" s="68">
        <v>1991</v>
      </c>
      <c r="C1410" s="69">
        <v>1076399245</v>
      </c>
      <c r="D1410" s="69">
        <v>1357274758</v>
      </c>
      <c r="E1410" s="69">
        <v>1469942227</v>
      </c>
      <c r="F1410" s="69">
        <v>0</v>
      </c>
      <c r="G1410" s="70">
        <f t="shared" si="50"/>
        <v>3903616230</v>
      </c>
      <c r="H1410" s="63">
        <v>0</v>
      </c>
      <c r="I1410"/>
    </row>
    <row r="1411" spans="1:9">
      <c r="A1411" s="67" t="s">
        <v>50</v>
      </c>
      <c r="B1411" s="68">
        <v>1992</v>
      </c>
      <c r="C1411" s="69">
        <v>1135747271</v>
      </c>
      <c r="D1411" s="69">
        <v>1301215746.5599999</v>
      </c>
      <c r="E1411" s="69">
        <v>1571640097</v>
      </c>
      <c r="F1411" s="69">
        <v>0</v>
      </c>
      <c r="G1411" s="70">
        <f t="shared" si="50"/>
        <v>4008603114.5599999</v>
      </c>
      <c r="H1411" s="63">
        <v>0</v>
      </c>
      <c r="I1411"/>
    </row>
    <row r="1412" spans="1:9">
      <c r="A1412" s="67" t="s">
        <v>50</v>
      </c>
      <c r="B1412" s="68">
        <v>1993</v>
      </c>
      <c r="C1412" s="69">
        <v>1202592049</v>
      </c>
      <c r="D1412" s="69">
        <v>1112059894</v>
      </c>
      <c r="E1412" s="69">
        <v>1686502690</v>
      </c>
      <c r="F1412" s="69">
        <v>0</v>
      </c>
      <c r="G1412" s="70">
        <f t="shared" si="50"/>
        <v>4001154633</v>
      </c>
      <c r="H1412" s="63">
        <v>0</v>
      </c>
      <c r="I1412"/>
    </row>
    <row r="1413" spans="1:9">
      <c r="A1413" s="67" t="s">
        <v>50</v>
      </c>
      <c r="B1413" s="68">
        <v>1994</v>
      </c>
      <c r="C1413" s="69">
        <v>1268795868</v>
      </c>
      <c r="D1413" s="69">
        <v>1319815450</v>
      </c>
      <c r="E1413" s="69">
        <v>1745011167</v>
      </c>
      <c r="F1413" s="69">
        <v>0</v>
      </c>
      <c r="G1413" s="70">
        <f t="shared" si="50"/>
        <v>4333622485</v>
      </c>
      <c r="H1413" s="63">
        <v>0</v>
      </c>
      <c r="I1413"/>
    </row>
    <row r="1414" spans="1:9">
      <c r="A1414" s="67" t="s">
        <v>50</v>
      </c>
      <c r="B1414" s="68">
        <v>1995</v>
      </c>
      <c r="C1414" s="69">
        <v>1377155879</v>
      </c>
      <c r="D1414" s="69">
        <v>1530405980</v>
      </c>
      <c r="E1414" s="69">
        <v>1767044880</v>
      </c>
      <c r="F1414" s="69">
        <v>0</v>
      </c>
      <c r="G1414" s="70">
        <f t="shared" si="50"/>
        <v>4674606739</v>
      </c>
      <c r="H1414" s="63">
        <v>0</v>
      </c>
      <c r="I1414"/>
    </row>
    <row r="1415" spans="1:9">
      <c r="A1415" s="67" t="s">
        <v>50</v>
      </c>
      <c r="B1415" s="68">
        <v>1996</v>
      </c>
      <c r="C1415" s="69">
        <v>1388187363</v>
      </c>
      <c r="D1415" s="69">
        <v>1123817700</v>
      </c>
      <c r="E1415" s="69">
        <v>2117462093</v>
      </c>
      <c r="F1415" s="69">
        <v>0</v>
      </c>
      <c r="G1415" s="70">
        <f t="shared" si="50"/>
        <v>4629467156</v>
      </c>
      <c r="H1415" s="63">
        <v>0</v>
      </c>
      <c r="I1415"/>
    </row>
    <row r="1416" spans="1:9">
      <c r="A1416" s="67" t="s">
        <v>50</v>
      </c>
      <c r="B1416" s="68">
        <v>1997</v>
      </c>
      <c r="C1416" s="69">
        <v>1330673454</v>
      </c>
      <c r="D1416" s="69">
        <v>1296128142</v>
      </c>
      <c r="E1416" s="69">
        <v>1966606840</v>
      </c>
      <c r="F1416" s="69">
        <v>0</v>
      </c>
      <c r="G1416" s="70">
        <f t="shared" si="50"/>
        <v>4593408436</v>
      </c>
      <c r="H1416" s="63">
        <v>0</v>
      </c>
      <c r="I1416"/>
    </row>
    <row r="1417" spans="1:9">
      <c r="A1417" s="67" t="s">
        <v>50</v>
      </c>
      <c r="B1417" s="68">
        <v>1998</v>
      </c>
      <c r="C1417" s="69">
        <v>1666545855</v>
      </c>
      <c r="D1417" s="69">
        <v>1359800366</v>
      </c>
      <c r="E1417" s="69">
        <v>2701101642</v>
      </c>
      <c r="F1417" s="69">
        <v>0</v>
      </c>
      <c r="G1417" s="70">
        <f t="shared" si="50"/>
        <v>5727447863</v>
      </c>
      <c r="H1417" s="63">
        <v>0</v>
      </c>
      <c r="I1417"/>
    </row>
    <row r="1418" spans="1:9">
      <c r="A1418" s="67" t="s">
        <v>50</v>
      </c>
      <c r="B1418" s="68">
        <v>1999</v>
      </c>
      <c r="C1418" s="69">
        <v>1487871383</v>
      </c>
      <c r="D1418" s="69">
        <v>1571644120</v>
      </c>
      <c r="E1418" s="69">
        <v>2914712068</v>
      </c>
      <c r="F1418" s="69">
        <v>0</v>
      </c>
      <c r="G1418" s="70">
        <f t="shared" si="50"/>
        <v>5974227571</v>
      </c>
      <c r="H1418" s="63">
        <v>0</v>
      </c>
      <c r="I1418"/>
    </row>
    <row r="1419" spans="1:9">
      <c r="A1419" s="67" t="s">
        <v>50</v>
      </c>
      <c r="B1419" s="68">
        <v>2000</v>
      </c>
      <c r="C1419" s="69">
        <v>1430064071</v>
      </c>
      <c r="D1419" s="69">
        <v>1770580874</v>
      </c>
      <c r="E1419" s="69">
        <v>3222048692</v>
      </c>
      <c r="F1419" s="69">
        <v>0</v>
      </c>
      <c r="G1419" s="70">
        <f t="shared" si="50"/>
        <v>6422693637</v>
      </c>
      <c r="H1419" s="63">
        <v>0</v>
      </c>
      <c r="I1419"/>
    </row>
    <row r="1420" spans="1:9">
      <c r="A1420" s="67" t="s">
        <v>50</v>
      </c>
      <c r="B1420" s="68">
        <v>2001</v>
      </c>
      <c r="C1420" s="69">
        <v>1501528707</v>
      </c>
      <c r="D1420" s="69">
        <v>2279654961</v>
      </c>
      <c r="E1420" s="69">
        <v>3549289750</v>
      </c>
      <c r="F1420" s="69">
        <v>0</v>
      </c>
      <c r="G1420" s="70">
        <f t="shared" si="50"/>
        <v>7330473418</v>
      </c>
      <c r="H1420" s="63">
        <v>0</v>
      </c>
      <c r="I1420"/>
    </row>
    <row r="1421" spans="1:9">
      <c r="A1421" s="67" t="s">
        <v>50</v>
      </c>
      <c r="B1421" s="68">
        <v>2002</v>
      </c>
      <c r="C1421" s="69">
        <v>1444948195</v>
      </c>
      <c r="D1421" s="69">
        <v>3123055348</v>
      </c>
      <c r="E1421" s="69">
        <v>3713329481</v>
      </c>
      <c r="F1421" s="69">
        <v>0</v>
      </c>
      <c r="G1421" s="70">
        <f t="shared" si="50"/>
        <v>8281333024</v>
      </c>
      <c r="H1421" s="63">
        <v>0</v>
      </c>
      <c r="I1421"/>
    </row>
    <row r="1422" spans="1:9">
      <c r="A1422" s="67" t="s">
        <v>50</v>
      </c>
      <c r="B1422" s="68">
        <v>2003</v>
      </c>
      <c r="C1422" s="71">
        <v>1655657032</v>
      </c>
      <c r="D1422" s="71">
        <v>2605889350</v>
      </c>
      <c r="E1422" s="71">
        <v>3932606069</v>
      </c>
      <c r="F1422" s="69">
        <v>0</v>
      </c>
      <c r="G1422" s="70">
        <f t="shared" si="50"/>
        <v>8194152451</v>
      </c>
      <c r="H1422" s="63">
        <v>0</v>
      </c>
      <c r="I1422"/>
    </row>
    <row r="1423" spans="1:9">
      <c r="A1423" s="67" t="s">
        <v>50</v>
      </c>
      <c r="B1423" s="68">
        <v>2004</v>
      </c>
      <c r="C1423" s="71">
        <v>1730265571</v>
      </c>
      <c r="D1423" s="71">
        <v>2325831748</v>
      </c>
      <c r="E1423" s="71">
        <v>4064383321</v>
      </c>
      <c r="F1423" s="69">
        <v>0</v>
      </c>
      <c r="G1423" s="70">
        <f t="shared" si="50"/>
        <v>8120480640</v>
      </c>
      <c r="H1423" s="63">
        <v>0</v>
      </c>
      <c r="I1423"/>
    </row>
    <row r="1424" spans="1:9">
      <c r="A1424" s="67" t="s">
        <v>50</v>
      </c>
      <c r="B1424" s="68">
        <v>2005</v>
      </c>
      <c r="C1424" s="71">
        <v>1765205723</v>
      </c>
      <c r="D1424" s="71">
        <v>1755752897</v>
      </c>
      <c r="E1424" s="71">
        <v>4591263222.8699903</v>
      </c>
      <c r="F1424" s="69">
        <v>0</v>
      </c>
      <c r="G1424" s="70">
        <f t="shared" si="50"/>
        <v>8112221842.8699903</v>
      </c>
      <c r="H1424" s="63">
        <v>0</v>
      </c>
      <c r="I1424"/>
    </row>
    <row r="1425" spans="1:9">
      <c r="A1425" s="67" t="s">
        <v>50</v>
      </c>
      <c r="B1425" s="68">
        <v>2006</v>
      </c>
      <c r="C1425" s="72">
        <v>1861350986</v>
      </c>
      <c r="D1425" s="72">
        <v>2269001472</v>
      </c>
      <c r="E1425" s="72">
        <v>4529139294</v>
      </c>
      <c r="F1425" s="72">
        <v>0</v>
      </c>
      <c r="G1425" s="70">
        <f t="shared" si="50"/>
        <v>8659491752</v>
      </c>
      <c r="H1425" s="63">
        <v>0</v>
      </c>
      <c r="I1425"/>
    </row>
    <row r="1426" spans="1:9">
      <c r="A1426" s="67" t="s">
        <v>50</v>
      </c>
      <c r="B1426" s="68">
        <v>2007</v>
      </c>
      <c r="C1426" s="72">
        <v>1998754287</v>
      </c>
      <c r="D1426" s="72">
        <v>2440261232</v>
      </c>
      <c r="E1426" s="72">
        <v>5259106045</v>
      </c>
      <c r="F1426" s="72">
        <v>0</v>
      </c>
      <c r="G1426" s="70">
        <f t="shared" si="50"/>
        <v>9698121564</v>
      </c>
      <c r="H1426" s="63">
        <v>0</v>
      </c>
      <c r="I1426"/>
    </row>
    <row r="1427" spans="1:9">
      <c r="A1427" s="67" t="s">
        <v>50</v>
      </c>
      <c r="B1427" s="68">
        <v>2008</v>
      </c>
      <c r="C1427" s="72">
        <v>1979623601</v>
      </c>
      <c r="D1427" s="72">
        <v>3356157996</v>
      </c>
      <c r="E1427" s="72">
        <v>5451118842</v>
      </c>
      <c r="F1427" s="72">
        <v>0</v>
      </c>
      <c r="G1427" s="70">
        <f t="shared" si="50"/>
        <v>10786900439</v>
      </c>
      <c r="H1427" s="63">
        <v>0</v>
      </c>
      <c r="I1427"/>
    </row>
    <row r="1428" spans="1:9">
      <c r="A1428" s="67" t="s">
        <v>50</v>
      </c>
      <c r="B1428" s="68">
        <v>2009</v>
      </c>
      <c r="C1428" s="72">
        <v>2073784687</v>
      </c>
      <c r="D1428" s="72">
        <v>3182730359</v>
      </c>
      <c r="E1428" s="72">
        <v>5500132259</v>
      </c>
      <c r="F1428" s="72">
        <v>0</v>
      </c>
      <c r="G1428" s="70">
        <f t="shared" si="50"/>
        <v>10756647305</v>
      </c>
      <c r="H1428" s="63">
        <v>0</v>
      </c>
      <c r="I1428"/>
    </row>
    <row r="1429" spans="1:9">
      <c r="A1429" s="67" t="s">
        <v>50</v>
      </c>
      <c r="B1429" s="68">
        <v>2010</v>
      </c>
      <c r="C1429" s="72">
        <v>2111985056</v>
      </c>
      <c r="D1429" s="72">
        <v>2753671184</v>
      </c>
      <c r="E1429" s="72">
        <v>5049423119</v>
      </c>
      <c r="F1429" s="72">
        <v>0</v>
      </c>
      <c r="G1429" s="70">
        <f t="shared" si="50"/>
        <v>9915079359</v>
      </c>
      <c r="H1429" s="63">
        <v>0</v>
      </c>
      <c r="I1429"/>
    </row>
    <row r="1430" spans="1:9">
      <c r="A1430" s="67" t="s">
        <v>50</v>
      </c>
      <c r="B1430" s="68">
        <v>2011</v>
      </c>
      <c r="C1430" s="72">
        <v>2210764960</v>
      </c>
      <c r="D1430" s="72">
        <v>2693037933</v>
      </c>
      <c r="E1430" s="72">
        <v>4983060377</v>
      </c>
      <c r="F1430" s="72">
        <v>0</v>
      </c>
      <c r="G1430" s="70">
        <f t="shared" si="50"/>
        <v>9886863270</v>
      </c>
      <c r="H1430" s="63">
        <v>0</v>
      </c>
      <c r="I1430"/>
    </row>
    <row r="1431" spans="1:9">
      <c r="A1431" s="67" t="s">
        <v>50</v>
      </c>
      <c r="B1431" s="68">
        <v>2012</v>
      </c>
      <c r="C1431" s="72">
        <v>2277685879</v>
      </c>
      <c r="D1431" s="72">
        <v>3080368151</v>
      </c>
      <c r="E1431" s="72">
        <v>4784544073</v>
      </c>
      <c r="F1431" s="72">
        <v>0</v>
      </c>
      <c r="G1431" s="70">
        <f t="shared" si="50"/>
        <v>10142598103</v>
      </c>
      <c r="H1431" s="63">
        <v>0</v>
      </c>
      <c r="I1431"/>
    </row>
    <row r="1432" spans="1:9">
      <c r="A1432" s="67" t="s">
        <v>50</v>
      </c>
      <c r="B1432" s="68">
        <v>2013</v>
      </c>
      <c r="C1432" s="72">
        <v>2351477080</v>
      </c>
      <c r="D1432" s="72">
        <v>2719503365</v>
      </c>
      <c r="E1432" s="72">
        <v>4311104753</v>
      </c>
      <c r="F1432" s="72">
        <v>0</v>
      </c>
      <c r="G1432" s="70">
        <f t="shared" si="50"/>
        <v>9382085198</v>
      </c>
      <c r="H1432" s="63">
        <v>0</v>
      </c>
      <c r="I1432"/>
    </row>
    <row r="1433" spans="1:9">
      <c r="A1433" s="67" t="s">
        <v>50</v>
      </c>
      <c r="B1433" s="68">
        <v>2014</v>
      </c>
      <c r="C1433" s="72">
        <v>2314671468</v>
      </c>
      <c r="D1433" s="72">
        <v>2867068449</v>
      </c>
      <c r="E1433" s="72">
        <v>11210917154</v>
      </c>
      <c r="F1433" s="72">
        <v>0</v>
      </c>
      <c r="G1433" s="70">
        <f t="shared" si="50"/>
        <v>16392657071</v>
      </c>
      <c r="H1433" s="63">
        <v>0</v>
      </c>
      <c r="I1433"/>
    </row>
    <row r="1434" spans="1:9">
      <c r="A1434" s="67"/>
      <c r="C1434" s="69"/>
      <c r="D1434" s="69"/>
      <c r="E1434" s="69"/>
      <c r="F1434" s="69"/>
      <c r="G1434" s="75"/>
      <c r="I1434"/>
    </row>
    <row r="1435" spans="1:9">
      <c r="A1435" s="67" t="s">
        <v>51</v>
      </c>
      <c r="B1435" s="68">
        <v>1988</v>
      </c>
      <c r="C1435" s="69">
        <v>97626321</v>
      </c>
      <c r="D1435" s="69">
        <v>94368976</v>
      </c>
      <c r="E1435" s="69">
        <v>85482029</v>
      </c>
      <c r="F1435" s="69">
        <v>0</v>
      </c>
      <c r="G1435" s="70">
        <f>SUM(C1435:F1435)</f>
        <v>277477326</v>
      </c>
      <c r="H1435" s="63">
        <v>0</v>
      </c>
      <c r="I1435"/>
    </row>
    <row r="1436" spans="1:9">
      <c r="A1436" s="67" t="s">
        <v>51</v>
      </c>
      <c r="B1436" s="68">
        <v>1989</v>
      </c>
      <c r="C1436" s="69">
        <v>90923902</v>
      </c>
      <c r="D1436" s="69">
        <v>84285866</v>
      </c>
      <c r="E1436" s="69">
        <v>90453608</v>
      </c>
      <c r="F1436" s="69">
        <v>0</v>
      </c>
      <c r="G1436" s="70">
        <f t="shared" ref="G1436:G1461" si="51">SUM(C1436:F1436)</f>
        <v>265663376</v>
      </c>
      <c r="H1436" s="63">
        <v>0</v>
      </c>
      <c r="I1436"/>
    </row>
    <row r="1437" spans="1:9">
      <c r="A1437" s="67" t="s">
        <v>51</v>
      </c>
      <c r="B1437" s="68">
        <v>1990</v>
      </c>
      <c r="C1437" s="69">
        <v>90058438</v>
      </c>
      <c r="D1437" s="69">
        <v>93698388.680000007</v>
      </c>
      <c r="E1437" s="69">
        <v>97798492</v>
      </c>
      <c r="F1437" s="69">
        <v>0</v>
      </c>
      <c r="G1437" s="70">
        <f t="shared" si="51"/>
        <v>281555318.68000001</v>
      </c>
      <c r="H1437" s="63">
        <v>0</v>
      </c>
      <c r="I1437"/>
    </row>
    <row r="1438" spans="1:9">
      <c r="A1438" s="67" t="s">
        <v>51</v>
      </c>
      <c r="B1438" s="68">
        <v>1991</v>
      </c>
      <c r="C1438" s="69">
        <v>96951799</v>
      </c>
      <c r="D1438" s="69">
        <v>81766219</v>
      </c>
      <c r="E1438" s="69">
        <v>99883708</v>
      </c>
      <c r="F1438" s="69">
        <v>0</v>
      </c>
      <c r="G1438" s="70">
        <f t="shared" si="51"/>
        <v>278601726</v>
      </c>
      <c r="H1438" s="63">
        <v>0</v>
      </c>
      <c r="I1438"/>
    </row>
    <row r="1439" spans="1:9">
      <c r="A1439" s="67" t="s">
        <v>51</v>
      </c>
      <c r="B1439" s="68">
        <v>1992</v>
      </c>
      <c r="C1439" s="69">
        <v>105896069</v>
      </c>
      <c r="D1439" s="69">
        <v>82392605.079999998</v>
      </c>
      <c r="E1439" s="69">
        <v>112094162</v>
      </c>
      <c r="F1439" s="69">
        <v>0</v>
      </c>
      <c r="G1439" s="70">
        <f t="shared" si="51"/>
        <v>300382836.07999998</v>
      </c>
      <c r="H1439" s="63">
        <v>0</v>
      </c>
      <c r="I1439"/>
    </row>
    <row r="1440" spans="1:9">
      <c r="A1440" s="67" t="s">
        <v>51</v>
      </c>
      <c r="B1440" s="68">
        <v>1993</v>
      </c>
      <c r="C1440" s="69">
        <v>110151591</v>
      </c>
      <c r="D1440" s="69">
        <v>66544761</v>
      </c>
      <c r="E1440" s="69">
        <v>123196590</v>
      </c>
      <c r="F1440" s="69">
        <v>0</v>
      </c>
      <c r="G1440" s="70">
        <f t="shared" si="51"/>
        <v>299892942</v>
      </c>
      <c r="H1440" s="63">
        <v>0</v>
      </c>
      <c r="I1440"/>
    </row>
    <row r="1441" spans="1:9">
      <c r="A1441" s="67" t="s">
        <v>51</v>
      </c>
      <c r="B1441" s="68">
        <v>1994</v>
      </c>
      <c r="C1441" s="69">
        <v>120563305</v>
      </c>
      <c r="D1441" s="69">
        <v>82776199</v>
      </c>
      <c r="E1441" s="69">
        <v>127681818</v>
      </c>
      <c r="F1441" s="69">
        <v>0</v>
      </c>
      <c r="G1441" s="70">
        <f t="shared" si="51"/>
        <v>331021322</v>
      </c>
      <c r="H1441" s="63">
        <v>0</v>
      </c>
      <c r="I1441"/>
    </row>
    <row r="1442" spans="1:9">
      <c r="A1442" s="67" t="s">
        <v>51</v>
      </c>
      <c r="B1442" s="68">
        <v>1995</v>
      </c>
      <c r="C1442" s="69">
        <v>128258372</v>
      </c>
      <c r="D1442" s="69">
        <v>91755805</v>
      </c>
      <c r="E1442" s="69">
        <v>125844578</v>
      </c>
      <c r="F1442" s="69">
        <v>0</v>
      </c>
      <c r="G1442" s="70">
        <f t="shared" si="51"/>
        <v>345858755</v>
      </c>
      <c r="H1442" s="63">
        <v>0</v>
      </c>
      <c r="I1442"/>
    </row>
    <row r="1443" spans="1:9">
      <c r="A1443" s="67" t="s">
        <v>51</v>
      </c>
      <c r="B1443" s="68">
        <v>1996</v>
      </c>
      <c r="C1443" s="69">
        <v>144853471</v>
      </c>
      <c r="D1443" s="69">
        <v>64293629</v>
      </c>
      <c r="E1443" s="69">
        <v>139762212</v>
      </c>
      <c r="F1443" s="69">
        <v>0</v>
      </c>
      <c r="G1443" s="70">
        <f t="shared" si="51"/>
        <v>348909312</v>
      </c>
      <c r="H1443" s="63">
        <v>0</v>
      </c>
      <c r="I1443"/>
    </row>
    <row r="1444" spans="1:9">
      <c r="A1444" s="67" t="s">
        <v>51</v>
      </c>
      <c r="B1444" s="68">
        <v>1997</v>
      </c>
      <c r="C1444" s="69">
        <v>132336804</v>
      </c>
      <c r="D1444" s="69">
        <v>73610903</v>
      </c>
      <c r="E1444" s="69">
        <v>137395545</v>
      </c>
      <c r="F1444" s="69">
        <v>0</v>
      </c>
      <c r="G1444" s="70">
        <f t="shared" si="51"/>
        <v>343343252</v>
      </c>
      <c r="H1444" s="63">
        <v>0</v>
      </c>
      <c r="I1444"/>
    </row>
    <row r="1445" spans="1:9">
      <c r="A1445" s="67" t="s">
        <v>51</v>
      </c>
      <c r="B1445" s="68">
        <v>1998</v>
      </c>
      <c r="C1445" s="69">
        <v>133370742</v>
      </c>
      <c r="D1445" s="69">
        <v>65128698</v>
      </c>
      <c r="E1445" s="69">
        <v>147217331</v>
      </c>
      <c r="F1445" s="69">
        <v>0</v>
      </c>
      <c r="G1445" s="70">
        <f t="shared" si="51"/>
        <v>345716771</v>
      </c>
      <c r="H1445" s="63">
        <v>0</v>
      </c>
      <c r="I1445"/>
    </row>
    <row r="1446" spans="1:9">
      <c r="A1446" s="67" t="s">
        <v>51</v>
      </c>
      <c r="B1446" s="68">
        <v>1999</v>
      </c>
      <c r="C1446" s="69">
        <v>132820331</v>
      </c>
      <c r="D1446" s="69">
        <v>84199803</v>
      </c>
      <c r="E1446" s="69">
        <v>164599319</v>
      </c>
      <c r="F1446" s="69">
        <v>0</v>
      </c>
      <c r="G1446" s="70">
        <f t="shared" si="51"/>
        <v>381619453</v>
      </c>
      <c r="H1446" s="63">
        <v>0</v>
      </c>
      <c r="I1446"/>
    </row>
    <row r="1447" spans="1:9">
      <c r="A1447" s="67" t="s">
        <v>51</v>
      </c>
      <c r="B1447" s="68">
        <v>2000</v>
      </c>
      <c r="C1447" s="69">
        <v>134954407</v>
      </c>
      <c r="D1447" s="69">
        <v>36964454</v>
      </c>
      <c r="E1447" s="69">
        <v>279127327</v>
      </c>
      <c r="F1447" s="69">
        <v>0</v>
      </c>
      <c r="G1447" s="70">
        <f t="shared" si="51"/>
        <v>451046188</v>
      </c>
      <c r="H1447" s="63">
        <v>0</v>
      </c>
      <c r="I1447"/>
    </row>
    <row r="1448" spans="1:9">
      <c r="A1448" s="67" t="s">
        <v>51</v>
      </c>
      <c r="B1448" s="68">
        <v>2001</v>
      </c>
      <c r="C1448" s="69">
        <v>140089330</v>
      </c>
      <c r="D1448" s="69">
        <v>119654633</v>
      </c>
      <c r="E1448" s="69">
        <v>307424423</v>
      </c>
      <c r="F1448" s="69">
        <v>0</v>
      </c>
      <c r="G1448" s="70">
        <f t="shared" si="51"/>
        <v>567168386</v>
      </c>
      <c r="H1448" s="63">
        <v>0</v>
      </c>
      <c r="I1448"/>
    </row>
    <row r="1449" spans="1:9">
      <c r="A1449" s="67" t="s">
        <v>51</v>
      </c>
      <c r="B1449" s="68">
        <v>2002</v>
      </c>
      <c r="C1449" s="69">
        <v>161370610</v>
      </c>
      <c r="D1449" s="69">
        <v>177390092</v>
      </c>
      <c r="E1449" s="69">
        <v>328364747</v>
      </c>
      <c r="F1449" s="69">
        <v>0</v>
      </c>
      <c r="G1449" s="70">
        <f t="shared" si="51"/>
        <v>667125449</v>
      </c>
      <c r="H1449" s="63">
        <v>0</v>
      </c>
      <c r="I1449"/>
    </row>
    <row r="1450" spans="1:9">
      <c r="A1450" s="67" t="s">
        <v>51</v>
      </c>
      <c r="B1450" s="68">
        <v>2003</v>
      </c>
      <c r="C1450" s="71">
        <v>158450513</v>
      </c>
      <c r="D1450" s="71">
        <v>160053167</v>
      </c>
      <c r="E1450" s="71">
        <v>358083018</v>
      </c>
      <c r="F1450" s="69">
        <v>0</v>
      </c>
      <c r="G1450" s="70">
        <f t="shared" si="51"/>
        <v>676586698</v>
      </c>
      <c r="H1450" s="63">
        <v>0</v>
      </c>
      <c r="I1450"/>
    </row>
    <row r="1451" spans="1:9">
      <c r="A1451" s="67" t="s">
        <v>51</v>
      </c>
      <c r="B1451" s="68">
        <v>2004</v>
      </c>
      <c r="C1451" s="71">
        <v>159012531</v>
      </c>
      <c r="D1451" s="71">
        <v>134792266</v>
      </c>
      <c r="E1451" s="71">
        <v>387015674</v>
      </c>
      <c r="F1451" s="69">
        <v>0</v>
      </c>
      <c r="G1451" s="70">
        <f t="shared" si="51"/>
        <v>680820471</v>
      </c>
      <c r="H1451" s="63">
        <v>0</v>
      </c>
    </row>
    <row r="1452" spans="1:9">
      <c r="A1452" s="67" t="s">
        <v>51</v>
      </c>
      <c r="B1452" s="68">
        <v>2005</v>
      </c>
      <c r="C1452" s="71">
        <v>167391676</v>
      </c>
      <c r="D1452" s="71">
        <v>145690563</v>
      </c>
      <c r="E1452" s="71">
        <v>427144070.98000002</v>
      </c>
      <c r="F1452" s="69">
        <v>0</v>
      </c>
      <c r="G1452" s="70">
        <f t="shared" si="51"/>
        <v>740226309.98000002</v>
      </c>
      <c r="H1452" s="63">
        <v>0</v>
      </c>
    </row>
    <row r="1453" spans="1:9">
      <c r="A1453" s="67" t="s">
        <v>51</v>
      </c>
      <c r="B1453" s="68">
        <v>2006</v>
      </c>
      <c r="C1453" s="72">
        <v>182910524</v>
      </c>
      <c r="D1453" s="72">
        <v>153648989</v>
      </c>
      <c r="E1453" s="72">
        <v>418980204</v>
      </c>
      <c r="F1453" s="72">
        <v>0</v>
      </c>
      <c r="G1453" s="70">
        <f t="shared" si="51"/>
        <v>755539717</v>
      </c>
      <c r="H1453" s="63">
        <v>0</v>
      </c>
    </row>
    <row r="1454" spans="1:9">
      <c r="A1454" s="67" t="s">
        <v>51</v>
      </c>
      <c r="B1454" s="68">
        <v>2007</v>
      </c>
      <c r="C1454" s="72">
        <v>180717209</v>
      </c>
      <c r="D1454" s="72">
        <v>149039649</v>
      </c>
      <c r="E1454" s="72">
        <v>462168616</v>
      </c>
      <c r="F1454" s="72">
        <v>0</v>
      </c>
      <c r="G1454" s="70">
        <f t="shared" si="51"/>
        <v>791925474</v>
      </c>
      <c r="H1454" s="63">
        <v>0</v>
      </c>
    </row>
    <row r="1455" spans="1:9">
      <c r="A1455" s="67" t="s">
        <v>51</v>
      </c>
      <c r="B1455" s="68">
        <v>2008</v>
      </c>
      <c r="C1455" s="72">
        <v>191747893</v>
      </c>
      <c r="D1455" s="72">
        <v>224541275</v>
      </c>
      <c r="E1455" s="72">
        <v>499628794</v>
      </c>
      <c r="F1455" s="72">
        <v>0</v>
      </c>
      <c r="G1455" s="70">
        <f t="shared" si="51"/>
        <v>915917962</v>
      </c>
      <c r="H1455" s="63">
        <v>0</v>
      </c>
    </row>
    <row r="1456" spans="1:9">
      <c r="A1456" s="67" t="s">
        <v>51</v>
      </c>
      <c r="B1456" s="68">
        <v>2009</v>
      </c>
      <c r="C1456" s="72">
        <v>223997448</v>
      </c>
      <c r="D1456" s="72">
        <v>215799870</v>
      </c>
      <c r="E1456" s="72">
        <v>566909036</v>
      </c>
      <c r="F1456" s="72">
        <v>0</v>
      </c>
      <c r="G1456" s="70">
        <f t="shared" si="51"/>
        <v>1006706354</v>
      </c>
      <c r="H1456" s="63">
        <v>0</v>
      </c>
    </row>
    <row r="1457" spans="1:8">
      <c r="A1457" s="67" t="s">
        <v>51</v>
      </c>
      <c r="B1457" s="68">
        <v>2010</v>
      </c>
      <c r="C1457" s="72">
        <v>231475665</v>
      </c>
      <c r="D1457" s="72">
        <v>177900568</v>
      </c>
      <c r="E1457" s="72">
        <v>539615942</v>
      </c>
      <c r="F1457" s="72">
        <v>0</v>
      </c>
      <c r="G1457" s="70">
        <f t="shared" si="51"/>
        <v>948992175</v>
      </c>
      <c r="H1457" s="63">
        <v>0</v>
      </c>
    </row>
    <row r="1458" spans="1:8">
      <c r="A1458" s="67" t="s">
        <v>51</v>
      </c>
      <c r="B1458" s="68">
        <v>2011</v>
      </c>
      <c r="C1458" s="72">
        <v>236765939</v>
      </c>
      <c r="D1458" s="72">
        <v>204037972</v>
      </c>
      <c r="E1458" s="72">
        <v>653704898</v>
      </c>
      <c r="F1458" s="72">
        <v>0</v>
      </c>
      <c r="G1458" s="70">
        <f t="shared" si="51"/>
        <v>1094508809</v>
      </c>
      <c r="H1458" s="63">
        <v>0</v>
      </c>
    </row>
    <row r="1459" spans="1:8">
      <c r="A1459" s="67" t="s">
        <v>51</v>
      </c>
      <c r="B1459" s="68">
        <v>2012</v>
      </c>
      <c r="C1459" s="72">
        <v>263181234</v>
      </c>
      <c r="D1459" s="72">
        <v>217793921</v>
      </c>
      <c r="E1459" s="72">
        <v>581654370</v>
      </c>
      <c r="F1459" s="72">
        <v>0</v>
      </c>
      <c r="G1459" s="70">
        <f t="shared" si="51"/>
        <v>1062629525</v>
      </c>
      <c r="H1459" s="63">
        <v>0</v>
      </c>
    </row>
    <row r="1460" spans="1:8">
      <c r="A1460" s="67" t="s">
        <v>51</v>
      </c>
      <c r="B1460" s="68">
        <v>2013</v>
      </c>
      <c r="C1460" s="72">
        <v>273349813</v>
      </c>
      <c r="D1460" s="72">
        <v>234916620</v>
      </c>
      <c r="E1460" s="72">
        <v>597008797</v>
      </c>
      <c r="F1460" s="72">
        <v>0</v>
      </c>
      <c r="G1460" s="70">
        <f t="shared" si="51"/>
        <v>1105275230</v>
      </c>
      <c r="H1460" s="63">
        <v>0</v>
      </c>
    </row>
    <row r="1461" spans="1:8">
      <c r="A1461" s="67" t="s">
        <v>51</v>
      </c>
      <c r="B1461" s="68">
        <v>2014</v>
      </c>
      <c r="C1461" s="72">
        <v>275521224</v>
      </c>
      <c r="D1461" s="72">
        <v>252162533</v>
      </c>
      <c r="E1461" s="72">
        <v>630904451.29999995</v>
      </c>
      <c r="F1461" s="72">
        <v>0</v>
      </c>
      <c r="G1461" s="70">
        <f t="shared" si="51"/>
        <v>1158588208.3</v>
      </c>
      <c r="H1461" s="63">
        <v>0</v>
      </c>
    </row>
    <row r="1462" spans="1:8">
      <c r="A1462" s="67"/>
      <c r="C1462" s="69"/>
      <c r="D1462" s="69"/>
      <c r="E1462" s="69"/>
      <c r="F1462" s="69"/>
      <c r="G1462" s="75"/>
    </row>
    <row r="1463" spans="1:8">
      <c r="A1463" s="77" t="s">
        <v>410</v>
      </c>
      <c r="B1463" s="84">
        <v>1988</v>
      </c>
      <c r="C1463" s="69">
        <f>C7+C35+C63+C91+C119+C147+C175+C203+C231+C259+C287+C315+C343+C371+C399+C427+C455+C483+C511+C539+C567+C595+C623+C651+C679+C707+C735+C763+C791+C819+C847+C875+C903+C931+C959+C987+C1015+C1043+C1071+C1099+C1127+C1155+C1183+C1211+C1239+C1267+C1295+C1323+C1351+C1379+C1407+C1435</f>
        <v>56388254348</v>
      </c>
      <c r="D1463" s="69">
        <f>D7+D35+D63+D91+D119+D147+D175+D203+D231+D259+D287+D315+D343+D371+D399+D427+D455+D483+D511+D539+D567+D595+D623+D651+D679+D707+D735+D763+D791+D819+D847+D875+D903+D931+D959+D987+D1015+D1043+D1071+D1099+D1127+D1155+D1183+D1211+D1239+D1267+D1295+D1323+D1351+D1379+D1407+D1435</f>
        <v>47263267591</v>
      </c>
      <c r="E1463" s="69">
        <f>E7+E35+E63+E91+E119+E147+E175+E203+E231+E259+E287+E315+E343+E371+E399+E427+E455+E483+E511+E539+E567+E595+E623+E651+E679+E707+E735+E763+E791+E819+E847+E875+E903+E931+E959+E987+E1015+E1043+E1071+E1099+E1127+E1155+E1183+E1211+E1239+E1267+E1295+E1323+E1351+E1379+E1407+E1435</f>
        <v>67909694904</v>
      </c>
      <c r="F1463" s="69">
        <f>F7+F35+F63+F91+F119+F147+F175+F203+F231+F259+F287+F315+F343+F371+F399+F427+F455+F483+F511+F539+F567+F595+F623+F651+F679+F707+F735+F763+F791+F819+F847+F875+F903+F931+F959+F987+F1015+F1043+F1071+F1099+F1127+F1155+F1183+F1211+F1239+F1267+F1295+F1323+F1351+F1379+F1407+F1435</f>
        <v>13003786835</v>
      </c>
      <c r="G1463" s="85">
        <f t="shared" ref="G1463:H1478" si="52">+G35+G7+G91+G63+G119+G147+G175+G203+G259+G287+G315+G427+G343+G371+G399+G455+G483+G511+G595+G567+G539+G623+G651+G707+G679+G735+G931+G959+G763+G819+G847+G875+G791+G903+G987+G1015+G1043+G1071+G1099+G1127+G1155+G1183+G1211+G1239+G1267+G1323+G1295+G1351+G1407+G1379+G1435+G231</f>
        <v>184565003678</v>
      </c>
      <c r="H1463" s="63">
        <f t="shared" si="52"/>
        <v>65627302</v>
      </c>
    </row>
    <row r="1464" spans="1:8">
      <c r="A1464" s="77" t="s">
        <v>410</v>
      </c>
      <c r="B1464" s="84">
        <v>1989</v>
      </c>
      <c r="C1464" s="69">
        <f t="shared" ref="C1464:F1479" si="53">C8+C36+C64+C92+C120+C148+C176+C204+C232+C260+C288+C316+C344+C372+C400+C428+C456+C484+C512+C540+C568+C596+C624+C652+C680+C708+C736+C764+C792+C820+C848+C876+C904+C932+C960+C988+C1016+C1044+C1072+C1100+C1128+C1156+C1184+C1212+C1240+C1268+C1296+C1324+C1352+C1380+C1408+C1436</f>
        <v>55236476397</v>
      </c>
      <c r="D1464" s="69">
        <f t="shared" si="53"/>
        <v>51478466586</v>
      </c>
      <c r="E1464" s="69">
        <f t="shared" si="53"/>
        <v>72068971823</v>
      </c>
      <c r="F1464" s="69">
        <f t="shared" si="53"/>
        <v>13398723461</v>
      </c>
      <c r="G1464" s="85">
        <f t="shared" si="52"/>
        <v>192182638267</v>
      </c>
      <c r="H1464" s="63">
        <f t="shared" si="52"/>
        <v>83207030</v>
      </c>
    </row>
    <row r="1465" spans="1:8">
      <c r="A1465" s="77" t="s">
        <v>410</v>
      </c>
      <c r="B1465" s="84">
        <v>1990</v>
      </c>
      <c r="C1465" s="69">
        <f t="shared" si="53"/>
        <v>59745978030</v>
      </c>
      <c r="D1465" s="69">
        <f t="shared" si="53"/>
        <v>59210480857.200012</v>
      </c>
      <c r="E1465" s="69">
        <f t="shared" si="53"/>
        <v>76031191445</v>
      </c>
      <c r="F1465" s="69">
        <f t="shared" si="53"/>
        <v>13185715755</v>
      </c>
      <c r="G1465" s="85">
        <f t="shared" si="52"/>
        <v>208173366087.20001</v>
      </c>
      <c r="H1465" s="63">
        <f t="shared" si="52"/>
        <v>86486025</v>
      </c>
    </row>
    <row r="1466" spans="1:8">
      <c r="A1466" s="77" t="s">
        <v>410</v>
      </c>
      <c r="B1466" s="84">
        <v>1991</v>
      </c>
      <c r="C1466" s="69">
        <f t="shared" si="53"/>
        <v>63124415917</v>
      </c>
      <c r="D1466" s="69">
        <f t="shared" si="53"/>
        <v>54110160997</v>
      </c>
      <c r="E1466" s="69">
        <f t="shared" si="53"/>
        <v>77211223791</v>
      </c>
      <c r="F1466" s="69">
        <f t="shared" si="53"/>
        <v>15049158581</v>
      </c>
      <c r="G1466" s="85">
        <f t="shared" si="52"/>
        <v>209494959286</v>
      </c>
      <c r="H1466" s="63">
        <f t="shared" si="52"/>
        <v>101244119</v>
      </c>
    </row>
    <row r="1467" spans="1:8">
      <c r="A1467" s="77" t="s">
        <v>410</v>
      </c>
      <c r="B1467" s="84">
        <v>1992</v>
      </c>
      <c r="C1467" s="69">
        <f t="shared" si="53"/>
        <v>66782571580</v>
      </c>
      <c r="D1467" s="69">
        <f t="shared" si="53"/>
        <v>56703419958.799988</v>
      </c>
      <c r="E1467" s="69">
        <f t="shared" si="53"/>
        <v>79348307053</v>
      </c>
      <c r="F1467" s="69">
        <f t="shared" si="53"/>
        <v>12888318201</v>
      </c>
      <c r="G1467" s="85">
        <f t="shared" si="52"/>
        <v>215722616792.80002</v>
      </c>
      <c r="H1467" s="63">
        <f t="shared" si="52"/>
        <v>126323239</v>
      </c>
    </row>
    <row r="1468" spans="1:8">
      <c r="A1468" s="77" t="s">
        <v>410</v>
      </c>
      <c r="B1468" s="84">
        <v>1993</v>
      </c>
      <c r="C1468" s="69">
        <f t="shared" si="53"/>
        <v>71523564638</v>
      </c>
      <c r="D1468" s="69">
        <f t="shared" si="53"/>
        <v>48902588001</v>
      </c>
      <c r="E1468" s="69">
        <f t="shared" si="53"/>
        <v>82280654795</v>
      </c>
      <c r="F1468" s="69">
        <f t="shared" si="53"/>
        <v>12195899332</v>
      </c>
      <c r="G1468" s="85">
        <f t="shared" si="52"/>
        <v>214902706766</v>
      </c>
      <c r="H1468" s="63">
        <f t="shared" si="52"/>
        <v>116194692</v>
      </c>
    </row>
    <row r="1469" spans="1:8">
      <c r="A1469" s="77" t="s">
        <v>410</v>
      </c>
      <c r="B1469" s="84">
        <v>1994</v>
      </c>
      <c r="C1469" s="69">
        <f t="shared" si="53"/>
        <v>76465077072</v>
      </c>
      <c r="D1469" s="69">
        <f t="shared" si="53"/>
        <v>64056662631</v>
      </c>
      <c r="E1469" s="69">
        <f t="shared" si="53"/>
        <v>82657912116</v>
      </c>
      <c r="F1469" s="69">
        <f t="shared" si="53"/>
        <v>11394978331</v>
      </c>
      <c r="G1469" s="85">
        <f t="shared" si="52"/>
        <v>234574630150</v>
      </c>
      <c r="H1469" s="63">
        <f t="shared" si="52"/>
        <v>127716287</v>
      </c>
    </row>
    <row r="1470" spans="1:8">
      <c r="A1470" s="77" t="s">
        <v>410</v>
      </c>
      <c r="B1470" s="84">
        <v>1995</v>
      </c>
      <c r="C1470" s="69">
        <f t="shared" si="53"/>
        <v>81386026586</v>
      </c>
      <c r="D1470" s="69">
        <f t="shared" si="53"/>
        <v>65051449590</v>
      </c>
      <c r="E1470" s="69">
        <f t="shared" si="53"/>
        <v>88302485204</v>
      </c>
      <c r="F1470" s="69">
        <f t="shared" si="53"/>
        <v>10670395993</v>
      </c>
      <c r="G1470" s="85">
        <f t="shared" si="52"/>
        <v>245410357373</v>
      </c>
      <c r="H1470" s="63">
        <f t="shared" si="52"/>
        <v>147261114</v>
      </c>
    </row>
    <row r="1471" spans="1:8">
      <c r="A1471" s="77" t="s">
        <v>410</v>
      </c>
      <c r="B1471" s="84">
        <v>1996</v>
      </c>
      <c r="C1471" s="69">
        <f t="shared" si="53"/>
        <v>80118134719</v>
      </c>
      <c r="D1471" s="69">
        <f t="shared" si="53"/>
        <v>56008408418</v>
      </c>
      <c r="E1471" s="69">
        <f t="shared" si="53"/>
        <v>93955094633</v>
      </c>
      <c r="F1471" s="69">
        <f t="shared" si="53"/>
        <v>8691527510</v>
      </c>
      <c r="G1471" s="85">
        <f t="shared" si="52"/>
        <v>238773165280</v>
      </c>
      <c r="H1471" s="63">
        <f t="shared" si="52"/>
        <v>115973403</v>
      </c>
    </row>
    <row r="1472" spans="1:8">
      <c r="A1472" s="77" t="s">
        <v>410</v>
      </c>
      <c r="B1472" s="84">
        <v>1997</v>
      </c>
      <c r="C1472" s="69">
        <f t="shared" si="53"/>
        <v>81291968089</v>
      </c>
      <c r="D1472" s="69">
        <f t="shared" si="53"/>
        <v>60690697981</v>
      </c>
      <c r="E1472" s="69">
        <f t="shared" si="53"/>
        <v>95865833782</v>
      </c>
      <c r="F1472" s="69">
        <f t="shared" si="53"/>
        <v>9343241569</v>
      </c>
      <c r="G1472" s="85">
        <f t="shared" si="52"/>
        <v>247191741421</v>
      </c>
      <c r="H1472" s="63">
        <f t="shared" si="52"/>
        <v>131079061</v>
      </c>
    </row>
    <row r="1473" spans="1:9">
      <c r="A1473" s="77" t="s">
        <v>410</v>
      </c>
      <c r="B1473" s="84">
        <v>1998</v>
      </c>
      <c r="C1473" s="69">
        <f t="shared" si="53"/>
        <v>84536044451</v>
      </c>
      <c r="D1473" s="69">
        <f t="shared" si="53"/>
        <v>58426760693</v>
      </c>
      <c r="E1473" s="69">
        <f t="shared" si="53"/>
        <v>101781346921</v>
      </c>
      <c r="F1473" s="69">
        <f t="shared" si="53"/>
        <v>7868201364</v>
      </c>
      <c r="G1473" s="85">
        <f t="shared" si="52"/>
        <v>252612353429</v>
      </c>
      <c r="H1473" s="63">
        <f t="shared" si="52"/>
        <v>126213567</v>
      </c>
    </row>
    <row r="1474" spans="1:9">
      <c r="A1474" s="77" t="s">
        <v>410</v>
      </c>
      <c r="B1474" s="84">
        <v>1999</v>
      </c>
      <c r="C1474" s="69">
        <f t="shared" si="53"/>
        <v>83270387788</v>
      </c>
      <c r="D1474" s="69">
        <f t="shared" si="53"/>
        <v>78982290908</v>
      </c>
      <c r="E1474" s="69">
        <f t="shared" si="53"/>
        <v>110138309203</v>
      </c>
      <c r="F1474" s="69">
        <f t="shared" si="53"/>
        <v>10556342192</v>
      </c>
      <c r="G1474" s="85">
        <f t="shared" si="52"/>
        <v>282947330091</v>
      </c>
      <c r="H1474" s="63">
        <f t="shared" si="52"/>
        <v>156700755</v>
      </c>
    </row>
    <row r="1475" spans="1:9">
      <c r="A1475" s="77" t="s">
        <v>410</v>
      </c>
      <c r="B1475" s="84">
        <v>2000</v>
      </c>
      <c r="C1475" s="69">
        <f t="shared" si="53"/>
        <v>86513095925</v>
      </c>
      <c r="D1475" s="69">
        <f t="shared" si="53"/>
        <v>87438425121</v>
      </c>
      <c r="E1475" s="69">
        <f t="shared" si="53"/>
        <v>119747691202</v>
      </c>
      <c r="F1475" s="69">
        <f t="shared" si="53"/>
        <v>9908443089</v>
      </c>
      <c r="G1475" s="85">
        <f t="shared" si="52"/>
        <v>303607655337</v>
      </c>
      <c r="H1475" s="63">
        <f t="shared" si="52"/>
        <v>183293590</v>
      </c>
    </row>
    <row r="1476" spans="1:9">
      <c r="A1476" s="77" t="s">
        <v>410</v>
      </c>
      <c r="B1476" s="84">
        <v>2001</v>
      </c>
      <c r="C1476" s="69">
        <f t="shared" si="53"/>
        <v>86584179826</v>
      </c>
      <c r="D1476" s="69">
        <f t="shared" si="53"/>
        <v>119908161439.33998</v>
      </c>
      <c r="E1476" s="69">
        <f t="shared" si="53"/>
        <v>127080474825</v>
      </c>
      <c r="F1476" s="69">
        <f t="shared" si="53"/>
        <v>8805598828</v>
      </c>
      <c r="G1476" s="85">
        <f t="shared" si="52"/>
        <v>342378414918.34003</v>
      </c>
      <c r="H1476" s="63">
        <f t="shared" si="52"/>
        <v>209532372</v>
      </c>
    </row>
    <row r="1477" spans="1:9">
      <c r="A1477" s="77" t="s">
        <v>410</v>
      </c>
      <c r="B1477" s="84">
        <v>2002</v>
      </c>
      <c r="C1477" s="69">
        <f t="shared" si="53"/>
        <v>89188766523</v>
      </c>
      <c r="D1477" s="69">
        <f t="shared" si="53"/>
        <v>159868596257</v>
      </c>
      <c r="E1477" s="69">
        <f t="shared" si="53"/>
        <v>131848549131</v>
      </c>
      <c r="F1477" s="69">
        <f t="shared" si="53"/>
        <v>10010314823</v>
      </c>
      <c r="G1477" s="85">
        <f t="shared" si="52"/>
        <v>390916226734</v>
      </c>
      <c r="H1477" s="63">
        <f t="shared" si="52"/>
        <v>267549817</v>
      </c>
    </row>
    <row r="1478" spans="1:9">
      <c r="A1478" s="77" t="s">
        <v>410</v>
      </c>
      <c r="B1478" s="84">
        <v>2003</v>
      </c>
      <c r="C1478" s="69">
        <f t="shared" si="53"/>
        <v>93464790691</v>
      </c>
      <c r="D1478" s="69">
        <f t="shared" si="53"/>
        <v>144016510266</v>
      </c>
      <c r="E1478" s="69">
        <f t="shared" si="53"/>
        <v>141196916058</v>
      </c>
      <c r="F1478" s="69">
        <f t="shared" si="53"/>
        <v>9954299225</v>
      </c>
      <c r="G1478" s="85">
        <f t="shared" ref="G1478:G1489" si="54">SUM(C1478:F1478)</f>
        <v>388632516240</v>
      </c>
      <c r="H1478" s="63">
        <f t="shared" si="52"/>
        <v>353051201</v>
      </c>
    </row>
    <row r="1479" spans="1:9">
      <c r="A1479" s="77" t="s">
        <v>410</v>
      </c>
      <c r="B1479" s="84">
        <v>2004</v>
      </c>
      <c r="C1479" s="69">
        <f t="shared" si="53"/>
        <v>97758552855</v>
      </c>
      <c r="D1479" s="69">
        <f t="shared" si="53"/>
        <v>128661045820</v>
      </c>
      <c r="E1479" s="69">
        <f t="shared" si="53"/>
        <v>151688095291</v>
      </c>
      <c r="F1479" s="69">
        <f t="shared" si="53"/>
        <v>10309438230</v>
      </c>
      <c r="G1479" s="85">
        <f t="shared" si="54"/>
        <v>388417132196</v>
      </c>
      <c r="H1479" s="63">
        <f t="shared" ref="H1479:H1489" si="55">+H51+H23+H107+H79+H135+H163+H191+H219+H275+H303+H331+H443+H359+H387+H415+H471+H499+H527+H611+H583+H555+H639+H667+H723+H695+H751+H947+H975+H779+H835+H863+H891+H807+H919+H1003+H1031+H1059+H1087+H1115+H1143+H1171+H1199+H1227+H1255+H1283+H1339+H1311+H1367+H1423+H1395+H1451+H247</f>
        <v>1194675812</v>
      </c>
    </row>
    <row r="1480" spans="1:9">
      <c r="A1480" s="77" t="s">
        <v>410</v>
      </c>
      <c r="B1480" s="84">
        <v>2005</v>
      </c>
      <c r="C1480" s="69">
        <f t="shared" ref="C1480:F1489" si="56">C24+C52+C80+C108+C136+C164+C192+C220+C248+C276+C304+C332+C360+C388+C416+C444+C472+C500+C528+C556+C584+C612+C640+C668+C696+C724+C752+C780+C808+C836+C864+C892+C920+C948+C976+C1004+C1032+C1060+C1088+C1116+C1144+C1172+C1200+C1228+C1256+C1284+C1312+C1340+C1368+C1396+C1424+C1452</f>
        <v>99468894303</v>
      </c>
      <c r="D1480" s="69">
        <f t="shared" si="56"/>
        <v>115824241087</v>
      </c>
      <c r="E1480" s="69">
        <f t="shared" si="56"/>
        <v>169255920539.65988</v>
      </c>
      <c r="F1480" s="69">
        <f t="shared" si="56"/>
        <v>14193384899</v>
      </c>
      <c r="G1480" s="85">
        <f t="shared" si="54"/>
        <v>398742440828.65991</v>
      </c>
      <c r="H1480" s="63">
        <f t="shared" si="55"/>
        <v>462776297</v>
      </c>
    </row>
    <row r="1481" spans="1:9">
      <c r="A1481" s="77" t="s">
        <v>410</v>
      </c>
      <c r="B1481" s="84">
        <v>2006</v>
      </c>
      <c r="C1481" s="69">
        <f t="shared" si="56"/>
        <v>106816940970</v>
      </c>
      <c r="D1481" s="69">
        <f t="shared" si="56"/>
        <v>131414424724</v>
      </c>
      <c r="E1481" s="69">
        <f t="shared" si="56"/>
        <v>186537784151</v>
      </c>
      <c r="F1481" s="69">
        <f t="shared" si="56"/>
        <v>11172807693</v>
      </c>
      <c r="G1481" s="85">
        <f t="shared" si="54"/>
        <v>435941957538</v>
      </c>
      <c r="H1481" s="63">
        <f t="shared" si="55"/>
        <v>751654115</v>
      </c>
    </row>
    <row r="1482" spans="1:9">
      <c r="A1482" s="77" t="s">
        <v>410</v>
      </c>
      <c r="B1482" s="84">
        <v>2007</v>
      </c>
      <c r="C1482" s="69">
        <f t="shared" si="56"/>
        <v>111078083735</v>
      </c>
      <c r="D1482" s="69">
        <f t="shared" si="56"/>
        <v>131995573268</v>
      </c>
      <c r="E1482" s="69">
        <f t="shared" si="56"/>
        <v>222446629264</v>
      </c>
      <c r="F1482" s="69">
        <f t="shared" si="56"/>
        <v>10868095455</v>
      </c>
      <c r="G1482" s="85">
        <f t="shared" si="54"/>
        <v>476388381722</v>
      </c>
      <c r="H1482" s="63">
        <f t="shared" si="55"/>
        <v>763710560</v>
      </c>
    </row>
    <row r="1483" spans="1:9">
      <c r="A1483" s="77" t="s">
        <v>410</v>
      </c>
      <c r="B1483" s="84">
        <v>2008</v>
      </c>
      <c r="C1483" s="69">
        <f t="shared" si="56"/>
        <v>113872016914</v>
      </c>
      <c r="D1483" s="69">
        <f t="shared" si="56"/>
        <v>177517861674</v>
      </c>
      <c r="E1483" s="69">
        <f t="shared" si="56"/>
        <v>239512104752</v>
      </c>
      <c r="F1483" s="69">
        <f t="shared" si="56"/>
        <v>12900051392</v>
      </c>
      <c r="G1483" s="85">
        <f t="shared" si="54"/>
        <v>543802034732</v>
      </c>
      <c r="H1483" s="63">
        <f t="shared" si="55"/>
        <v>916292536</v>
      </c>
    </row>
    <row r="1484" spans="1:9">
      <c r="A1484" s="77" t="s">
        <v>410</v>
      </c>
      <c r="B1484" s="84">
        <v>2009</v>
      </c>
      <c r="C1484" s="69">
        <f t="shared" si="56"/>
        <v>119443043510</v>
      </c>
      <c r="D1484" s="69">
        <f t="shared" si="56"/>
        <v>170434394828</v>
      </c>
      <c r="E1484" s="69">
        <f t="shared" si="56"/>
        <v>248889171755</v>
      </c>
      <c r="F1484" s="69">
        <f t="shared" si="56"/>
        <v>9620869867</v>
      </c>
      <c r="G1484" s="85">
        <f t="shared" si="54"/>
        <v>548387479960</v>
      </c>
      <c r="H1484" s="63">
        <f t="shared" si="55"/>
        <v>657497112</v>
      </c>
    </row>
    <row r="1485" spans="1:9">
      <c r="A1485" s="77" t="s">
        <v>410</v>
      </c>
      <c r="B1485" s="84">
        <v>2010</v>
      </c>
      <c r="C1485" s="69">
        <f t="shared" si="56"/>
        <v>124505221626</v>
      </c>
      <c r="D1485" s="69">
        <f t="shared" si="56"/>
        <v>146713068062</v>
      </c>
      <c r="E1485" s="69">
        <f t="shared" si="56"/>
        <v>251663371951</v>
      </c>
      <c r="F1485" s="69">
        <f t="shared" si="56"/>
        <v>9047202581</v>
      </c>
      <c r="G1485" s="85">
        <f t="shared" si="54"/>
        <v>531928864220</v>
      </c>
      <c r="H1485" s="63">
        <f t="shared" si="55"/>
        <v>861262702</v>
      </c>
    </row>
    <row r="1486" spans="1:9">
      <c r="A1486" s="77" t="s">
        <v>410</v>
      </c>
      <c r="B1486" s="84">
        <v>2011</v>
      </c>
      <c r="C1486" s="69">
        <f t="shared" si="56"/>
        <v>128174003946</v>
      </c>
      <c r="D1486" s="69">
        <f t="shared" si="56"/>
        <v>142768540371</v>
      </c>
      <c r="E1486" s="69">
        <f t="shared" si="56"/>
        <v>256532569783.26999</v>
      </c>
      <c r="F1486" s="69">
        <f t="shared" si="56"/>
        <v>9378004926</v>
      </c>
      <c r="G1486" s="85">
        <f t="shared" si="54"/>
        <v>536853119026.27002</v>
      </c>
      <c r="H1486" s="63">
        <f t="shared" si="55"/>
        <v>779149102</v>
      </c>
    </row>
    <row r="1487" spans="1:9">
      <c r="A1487" s="77" t="s">
        <v>410</v>
      </c>
      <c r="B1487" s="84">
        <v>2012</v>
      </c>
      <c r="C1487" s="69">
        <f t="shared" si="56"/>
        <v>134388725185</v>
      </c>
      <c r="D1487" s="69">
        <f t="shared" si="56"/>
        <v>173878995358</v>
      </c>
      <c r="E1487" s="69">
        <f t="shared" si="56"/>
        <v>253809469842</v>
      </c>
      <c r="F1487" s="69">
        <f t="shared" si="56"/>
        <v>15570096531</v>
      </c>
      <c r="G1487" s="85">
        <f t="shared" si="54"/>
        <v>577647286916</v>
      </c>
      <c r="H1487" s="63">
        <f t="shared" si="55"/>
        <v>734318146</v>
      </c>
    </row>
    <row r="1488" spans="1:9">
      <c r="A1488" s="77" t="s">
        <v>410</v>
      </c>
      <c r="B1488" s="84">
        <v>2013</v>
      </c>
      <c r="C1488" s="69">
        <f t="shared" si="56"/>
        <v>135862952029</v>
      </c>
      <c r="D1488" s="69">
        <f t="shared" si="56"/>
        <v>150827781178</v>
      </c>
      <c r="E1488" s="69">
        <f t="shared" si="56"/>
        <v>248141967908</v>
      </c>
      <c r="F1488" s="69">
        <f t="shared" si="56"/>
        <v>13292289960</v>
      </c>
      <c r="G1488" s="85">
        <f t="shared" si="54"/>
        <v>548124991075</v>
      </c>
      <c r="H1488" s="63">
        <f t="shared" si="55"/>
        <v>1003857612</v>
      </c>
      <c r="I1488" s="86"/>
    </row>
    <row r="1489" spans="1:9">
      <c r="A1489" s="77" t="s">
        <v>410</v>
      </c>
      <c r="B1489" s="84">
        <v>2014</v>
      </c>
      <c r="C1489" s="69">
        <f t="shared" si="56"/>
        <v>138178007058</v>
      </c>
      <c r="D1489" s="69">
        <f t="shared" si="56"/>
        <v>166363034520</v>
      </c>
      <c r="E1489" s="69">
        <f t="shared" si="56"/>
        <v>274891972789.25</v>
      </c>
      <c r="F1489" s="69">
        <f t="shared" si="56"/>
        <v>11999597093</v>
      </c>
      <c r="G1489" s="85">
        <f t="shared" si="54"/>
        <v>591432611460.25</v>
      </c>
      <c r="H1489" s="63">
        <f t="shared" si="55"/>
        <v>2365882418</v>
      </c>
      <c r="I1489" s="86"/>
    </row>
    <row r="1490" spans="1:9">
      <c r="A1490" s="58"/>
      <c r="C1490" s="87"/>
      <c r="D1490" s="87"/>
      <c r="E1490" s="87"/>
      <c r="F1490" s="87"/>
      <c r="G1490" s="88"/>
    </row>
    <row r="1491" spans="1:9">
      <c r="A1491" s="58"/>
      <c r="B1491" s="89" t="s">
        <v>398</v>
      </c>
      <c r="C1491" s="90">
        <f>SUM(C1463:C1490)</f>
        <v>2525166174711</v>
      </c>
      <c r="D1491" s="90">
        <f t="shared" ref="D1491:H1491" si="57">SUM(D1463:D1490)</f>
        <v>2848515308185.3398</v>
      </c>
      <c r="E1491" s="90">
        <f t="shared" si="57"/>
        <v>4050793714912.1802</v>
      </c>
      <c r="F1491" s="90">
        <f t="shared" si="57"/>
        <v>305276783716</v>
      </c>
      <c r="G1491" s="90">
        <f t="shared" si="57"/>
        <v>9729751981524.5195</v>
      </c>
      <c r="H1491" s="90">
        <f t="shared" si="57"/>
        <v>12888529986</v>
      </c>
    </row>
    <row r="1492" spans="1:9">
      <c r="A1492" s="58"/>
      <c r="B1492" s="84"/>
      <c r="C1492" s="87" t="s">
        <v>402</v>
      </c>
      <c r="D1492" s="87" t="s">
        <v>402</v>
      </c>
      <c r="E1492" s="87" t="s">
        <v>402</v>
      </c>
      <c r="F1492" s="87"/>
      <c r="G1492" s="87"/>
    </row>
    <row r="1493" spans="1:9">
      <c r="A1493" s="58" t="s">
        <v>411</v>
      </c>
      <c r="B1493" s="84"/>
      <c r="C1493" s="87">
        <f>SUM(C7:C1462)</f>
        <v>2525166174711</v>
      </c>
      <c r="D1493" s="87">
        <f t="shared" ref="D1493:H1493" si="58">SUM(D7:D1461)</f>
        <v>2848515308185.3418</v>
      </c>
      <c r="E1493" s="87">
        <f t="shared" si="58"/>
        <v>4050793714912.1807</v>
      </c>
      <c r="F1493" s="87">
        <f t="shared" si="58"/>
        <v>305276783716</v>
      </c>
      <c r="G1493" s="87">
        <f t="shared" si="58"/>
        <v>9729751981524.5195</v>
      </c>
      <c r="H1493" s="87">
        <f t="shared" si="58"/>
        <v>12888529986</v>
      </c>
    </row>
    <row r="1494" spans="1:9">
      <c r="A1494" s="58"/>
      <c r="B1494" s="84"/>
      <c r="C1494" s="87">
        <f>C1491-C1493</f>
        <v>0</v>
      </c>
      <c r="D1494" s="87">
        <f t="shared" ref="D1494:H1494" si="59">D1491-D1493</f>
        <v>0</v>
      </c>
      <c r="E1494" s="87">
        <f t="shared" si="59"/>
        <v>0</v>
      </c>
      <c r="F1494" s="87">
        <f t="shared" si="59"/>
        <v>0</v>
      </c>
      <c r="G1494" s="87">
        <f t="shared" si="59"/>
        <v>0</v>
      </c>
      <c r="H1494" s="87">
        <f t="shared" si="59"/>
        <v>0</v>
      </c>
    </row>
    <row r="1495" spans="1:9">
      <c r="A1495" s="58"/>
      <c r="B1495" s="59"/>
      <c r="C1495" s="59"/>
      <c r="D1495" s="59"/>
      <c r="E1495" s="59"/>
      <c r="F1495" s="59"/>
      <c r="G1495" s="58"/>
    </row>
  </sheetData>
  <mergeCells count="2">
    <mergeCell ref="A1:H1"/>
    <mergeCell ref="A2:H2"/>
  </mergeCells>
  <pageMargins left="0.25" right="0.25" top="0.5" bottom="0.5" header="0.25" footer="0.25"/>
  <pageSetup scale="60" orientation="landscape" r:id="rId1"/>
  <headerFooter>
    <oddHeader xml:space="preserve">&amp;L&amp;D&amp;T&amp;Z&amp;F&amp;RUNAUDITED
©  NOLHGA
</oddHeader>
    <oddFooter>&amp;CFor member company and GA use only.  The data utilizes estimates and excludes many costs incurred directly by GAs.  It MAY NOT be utilized in protesting actual GA assessments.</oddFooter>
  </headerFooter>
  <rowBreaks count="26" manualBreakCount="26">
    <brk id="62" max="8" man="1"/>
    <brk id="118" max="8" man="1"/>
    <brk id="174" max="8" man="1"/>
    <brk id="230" max="8" man="1"/>
    <brk id="286" max="8" man="1"/>
    <brk id="342" max="8" man="1"/>
    <brk id="398" max="8" man="1"/>
    <brk id="454" max="8" man="1"/>
    <brk id="510" max="8" man="1"/>
    <brk id="566" max="8" man="1"/>
    <brk id="622" max="8" man="1"/>
    <brk id="678" max="8" man="1"/>
    <brk id="734" max="8" man="1"/>
    <brk id="790" max="8" man="1"/>
    <brk id="846" max="8" man="1"/>
    <brk id="902" max="8" man="1"/>
    <brk id="958" max="8" man="1"/>
    <brk id="1014" max="8" man="1"/>
    <brk id="1070" max="8" man="1"/>
    <brk id="1126" max="8" man="1"/>
    <brk id="1182" max="8" man="1"/>
    <brk id="1238" max="8" man="1"/>
    <brk id="1294" max="8" man="1"/>
    <brk id="1350" max="8" man="1"/>
    <brk id="1406" max="8" man="1"/>
    <brk id="146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91</vt:i4>
      </vt:variant>
      <vt:variant>
        <vt:lpstr>Named Ranges</vt:lpstr>
      </vt:variant>
      <vt:variant>
        <vt:i4>93</vt:i4>
      </vt:variant>
    </vt:vector>
  </HeadingPairs>
  <TitlesOfParts>
    <vt:vector size="184" baseType="lpstr">
      <vt:lpstr>Alabama Life</vt:lpstr>
      <vt:lpstr>American Chambers</vt:lpstr>
      <vt:lpstr>American Community</vt:lpstr>
      <vt:lpstr>American Educators</vt:lpstr>
      <vt:lpstr>American Integrity</vt:lpstr>
      <vt:lpstr>Amer Life Asr</vt:lpstr>
      <vt:lpstr>American Network</vt:lpstr>
      <vt:lpstr>Amer Std Life Acc</vt:lpstr>
      <vt:lpstr>AmerWstrn</vt:lpstr>
      <vt:lpstr>AMS Life</vt:lpstr>
      <vt:lpstr>Andrew Jackson</vt:lpstr>
      <vt:lpstr>Bankers Commercial</vt:lpstr>
      <vt:lpstr>Benicorp</vt:lpstr>
      <vt:lpstr>Booker T Washington</vt:lpstr>
      <vt:lpstr>Centennial</vt:lpstr>
      <vt:lpstr>Coastal States</vt:lpstr>
      <vt:lpstr>Confed Life &amp; Annty (CLIAC)</vt:lpstr>
      <vt:lpstr>Confed Life (CLIC)</vt:lpstr>
      <vt:lpstr>Consolidated National</vt:lpstr>
      <vt:lpstr>Consumers United</vt:lpstr>
      <vt:lpstr>CoOportunity</vt:lpstr>
      <vt:lpstr>Corporate Life</vt:lpstr>
      <vt:lpstr>Diamond Benefits</vt:lpstr>
      <vt:lpstr>EBL Life</vt:lpstr>
      <vt:lpstr>Executive Life</vt:lpstr>
      <vt:lpstr>ELNY</vt:lpstr>
      <vt:lpstr>Family Guaranty</vt:lpstr>
      <vt:lpstr>Farmers &amp; Ranchers</vt:lpstr>
      <vt:lpstr>Fidelity Bankers</vt:lpstr>
      <vt:lpstr>Fidelity Mutual</vt:lpstr>
      <vt:lpstr>First Capital</vt:lpstr>
      <vt:lpstr>First Natl</vt:lpstr>
      <vt:lpstr>First Natl (Thrnr)</vt:lpstr>
      <vt:lpstr>Franklin American</vt:lpstr>
      <vt:lpstr>Franklin Protective</vt:lpstr>
      <vt:lpstr>George Washington</vt:lpstr>
      <vt:lpstr>Golden State</vt:lpstr>
      <vt:lpstr>Guarantee Security</vt:lpstr>
      <vt:lpstr>Imerica</vt:lpstr>
      <vt:lpstr>Inter-American</vt:lpstr>
      <vt:lpstr>International Fin</vt:lpstr>
      <vt:lpstr>Investment Life of America</vt:lpstr>
      <vt:lpstr>Investors Equity</vt:lpstr>
      <vt:lpstr>Kentucky Central</vt:lpstr>
      <vt:lpstr>Legion</vt:lpstr>
      <vt:lpstr>Life Health America</vt:lpstr>
      <vt:lpstr>Lincoln Memorial</vt:lpstr>
      <vt:lpstr>London Pac</vt:lpstr>
      <vt:lpstr>Lumbermens</vt:lpstr>
      <vt:lpstr>Medical Savings</vt:lpstr>
      <vt:lpstr>Memorial Service</vt:lpstr>
      <vt:lpstr>Midcontinent</vt:lpstr>
      <vt:lpstr>Midwest Life</vt:lpstr>
      <vt:lpstr>Monarch Life</vt:lpstr>
      <vt:lpstr>Mutual Benefit</vt:lpstr>
      <vt:lpstr>Mutual Security</vt:lpstr>
      <vt:lpstr>National Affiliated</vt:lpstr>
      <vt:lpstr>Natl American</vt:lpstr>
      <vt:lpstr>National Heritage</vt:lpstr>
      <vt:lpstr>National States</vt:lpstr>
      <vt:lpstr>New Jersey Life</vt:lpstr>
      <vt:lpstr>Old Colony Life</vt:lpstr>
      <vt:lpstr>Old Faithful</vt:lpstr>
      <vt:lpstr>Pacific Standard</vt:lpstr>
      <vt:lpstr>Pen  Treaty</vt:lpstr>
      <vt:lpstr>Reliance</vt:lpstr>
      <vt:lpstr>SeeChange</vt:lpstr>
      <vt:lpstr>Settlers</vt:lpstr>
      <vt:lpstr>Shenandoah</vt:lpstr>
      <vt:lpstr>Standard Life IN</vt:lpstr>
      <vt:lpstr>States General</vt:lpstr>
      <vt:lpstr>Statesman</vt:lpstr>
      <vt:lpstr>Summit National</vt:lpstr>
      <vt:lpstr>Supreme</vt:lpstr>
      <vt:lpstr>Underwriters</vt:lpstr>
      <vt:lpstr>Unison</vt:lpstr>
      <vt:lpstr>United Republic</vt:lpstr>
      <vt:lpstr>Universal Health Care</vt:lpstr>
      <vt:lpstr>Universal Life</vt:lpstr>
      <vt:lpstr>Universe</vt:lpstr>
      <vt:lpstr>Villanova</vt:lpstr>
      <vt:lpstr>Summary</vt:lpstr>
      <vt:lpstr>Pre-Liquidation Summary</vt:lpstr>
      <vt:lpstr>Open Summary</vt:lpstr>
      <vt:lpstr>Closed Summary</vt:lpstr>
      <vt:lpstr>Estate Closed Summary</vt:lpstr>
      <vt:lpstr>Released from Oversight Summary</vt:lpstr>
      <vt:lpstr>Total Summary</vt:lpstr>
      <vt:lpstr>ELIC Antic Funding</vt:lpstr>
      <vt:lpstr>Recon ELIC Antic Fund to Sum</vt:lpstr>
      <vt:lpstr>Premium</vt:lpstr>
      <vt:lpstr>'Alabama Life'!Print_Area</vt:lpstr>
      <vt:lpstr>'Amer Life Asr'!Print_Area</vt:lpstr>
      <vt:lpstr>'Amer Std Life Acc'!Print_Area</vt:lpstr>
      <vt:lpstr>'American Chambers'!Print_Area</vt:lpstr>
      <vt:lpstr>'American Community'!Print_Area</vt:lpstr>
      <vt:lpstr>'American Educators'!Print_Area</vt:lpstr>
      <vt:lpstr>'American Integrity'!Print_Area</vt:lpstr>
      <vt:lpstr>'American Network'!Print_Area</vt:lpstr>
      <vt:lpstr>AmerWstrn!Print_Area</vt:lpstr>
      <vt:lpstr>'AMS Life'!Print_Area</vt:lpstr>
      <vt:lpstr>'Andrew Jackson'!Print_Area</vt:lpstr>
      <vt:lpstr>'Bankers Commercial'!Print_Area</vt:lpstr>
      <vt:lpstr>Benicorp!Print_Area</vt:lpstr>
      <vt:lpstr>'Booker T Washington'!Print_Area</vt:lpstr>
      <vt:lpstr>Centennial!Print_Area</vt:lpstr>
      <vt:lpstr>'Closed Summary'!Print_Area</vt:lpstr>
      <vt:lpstr>'Coastal States'!Print_Area</vt:lpstr>
      <vt:lpstr>'Confed Life &amp; Annty (CLIAC)'!Print_Area</vt:lpstr>
      <vt:lpstr>'Confed Life (CLIC)'!Print_Area</vt:lpstr>
      <vt:lpstr>'Consolidated National'!Print_Area</vt:lpstr>
      <vt:lpstr>'Consumers United'!Print_Area</vt:lpstr>
      <vt:lpstr>CoOportunity!Print_Area</vt:lpstr>
      <vt:lpstr>'Corporate Life'!Print_Area</vt:lpstr>
      <vt:lpstr>'Diamond Benefits'!Print_Area</vt:lpstr>
      <vt:lpstr>'EBL Life'!Print_Area</vt:lpstr>
      <vt:lpstr>'ELIC Antic Funding'!Print_Area</vt:lpstr>
      <vt:lpstr>ELNY!Print_Area</vt:lpstr>
      <vt:lpstr>'Estate Closed Summary'!Print_Area</vt:lpstr>
      <vt:lpstr>'Executive Life'!Print_Area</vt:lpstr>
      <vt:lpstr>'Family Guaranty'!Print_Area</vt:lpstr>
      <vt:lpstr>'Farmers &amp; Ranchers'!Print_Area</vt:lpstr>
      <vt:lpstr>'Fidelity Bankers'!Print_Area</vt:lpstr>
      <vt:lpstr>'Fidelity Mutual'!Print_Area</vt:lpstr>
      <vt:lpstr>'First Capital'!Print_Area</vt:lpstr>
      <vt:lpstr>'First Natl'!Print_Area</vt:lpstr>
      <vt:lpstr>'First Natl (Thrnr)'!Print_Area</vt:lpstr>
      <vt:lpstr>'Franklin American'!Print_Area</vt:lpstr>
      <vt:lpstr>'Franklin Protective'!Print_Area</vt:lpstr>
      <vt:lpstr>'George Washington'!Print_Area</vt:lpstr>
      <vt:lpstr>'Golden State'!Print_Area</vt:lpstr>
      <vt:lpstr>'Guarantee Security'!Print_Area</vt:lpstr>
      <vt:lpstr>Imerica!Print_Area</vt:lpstr>
      <vt:lpstr>'Inter-American'!Print_Area</vt:lpstr>
      <vt:lpstr>'International Fin'!Print_Area</vt:lpstr>
      <vt:lpstr>'Investment Life of America'!Print_Area</vt:lpstr>
      <vt:lpstr>'Investors Equity'!Print_Area</vt:lpstr>
      <vt:lpstr>'Kentucky Central'!Print_Area</vt:lpstr>
      <vt:lpstr>Legion!Print_Area</vt:lpstr>
      <vt:lpstr>'Life Health America'!Print_Area</vt:lpstr>
      <vt:lpstr>'Lincoln Memorial'!Print_Area</vt:lpstr>
      <vt:lpstr>'London Pac'!Print_Area</vt:lpstr>
      <vt:lpstr>Lumbermens!Print_Area</vt:lpstr>
      <vt:lpstr>'Medical Savings'!Print_Area</vt:lpstr>
      <vt:lpstr>'Memorial Service'!Print_Area</vt:lpstr>
      <vt:lpstr>Midcontinent!Print_Area</vt:lpstr>
      <vt:lpstr>'Midwest Life'!Print_Area</vt:lpstr>
      <vt:lpstr>'Monarch Life'!Print_Area</vt:lpstr>
      <vt:lpstr>'Mutual Benefit'!Print_Area</vt:lpstr>
      <vt:lpstr>'Mutual Security'!Print_Area</vt:lpstr>
      <vt:lpstr>'National Affiliated'!Print_Area</vt:lpstr>
      <vt:lpstr>'National Heritage'!Print_Area</vt:lpstr>
      <vt:lpstr>'National States'!Print_Area</vt:lpstr>
      <vt:lpstr>'Natl American'!Print_Area</vt:lpstr>
      <vt:lpstr>'New Jersey Life'!Print_Area</vt:lpstr>
      <vt:lpstr>'Old Colony Life'!Print_Area</vt:lpstr>
      <vt:lpstr>'Old Faithful'!Print_Area</vt:lpstr>
      <vt:lpstr>'Open Summary'!Print_Area</vt:lpstr>
      <vt:lpstr>'Pacific Standard'!Print_Area</vt:lpstr>
      <vt:lpstr>'Pen  Treaty'!Print_Area</vt:lpstr>
      <vt:lpstr>'Pre-Liquidation Summary'!Print_Area</vt:lpstr>
      <vt:lpstr>Premium!Print_Area</vt:lpstr>
      <vt:lpstr>'Released from Oversight Summary'!Print_Area</vt:lpstr>
      <vt:lpstr>Reliance!Print_Area</vt:lpstr>
      <vt:lpstr>SeeChange!Print_Area</vt:lpstr>
      <vt:lpstr>Settlers!Print_Area</vt:lpstr>
      <vt:lpstr>Shenandoah!Print_Area</vt:lpstr>
      <vt:lpstr>'Standard Life IN'!Print_Area</vt:lpstr>
      <vt:lpstr>'States General'!Print_Area</vt:lpstr>
      <vt:lpstr>Statesman!Print_Area</vt:lpstr>
      <vt:lpstr>Summary!Print_Area</vt:lpstr>
      <vt:lpstr>'Summit National'!Print_Area</vt:lpstr>
      <vt:lpstr>Supreme!Print_Area</vt:lpstr>
      <vt:lpstr>'Total Summary'!Print_Area</vt:lpstr>
      <vt:lpstr>Underwriters!Print_Area</vt:lpstr>
      <vt:lpstr>Unison!Print_Area</vt:lpstr>
      <vt:lpstr>'United Republic'!Print_Area</vt:lpstr>
      <vt:lpstr>'Universal Health Care'!Print_Area</vt:lpstr>
      <vt:lpstr>'Universal Life'!Print_Area</vt:lpstr>
      <vt:lpstr>Universe!Print_Area</vt:lpstr>
      <vt:lpstr>Villanova!Print_Area</vt:lpstr>
      <vt:lpstr>'ELIC Antic Funding'!Print_Titles</vt:lpstr>
      <vt:lpstr>Premium!Print_Titles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2015-11-18T14:00:42Z</cp:lastPrinted>
  <dcterms:created xsi:type="dcterms:W3CDTF">2015-11-17T20:03:23Z</dcterms:created>
  <dcterms:modified xsi:type="dcterms:W3CDTF">2015-11-18T19:04:21Z</dcterms:modified>
</cp:coreProperties>
</file>