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4" yWindow="65524" windowWidth="11136" windowHeight="5496" tabRatio="602" firstSheet="47" activeTab="55"/>
  </bookViews>
  <sheets>
    <sheet name="Alabama Life" sheetId="1" r:id="rId1"/>
    <sheet name="American Educators" sheetId="2" r:id="rId2"/>
    <sheet name="American Integrity" sheetId="3" r:id="rId3"/>
    <sheet name="amer life asr" sheetId="4" r:id="rId4"/>
    <sheet name="Amer Std Life Acc" sheetId="5" r:id="rId5"/>
    <sheet name="AmerWstrn" sheetId="6" r:id="rId6"/>
    <sheet name="AMS Life" sheetId="7" r:id="rId7"/>
    <sheet name="Andrew Jackson" sheetId="8" r:id="rId8"/>
    <sheet name="centennial" sheetId="9" r:id="rId9"/>
    <sheet name="coastal states" sheetId="10" r:id="rId10"/>
    <sheet name="Confed Life (CLIC)" sheetId="11" r:id="rId11"/>
    <sheet name="Confed Life &amp; Annty (CLIAC)" sheetId="12" r:id="rId12"/>
    <sheet name="Consolidated National" sheetId="13" r:id="rId13"/>
    <sheet name="Consumers United" sheetId="14" r:id="rId14"/>
    <sheet name="Cont Invstrs" sheetId="15" r:id="rId15"/>
    <sheet name="Corporate Life" sheetId="16" r:id="rId16"/>
    <sheet name="Diamond Benefits" sheetId="17" r:id="rId17"/>
    <sheet name="EBL Life" sheetId="18" r:id="rId18"/>
    <sheet name="ELIC" sheetId="19" r:id="rId19"/>
    <sheet name="Family Guaranty" sheetId="20" r:id="rId20"/>
    <sheet name="Farmers&amp;Ranchers" sheetId="21" r:id="rId21"/>
    <sheet name="fbl" sheetId="22" r:id="rId22"/>
    <sheet name="Fidelity Mutual" sheetId="23" r:id="rId23"/>
    <sheet name="fcl" sheetId="24" r:id="rId24"/>
    <sheet name="first natl" sheetId="25" r:id="rId25"/>
    <sheet name="First Natl(Thrnr)" sheetId="26" r:id="rId26"/>
    <sheet name="Franklin Protective" sheetId="27" r:id="rId27"/>
    <sheet name="Franklin American" sheetId="28" r:id="rId28"/>
    <sheet name="George Washington" sheetId="29" r:id="rId29"/>
    <sheet name="Guarantee Security" sheetId="30" r:id="rId30"/>
    <sheet name="Inter-American" sheetId="31" r:id="rId31"/>
    <sheet name="International Fin" sheetId="32" r:id="rId32"/>
    <sheet name="Investment Life of America" sheetId="33" r:id="rId33"/>
    <sheet name="Investors Equity" sheetId="34" r:id="rId34"/>
    <sheet name="Kentucky Central" sheetId="35" r:id="rId35"/>
    <sheet name="Midcontinent" sheetId="36" r:id="rId36"/>
    <sheet name="Midwest Life" sheetId="37" r:id="rId37"/>
    <sheet name="Monarch Life" sheetId="38" r:id="rId38"/>
    <sheet name="Mutual Benefit" sheetId="39" r:id="rId39"/>
    <sheet name="Mutual Security" sheetId="40" r:id="rId40"/>
    <sheet name="National Affiliated" sheetId="41" r:id="rId41"/>
    <sheet name="Natl American" sheetId="42" r:id="rId42"/>
    <sheet name="National Heritage" sheetId="43" r:id="rId43"/>
    <sheet name="New Jersey Life" sheetId="44" r:id="rId44"/>
    <sheet name="Old Colony Life" sheetId="45" r:id="rId45"/>
    <sheet name="Old Faithful" sheetId="46" r:id="rId46"/>
    <sheet name="Pacific Standard" sheetId="47" r:id="rId47"/>
    <sheet name="Settlers" sheetId="48" r:id="rId48"/>
    <sheet name="Statesman" sheetId="49" r:id="rId49"/>
    <sheet name="Summit National" sheetId="50" r:id="rId50"/>
    <sheet name="supreme" sheetId="51" r:id="rId51"/>
    <sheet name="underwriters" sheetId="52" r:id="rId52"/>
    <sheet name="Unison" sheetId="53" r:id="rId53"/>
    <sheet name="United Republic" sheetId="54" r:id="rId54"/>
    <sheet name="Universe" sheetId="55" r:id="rId55"/>
    <sheet name="summary" sheetId="56" r:id="rId56"/>
    <sheet name="ongoing funding" sheetId="57" r:id="rId57"/>
    <sheet name="open summary" sheetId="58" r:id="rId58"/>
    <sheet name="closed in 99 summary" sheetId="59" r:id="rId59"/>
    <sheet name="Closed prior to 99 sum" sheetId="60" r:id="rId60"/>
    <sheet name="Estates Closed sum" sheetId="61" r:id="rId61"/>
    <sheet name="total summary" sheetId="62" r:id="rId62"/>
    <sheet name="AntFundingSched" sheetId="63" r:id="rId63"/>
    <sheet name="recon ind sum to fnd sched" sheetId="64" r:id="rId64"/>
    <sheet name="AssessBasis" sheetId="65" r:id="rId65"/>
    <sheet name="Premium" sheetId="66" r:id="rId66"/>
  </sheets>
  <definedNames>
    <definedName name="_xlnm.Print_Area" localSheetId="62">'AntFundingSched'!$B$1:$AV$64</definedName>
    <definedName name="_xlnm.Print_Area" localSheetId="65">'Premium'!$A$7:$H$643</definedName>
    <definedName name="_xlnm.Print_Area" localSheetId="55">'summary'!$A$3:$N$87</definedName>
    <definedName name="_xlnm.Print_Titles" localSheetId="62">'AntFundingSched'!$A:$A</definedName>
    <definedName name="_xlnm.Print_Titles" localSheetId="65">'Premium'!$1:$6</definedName>
    <definedName name="_xlnm.Print_Titles" localSheetId="55">'summary'!$1:$4</definedName>
  </definedNames>
  <calcPr calcMode="manual" fullCalcOnLoad="1"/>
</workbook>
</file>

<file path=xl/sharedStrings.xml><?xml version="1.0" encoding="utf-8"?>
<sst xmlns="http://schemas.openxmlformats.org/spreadsheetml/2006/main" count="5995" uniqueCount="344">
  <si>
    <t xml:space="preserve"> </t>
  </si>
  <si>
    <t>Allocated</t>
  </si>
  <si>
    <t>Unallocated</t>
  </si>
  <si>
    <t>Life</t>
  </si>
  <si>
    <t>Annuity</t>
  </si>
  <si>
    <t>A&amp;H</t>
  </si>
  <si>
    <t>Total</t>
  </si>
  <si>
    <t>Alabama</t>
  </si>
  <si>
    <t>Summary:</t>
  </si>
  <si>
    <t>Alaska</t>
  </si>
  <si>
    <t>Arizona</t>
  </si>
  <si>
    <t>Arkansas</t>
  </si>
  <si>
    <t>California</t>
  </si>
  <si>
    <t>GA Covered Obligations</t>
  </si>
  <si>
    <t>Colorado</t>
  </si>
  <si>
    <t>Connecticut</t>
  </si>
  <si>
    <t>Add:</t>
  </si>
  <si>
    <t>Delaware</t>
  </si>
  <si>
    <t xml:space="preserve">  GA claims incurred directly</t>
  </si>
  <si>
    <t>Dist. of Columbia</t>
  </si>
  <si>
    <t xml:space="preserve">  GA expenses incurred directly</t>
  </si>
  <si>
    <t>Florida</t>
  </si>
  <si>
    <t xml:space="preserve">  NOLHGA expenses</t>
  </si>
  <si>
    <t>Georgia</t>
  </si>
  <si>
    <t>Hawaii</t>
  </si>
  <si>
    <t>Less:</t>
  </si>
  <si>
    <t>Idaho</t>
  </si>
  <si>
    <t xml:space="preserve">  Estate/other distributions</t>
  </si>
  <si>
    <t>Illinois</t>
  </si>
  <si>
    <t xml:space="preserve">  Other adjustments</t>
  </si>
  <si>
    <t>Indiana</t>
  </si>
  <si>
    <t xml:space="preserve">  Ceding commissions/</t>
  </si>
  <si>
    <t>Iowa</t>
  </si>
  <si>
    <t xml:space="preserve">        policy enhancements</t>
  </si>
  <si>
    <t>Kansas</t>
  </si>
  <si>
    <t xml:space="preserve">  Other recoveries (litigation, </t>
  </si>
  <si>
    <t>Kentucky</t>
  </si>
  <si>
    <t xml:space="preserve">        estate distributions etc.)</t>
  </si>
  <si>
    <t>Louisiana</t>
  </si>
  <si>
    <t>Maine</t>
  </si>
  <si>
    <t>Adjusted GA Costs</t>
  </si>
  <si>
    <t>Maryland</t>
  </si>
  <si>
    <t>Per state breakdown</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</si>
  <si>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</si>
  <si>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</si>
  <si>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</si>
  <si>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</si>
  <si>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</si>
  <si>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</si>
  <si>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</si>
  <si>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</si>
  <si>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</si>
  <si>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</si>
  <si>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</si>
  <si>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</si>
  <si>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</si>
  <si>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</si>
  <si>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</si>
  <si>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</si>
  <si>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</si>
  <si>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</si>
  <si>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</si>
  <si>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</si>
  <si>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</si>
  <si>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</si>
  <si>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</si>
  <si>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</si>
  <si>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</si>
  <si>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</si>
  <si>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</si>
  <si>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</si>
  <si>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</si>
  <si>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</si>
  <si>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</si>
  <si>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</si>
  <si>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elic</t>
  </si>
  <si>
    <t>exp billings</t>
  </si>
  <si>
    <t>rigney</t>
  </si>
  <si>
    <t>xerox</t>
  </si>
  <si>
    <t>exp ila</t>
  </si>
  <si>
    <t>exp liberty</t>
  </si>
  <si>
    <t>exp mdwst</t>
  </si>
  <si>
    <t>boswrth</t>
  </si>
  <si>
    <t>bswtrth co</t>
  </si>
  <si>
    <t>cor comit</t>
  </si>
  <si>
    <t>Overview "Ongoing Funding" Insolvencies</t>
  </si>
  <si>
    <t>Confederation Life Insurance Co. - U.S. Branch</t>
  </si>
  <si>
    <t>Executive Life Insurance Company</t>
  </si>
  <si>
    <t>Guarantee Security Life Insurance Company</t>
  </si>
  <si>
    <t>Investors Equity Life Ins. Co. of Hawaii, LTD</t>
  </si>
  <si>
    <t>Kentucky Central Life Insurance Company</t>
  </si>
  <si>
    <t>Mutual Benefit Life Insurance Company</t>
  </si>
  <si>
    <t xml:space="preserve">  Total "Ongoing Funding"</t>
  </si>
  <si>
    <t>Overview "Open" Insolvencies</t>
  </si>
  <si>
    <t xml:space="preserve">American Standard Life &amp; Accident </t>
  </si>
  <si>
    <t>Continental Investors Life Insurance Company</t>
  </si>
  <si>
    <t>Data Not Available</t>
  </si>
  <si>
    <t>Fidelity Mutual Life Insurance Company</t>
  </si>
  <si>
    <t>Monarch Life Insurance Company</t>
  </si>
  <si>
    <t>Supreme Life Insurance Company</t>
  </si>
  <si>
    <t>Universe Life Insurance Company</t>
  </si>
  <si>
    <t xml:space="preserve">  Total "Open"</t>
  </si>
  <si>
    <t>Coastal States Life Insurance Company</t>
  </si>
  <si>
    <t>Corporate Life Insurance Company</t>
  </si>
  <si>
    <t>National American Life Ins. Co. of Pennsylvania</t>
  </si>
  <si>
    <t>National Heritage Life Insurance Company</t>
  </si>
  <si>
    <t>Alabama Life Insurance Company</t>
  </si>
  <si>
    <t>American Educators Life Insurance Company</t>
  </si>
  <si>
    <t>American Integrity Insurance Company</t>
  </si>
  <si>
    <t>AMS Life Insurance Company</t>
  </si>
  <si>
    <t>multiple</t>
  </si>
  <si>
    <t>Andrew Jackson Life Insurance Company</t>
  </si>
  <si>
    <t>Confederation Life Ins. &amp; Annuity Co.</t>
  </si>
  <si>
    <t>Consolidated National Life Insurance Company</t>
  </si>
  <si>
    <t>Consumers United Insurance Company</t>
  </si>
  <si>
    <t>Diamond Benefits Life Insurance Co/</t>
  </si>
  <si>
    <t xml:space="preserve">     Life Assurance Co of Pennsylvania</t>
  </si>
  <si>
    <t>EBL Life Insurance Company</t>
  </si>
  <si>
    <t>George Washington Life Insurance Company</t>
  </si>
  <si>
    <t>Inter-American Ins. Co. of Illinois</t>
  </si>
  <si>
    <t>Investment Life Ins. Co. of America</t>
  </si>
  <si>
    <t>Midwest Life Insurance Company</t>
  </si>
  <si>
    <t>Mutual Security Life Insurance Company</t>
  </si>
  <si>
    <t>New Jersey Life Insurance Company</t>
  </si>
  <si>
    <t>Old Colony Life Insurance Company</t>
  </si>
  <si>
    <t>Old Faithful Life Insurance Company</t>
  </si>
  <si>
    <t>Pacific Standard Life Insurance Company</t>
  </si>
  <si>
    <t>Summit National Life Insurance Company</t>
  </si>
  <si>
    <t>Underwriters Life Insurance Company</t>
  </si>
  <si>
    <t>Unison International Life Insurance Company</t>
  </si>
  <si>
    <t>United Republic Life Insurance Company</t>
  </si>
  <si>
    <t>Grand Total</t>
  </si>
  <si>
    <t>Ongoing Insolvencies Summary By State</t>
  </si>
  <si>
    <t>Confederation Life (U.S. Branch)</t>
  </si>
  <si>
    <t>Executive Life</t>
  </si>
  <si>
    <t>Guarantee Security Life</t>
  </si>
  <si>
    <t>Investors Equity</t>
  </si>
  <si>
    <t>Kentucky Central Life</t>
  </si>
  <si>
    <t>Mutual Benefit Life</t>
  </si>
  <si>
    <t>none</t>
  </si>
  <si>
    <t>Industry summary</t>
  </si>
  <si>
    <t>Open Insolvencies Summary By State</t>
  </si>
  <si>
    <t>Continetal Investors Life</t>
  </si>
  <si>
    <t>Fidelity Mutual Life</t>
  </si>
  <si>
    <t>Monarch Life</t>
  </si>
  <si>
    <t>Supreme Life</t>
  </si>
  <si>
    <t>Universe Life Ins Co</t>
  </si>
  <si>
    <t>Continental Investors</t>
  </si>
  <si>
    <t>data not available</t>
  </si>
  <si>
    <t>Coastal States Life</t>
  </si>
  <si>
    <t>Corporate Life</t>
  </si>
  <si>
    <t>National Heritage Life</t>
  </si>
  <si>
    <t>By State Breakdown</t>
  </si>
  <si>
    <t>Alabama Life</t>
  </si>
  <si>
    <t>American Educators</t>
  </si>
  <si>
    <t>American Integrity</t>
  </si>
  <si>
    <t>AMS Life</t>
  </si>
  <si>
    <t>Andrew Jackson</t>
  </si>
  <si>
    <t>Consolidated National</t>
  </si>
  <si>
    <t>Consumers United</t>
  </si>
  <si>
    <t>Confederation Life &amp; Annuity</t>
  </si>
  <si>
    <t>Diamond Benefits/LACOP</t>
  </si>
  <si>
    <t>EBL Life</t>
  </si>
  <si>
    <t>Fidelity Bankers</t>
  </si>
  <si>
    <t>George Washington</t>
  </si>
  <si>
    <t>Inter-American Life of IL</t>
  </si>
  <si>
    <t>Investment Life</t>
  </si>
  <si>
    <t>Midwest Life</t>
  </si>
  <si>
    <t>Mutual Security</t>
  </si>
  <si>
    <t>New Jersey Life</t>
  </si>
  <si>
    <t>Old Colony Life</t>
  </si>
  <si>
    <t>Old Faithful Life</t>
  </si>
  <si>
    <t>Pacific Standard Life</t>
  </si>
  <si>
    <t>Summit National</t>
  </si>
  <si>
    <t>Underwriters Life</t>
  </si>
  <si>
    <t>Unison International</t>
  </si>
  <si>
    <t>United Republic</t>
  </si>
  <si>
    <t>per by state sum schedules</t>
  </si>
  <si>
    <t>per summary schedule</t>
  </si>
  <si>
    <t>Grand Total Insolvency Costs</t>
  </si>
  <si>
    <t xml:space="preserve">   Per "Overview Open and Closed Insolvencies"</t>
  </si>
  <si>
    <t>Less Insolvency Costs NOT included in "Anticipated Funding Schedules":</t>
  </si>
  <si>
    <t xml:space="preserve">  Open</t>
  </si>
  <si>
    <t>Less Other Adjustments Included in GA Cost Total, NOT included in "Anticipated Funding Schedules":</t>
  </si>
  <si>
    <t xml:space="preserve">  Executive Life Insurance Company</t>
  </si>
  <si>
    <t>NOLHGA expenses</t>
  </si>
  <si>
    <t>Add Other Adjustments Included in GA Cost Total, NOT included in "Anticipated Funding Schedules":</t>
  </si>
  <si>
    <t>Other recoveries</t>
  </si>
  <si>
    <t>Adjusted Total</t>
  </si>
  <si>
    <t>Total Per "Anticipated Funding Schedules"</t>
  </si>
  <si>
    <t>First National Life Insurance Company</t>
  </si>
  <si>
    <t>American Western Life Insurance Company</t>
  </si>
  <si>
    <t>No Ga Funding Required</t>
  </si>
  <si>
    <t>The American Life Assurance Company</t>
  </si>
  <si>
    <t>NAIC Code</t>
  </si>
  <si>
    <t>Domicile</t>
  </si>
  <si>
    <t>KY</t>
  </si>
  <si>
    <t>MI</t>
  </si>
  <si>
    <t>CA</t>
  </si>
  <si>
    <t>NJ</t>
  </si>
  <si>
    <t>AL</t>
  </si>
  <si>
    <t>OK</t>
  </si>
  <si>
    <t>UT</t>
  </si>
  <si>
    <t>PA</t>
  </si>
  <si>
    <t>FL</t>
  </si>
  <si>
    <t>MA</t>
  </si>
  <si>
    <t>ID</t>
  </si>
  <si>
    <t>HI</t>
  </si>
  <si>
    <t>01085</t>
  </si>
  <si>
    <t>AZ</t>
  </si>
  <si>
    <t>MS</t>
  </si>
  <si>
    <t>GA</t>
  </si>
  <si>
    <t>IN</t>
  </si>
  <si>
    <t>DE</t>
  </si>
  <si>
    <t>VA</t>
  </si>
  <si>
    <t>WV</t>
  </si>
  <si>
    <t>IL</t>
  </si>
  <si>
    <t>NC</t>
  </si>
  <si>
    <t>LA</t>
  </si>
  <si>
    <t>WY</t>
  </si>
  <si>
    <t>SD</t>
  </si>
  <si>
    <t>American Western</t>
  </si>
  <si>
    <t>Mid Continent</t>
  </si>
  <si>
    <t>National American</t>
  </si>
  <si>
    <t>GA expenses</t>
  </si>
  <si>
    <t>Ga claims</t>
  </si>
  <si>
    <t>Rehabilitation Date</t>
  </si>
  <si>
    <t>Liquidation Date</t>
  </si>
  <si>
    <t>Closing Date</t>
  </si>
  <si>
    <t>Allocated Annuity</t>
  </si>
  <si>
    <t>Unallocated Annuity</t>
  </si>
  <si>
    <t>Change</t>
  </si>
  <si>
    <t xml:space="preserve">  Purchaser Enhancements</t>
  </si>
  <si>
    <t>Total 98 Report</t>
  </si>
  <si>
    <t>Estates Closed</t>
  </si>
  <si>
    <t xml:space="preserve">  Total Estates Closed</t>
  </si>
  <si>
    <t>Estates Closed Insolvencies Summary By State</t>
  </si>
  <si>
    <t xml:space="preserve">  Estate Closed</t>
  </si>
  <si>
    <t>Centennial Life Insurance Company</t>
  </si>
  <si>
    <t>Fidelity Bankers Life Insurance Company</t>
  </si>
  <si>
    <t>First Capital Life Insurance Company</t>
  </si>
  <si>
    <t>Mid-Continent Life Insurance Company</t>
  </si>
  <si>
    <t>First National</t>
  </si>
  <si>
    <t>KS</t>
  </si>
  <si>
    <t>Centennial Life</t>
  </si>
  <si>
    <t>Variance</t>
  </si>
  <si>
    <t>State Breakdown Not Available</t>
  </si>
  <si>
    <t>American Standard Life &amp; Accident Insurance Company</t>
  </si>
  <si>
    <t>National Affiliated Investors Life Insurance Company</t>
  </si>
  <si>
    <t>Settlers Life Insurance Company</t>
  </si>
  <si>
    <t>Overview "Closed in 1999" Insolvencies</t>
  </si>
  <si>
    <t xml:space="preserve">  Total "Closed in 99"</t>
  </si>
  <si>
    <t>Overview "Closed Prior to 1999" Insolvencies</t>
  </si>
  <si>
    <t xml:space="preserve">  Total "Closed Prior to 99"</t>
  </si>
  <si>
    <t>Total 99 Report</t>
  </si>
  <si>
    <t>First National Life of America</t>
  </si>
  <si>
    <t>National Affiliated</t>
  </si>
  <si>
    <t>Family Guaranty</t>
  </si>
  <si>
    <t>included in Diamond Benefits</t>
  </si>
  <si>
    <t>Statesman National Life Insurance Company</t>
  </si>
  <si>
    <t>TX</t>
  </si>
  <si>
    <t>1998</t>
  </si>
  <si>
    <t>Closed in 1999 Insolvencies Summary By State</t>
  </si>
  <si>
    <t>Closed Prior to 1999 Insolvencies Summary By State</t>
  </si>
  <si>
    <t>Old Southwest Life Insurance Company</t>
  </si>
  <si>
    <t>No Data Available</t>
  </si>
  <si>
    <t>Old Southwest Life</t>
  </si>
  <si>
    <t>AR</t>
  </si>
  <si>
    <t>Family Guaranty Life Insurance Company</t>
  </si>
  <si>
    <t>First National Life Insurance Company of America</t>
  </si>
  <si>
    <t>Farmers and Ranchers Life Insurance Company</t>
  </si>
  <si>
    <t>Franklin American Life Insurance Company</t>
  </si>
  <si>
    <t>Franklin Protective Life Insurance Company</t>
  </si>
  <si>
    <t>International Financial Services Life Insurance Company</t>
  </si>
  <si>
    <t>TN</t>
  </si>
  <si>
    <t>MO</t>
  </si>
  <si>
    <t>Farmers and Ranchers</t>
  </si>
  <si>
    <t xml:space="preserve">Franklin American </t>
  </si>
  <si>
    <t xml:space="preserve">Franklin Protective </t>
  </si>
  <si>
    <t>International Financial Services</t>
  </si>
  <si>
    <t>Old Southwest</t>
  </si>
  <si>
    <t>by state-sum sched</t>
  </si>
  <si>
    <t>Total-by state</t>
  </si>
  <si>
    <t xml:space="preserve">  Closed Prior to 1999</t>
  </si>
  <si>
    <t xml:space="preserve">  Closed in 1999</t>
  </si>
  <si>
    <t>in run-off</t>
  </si>
  <si>
    <t>First Capital</t>
  </si>
  <si>
    <t>American Standard Life and Accident Insurance Company</t>
  </si>
  <si>
    <t>Confederation Life Insurance Company - U.S. Branch</t>
  </si>
  <si>
    <t>Confederation Life Insurance and Annuity Company</t>
  </si>
  <si>
    <t>Continentail Investors Life Insurance Company</t>
  </si>
  <si>
    <t>Diamond Benefits Life Insurance Company/Life Assurance Company of Pennsylvania</t>
  </si>
  <si>
    <t>Farmers &amp; Ranchers Life Insurance Company</t>
  </si>
  <si>
    <t>Inter-American Insurance Company of Illinois</t>
  </si>
  <si>
    <t>Investment Life Insurance Company of America</t>
  </si>
  <si>
    <t>Investors Equity Life Insurance Company of Hawaii, LTD</t>
  </si>
  <si>
    <t>National American Life Insurance Company of Pennsylvania</t>
  </si>
  <si>
    <t>Overview Open And Closed Insolvencies - Estimated GA Costs</t>
  </si>
  <si>
    <t>Total All Insolvencies - Summary by State</t>
  </si>
  <si>
    <t>Reconciliation Overview Open and Closed Insolvenices vs. Anticipated Funding Schedules</t>
  </si>
  <si>
    <t>Total All Lines</t>
  </si>
  <si>
    <t>Total LIFE Only</t>
  </si>
  <si>
    <t>Total ALLOCATED ANNUITY Only</t>
  </si>
  <si>
    <t>Total UNALLOCATED ANNUITY Only</t>
  </si>
  <si>
    <t>Apr+June</t>
  </si>
  <si>
    <t>Jan</t>
  </si>
  <si>
    <t>Jan+Apr      +Oct</t>
  </si>
  <si>
    <t>April</t>
  </si>
  <si>
    <t>Apr+May        +Jun</t>
  </si>
  <si>
    <t>State</t>
  </si>
  <si>
    <t>District of Columbia</t>
  </si>
  <si>
    <t>Anticipated Funding Schedule - Executive Life Insurance Company</t>
  </si>
  <si>
    <t>Allocation Basis to Companies</t>
  </si>
  <si>
    <t>CAP Percentage</t>
  </si>
  <si>
    <t>Calender Year CAP</t>
  </si>
  <si>
    <t>Model Act</t>
  </si>
  <si>
    <t>Total premiums rec'd in 3 years prior to impairment/insolvency</t>
  </si>
  <si>
    <t>Average of 3 years prior to impairment/insolvency</t>
  </si>
  <si>
    <t>1 year prior to year of assessment</t>
  </si>
  <si>
    <t>1 year prior to year of impairment</t>
  </si>
  <si>
    <t>Total premiums rec'd in 3 years prior to impairment/insolvency?</t>
  </si>
  <si>
    <t>Total premiums rec'd in 3 years prior to insolvency</t>
  </si>
  <si>
    <t>Average of 3 years prior to insolvency</t>
  </si>
  <si>
    <t>Total premiums</t>
  </si>
  <si>
    <t>Average of 3 years prior to impairment</t>
  </si>
  <si>
    <t>Average of 3 years prior to year of assessment</t>
  </si>
  <si>
    <t>Average premiums 3 years prior to impairment/insolvency</t>
  </si>
  <si>
    <t>Missisippi</t>
  </si>
  <si>
    <t>Total premiums rec'd in 3 years prior to assessment</t>
  </si>
  <si>
    <t>1 year prior to year of impairment/insolvency</t>
  </si>
  <si>
    <t>Average of 3 years prior to liquidation</t>
  </si>
  <si>
    <t>Assessment Basis</t>
  </si>
  <si>
    <t>Revised Assessable Premium Licensed Only (88-93 Includes Resurvey Changes)</t>
  </si>
  <si>
    <t>1988 -1998 Data</t>
  </si>
  <si>
    <t>Assessable</t>
  </si>
  <si>
    <t>403(b) premium included in Allocated Annuity</t>
  </si>
  <si>
    <t>Premium</t>
  </si>
  <si>
    <t>Year</t>
  </si>
  <si>
    <t>Allocated annuity includes unallocated 403(b), 401 and 457 plans beginning 1998</t>
  </si>
  <si>
    <t>District of</t>
  </si>
  <si>
    <t>ColumbiA</t>
  </si>
  <si>
    <t>Allc anty incld</t>
  </si>
  <si>
    <t>403(b) all yrs</t>
  </si>
  <si>
    <t>All States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</si>
</sst>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_);_(* \(#,##0\);_(* &quot;-&quot;??_);_(@_)"/>
  </numFmts>
  <fonts count="9">
    <font>
      <sz val="10"/>
      <name val="Geneva"/>
      <family val="0"/>
    </font>
    <font>
      <b/>
      <sz val="10"/>
      <name val="Geneva"/>
      <family val="0"/>
    </font>
    <font>
      <i/>
      <sz val="10"/>
      <name val="Geneva"/>
      <family val="0"/>
    </font>
    <font>
      <b/>
      <i/>
      <sz val="10"/>
      <name val="Geneva"/>
      <family val="0"/>
    </font>
    <font>
      <b/>
      <sz val="10"/>
      <name val="Arial"/>
      <family val="2"/>
    </font>
    <font>
      <sz val="10"/>
      <name val="Arial"/>
      <family val="2"/>
    </font>
    <font>
      <b/>
      <i/>
      <sz val="10"/>
      <name val="Arial"/>
      <family val="2"/>
    </font>
    <font>
      <sz val="10"/>
      <color indexed="9"/>
      <name val="Arial"/>
      <family val="2"/>
    </font>
    <font>
      <u val="single"/>
      <sz val="10"/>
      <name val="Geneva"/>
      <family val="0"/>
    </font>
  </fonts>
  <fills count="3">
    <fill>
      <patternFill/>
    </fill>
    <fill>
      <patternFill patternType="gray125"/>
    </fill>
    <fill>
      <patternFill patternType="solid">
        <fgColor indexed="8"/>
        <bgColor indexed="64"/>
      </patternFill>
    </fill>
  </fills>
  <borders count="20">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38" fontId="0" fillId="0" borderId="0" xfId="0" applyNumberFormat="1" applyAlignment="1">
      <alignment/>
    </xf>
    <xf numFmtId="38" fontId="0" fillId="0" borderId="0" xfId="0" applyNumberFormat="1" applyAlignment="1">
      <alignment horizontal="right"/>
    </xf>
    <xf numFmtId="38" fontId="1" fillId="0" borderId="0" xfId="0" applyNumberFormat="1" applyFont="1" applyAlignment="1">
      <alignment/>
    </xf>
    <xf numFmtId="38" fontId="3" fillId="0" borderId="0" xfId="0" applyNumberFormat="1" applyFont="1" applyAlignment="1">
      <alignment/>
    </xf>
    <xf numFmtId="38" fontId="1" fillId="0" borderId="0" xfId="0" applyNumberFormat="1" applyFont="1" applyBorder="1" applyAlignment="1">
      <alignment horizontal="right"/>
    </xf>
    <xf numFmtId="0" fontId="1" fillId="0" borderId="0" xfId="0" applyFont="1" applyAlignment="1">
      <alignment/>
    </xf>
    <xf numFmtId="38" fontId="0" fillId="0" borderId="0" xfId="0" applyNumberFormat="1" applyAlignment="1">
      <alignment horizontal="center"/>
    </xf>
    <xf numFmtId="38" fontId="1" fillId="0" borderId="0" xfId="0" applyNumberFormat="1" applyFont="1" applyAlignment="1">
      <alignment horizontal="center"/>
    </xf>
    <xf numFmtId="37" fontId="0" fillId="0" borderId="0" xfId="0" applyNumberFormat="1" applyAlignment="1">
      <alignment horizontal="right"/>
    </xf>
    <xf numFmtId="37" fontId="0" fillId="0" borderId="0" xfId="0" applyNumberFormat="1" applyAlignment="1">
      <alignment/>
    </xf>
    <xf numFmtId="37" fontId="1" fillId="0" borderId="0" xfId="0" applyNumberFormat="1" applyFont="1" applyAlignment="1">
      <alignment/>
    </xf>
    <xf numFmtId="14" fontId="5" fillId="0" borderId="0" xfId="0" applyNumberFormat="1" applyFont="1" applyAlignment="1">
      <alignment horizontal="right"/>
    </xf>
    <xf numFmtId="1" fontId="5" fillId="0" borderId="0" xfId="0" applyNumberFormat="1" applyFont="1" applyAlignment="1">
      <alignment horizontal="center"/>
    </xf>
    <xf numFmtId="38" fontId="4" fillId="0" borderId="0" xfId="0" applyNumberFormat="1" applyFont="1" applyAlignment="1">
      <alignment/>
    </xf>
    <xf numFmtId="38" fontId="4" fillId="0" borderId="0" xfId="0" applyNumberFormat="1" applyFont="1" applyAlignment="1">
      <alignment horizontal="center"/>
    </xf>
    <xf numFmtId="38" fontId="5" fillId="0" borderId="0" xfId="0" applyNumberFormat="1" applyFont="1" applyAlignment="1">
      <alignment/>
    </xf>
    <xf numFmtId="38" fontId="5" fillId="0" borderId="0" xfId="0" applyNumberFormat="1" applyFont="1" applyBorder="1" applyAlignment="1">
      <alignment horizontal="right"/>
    </xf>
    <xf numFmtId="38" fontId="4" fillId="0" borderId="0" xfId="0" applyNumberFormat="1" applyFont="1" applyAlignment="1">
      <alignment horizontal="right"/>
    </xf>
    <xf numFmtId="0" fontId="5" fillId="0" borderId="0" xfId="0" applyFont="1" applyAlignment="1">
      <alignment/>
    </xf>
    <xf numFmtId="38" fontId="5" fillId="0" borderId="0" xfId="0" applyNumberFormat="1" applyFont="1" applyBorder="1" applyAlignment="1">
      <alignment/>
    </xf>
    <xf numFmtId="37" fontId="5" fillId="0" borderId="0" xfId="0" applyNumberFormat="1" applyFont="1" applyAlignment="1">
      <alignment horizontal="right"/>
    </xf>
    <xf numFmtId="37" fontId="5" fillId="0" borderId="0" xfId="0" applyNumberFormat="1" applyFont="1" applyAlignment="1">
      <alignment/>
    </xf>
    <xf numFmtId="37" fontId="5" fillId="0" borderId="0" xfId="0" applyNumberFormat="1" applyFont="1" applyBorder="1" applyAlignment="1">
      <alignment horizontal="right"/>
    </xf>
    <xf numFmtId="37" fontId="5" fillId="0" borderId="1" xfId="0" applyNumberFormat="1" applyFont="1" applyBorder="1" applyAlignment="1">
      <alignment horizontal="right"/>
    </xf>
    <xf numFmtId="37" fontId="5" fillId="0" borderId="1" xfId="0" applyNumberFormat="1" applyFont="1" applyBorder="1" applyAlignment="1">
      <alignment/>
    </xf>
    <xf numFmtId="0" fontId="5" fillId="0" borderId="0" xfId="0" applyFont="1" applyAlignment="1">
      <alignment horizontal="right"/>
    </xf>
    <xf numFmtId="38" fontId="6" fillId="0" borderId="0" xfId="0" applyNumberFormat="1" applyFont="1" applyAlignment="1">
      <alignment/>
    </xf>
    <xf numFmtId="38" fontId="5" fillId="0" borderId="0" xfId="0" applyNumberFormat="1" applyFont="1" applyAlignment="1">
      <alignment horizontal="right"/>
    </xf>
    <xf numFmtId="38" fontId="5" fillId="0" borderId="0" xfId="0" applyNumberFormat="1" applyFont="1" applyAlignment="1">
      <alignment horizontal="center"/>
    </xf>
    <xf numFmtId="0" fontId="5" fillId="0" borderId="0" xfId="0" applyFont="1" applyBorder="1" applyAlignment="1">
      <alignment/>
    </xf>
    <xf numFmtId="38" fontId="5" fillId="0" borderId="0" xfId="0" applyNumberFormat="1" applyFont="1" applyAlignment="1">
      <alignment wrapText="1"/>
    </xf>
    <xf numFmtId="1" fontId="5" fillId="0" borderId="0" xfId="0" applyNumberFormat="1" applyFont="1" applyAlignment="1">
      <alignment horizontal="center" wrapText="1"/>
    </xf>
    <xf numFmtId="38" fontId="5" fillId="0" borderId="0" xfId="0" applyNumberFormat="1" applyFont="1" applyAlignment="1">
      <alignment horizontal="center" wrapText="1"/>
    </xf>
    <xf numFmtId="14" fontId="5" fillId="0" borderId="0" xfId="0" applyNumberFormat="1" applyFont="1" applyAlignment="1">
      <alignment horizontal="center" wrapText="1"/>
    </xf>
    <xf numFmtId="38" fontId="4" fillId="0" borderId="0" xfId="0" applyNumberFormat="1" applyFont="1" applyAlignment="1">
      <alignment horizontal="center" wrapText="1"/>
    </xf>
    <xf numFmtId="38" fontId="4" fillId="0" borderId="2" xfId="0" applyNumberFormat="1" applyFont="1" applyBorder="1" applyAlignment="1">
      <alignment horizontal="center" wrapText="1"/>
    </xf>
    <xf numFmtId="38" fontId="5" fillId="0" borderId="2" xfId="0" applyNumberFormat="1" applyFont="1" applyBorder="1" applyAlignment="1">
      <alignment horizontal="right"/>
    </xf>
    <xf numFmtId="38" fontId="6" fillId="0" borderId="3" xfId="0" applyNumberFormat="1" applyFont="1" applyBorder="1" applyAlignment="1">
      <alignment/>
    </xf>
    <xf numFmtId="1" fontId="6" fillId="0" borderId="4" xfId="0" applyNumberFormat="1" applyFont="1" applyBorder="1" applyAlignment="1">
      <alignment horizontal="center"/>
    </xf>
    <xf numFmtId="38" fontId="6" fillId="0" borderId="4" xfId="0" applyNumberFormat="1" applyFont="1" applyBorder="1" applyAlignment="1">
      <alignment horizontal="center"/>
    </xf>
    <xf numFmtId="38" fontId="4" fillId="0" borderId="4" xfId="0" applyNumberFormat="1" applyFont="1" applyBorder="1" applyAlignment="1">
      <alignment/>
    </xf>
    <xf numFmtId="38" fontId="5" fillId="0" borderId="4" xfId="0" applyNumberFormat="1" applyFont="1" applyBorder="1" applyAlignment="1">
      <alignment horizontal="right"/>
    </xf>
    <xf numFmtId="14" fontId="5" fillId="0" borderId="4" xfId="0" applyNumberFormat="1" applyFont="1" applyBorder="1" applyAlignment="1">
      <alignment horizontal="right"/>
    </xf>
    <xf numFmtId="38" fontId="5" fillId="0" borderId="4" xfId="0" applyNumberFormat="1" applyFont="1" applyBorder="1" applyAlignment="1">
      <alignment/>
    </xf>
    <xf numFmtId="38" fontId="5" fillId="0" borderId="3" xfId="0" applyNumberFormat="1" applyFont="1" applyBorder="1" applyAlignment="1">
      <alignment horizontal="right"/>
    </xf>
    <xf numFmtId="38" fontId="5" fillId="0" borderId="5" xfId="0" applyNumberFormat="1" applyFont="1" applyBorder="1" applyAlignment="1">
      <alignment horizontal="right"/>
    </xf>
    <xf numFmtId="38" fontId="5" fillId="0" borderId="2" xfId="0" applyNumberFormat="1" applyFont="1" applyBorder="1" applyAlignment="1">
      <alignment/>
    </xf>
    <xf numFmtId="1" fontId="5" fillId="0" borderId="0" xfId="0" applyNumberFormat="1" applyFont="1" applyBorder="1" applyAlignment="1">
      <alignment horizontal="center"/>
    </xf>
    <xf numFmtId="38" fontId="5" fillId="0" borderId="0" xfId="0" applyNumberFormat="1" applyFont="1" applyBorder="1" applyAlignment="1">
      <alignment horizontal="center"/>
    </xf>
    <xf numFmtId="38" fontId="4" fillId="0" borderId="0" xfId="0" applyNumberFormat="1" applyFont="1" applyBorder="1" applyAlignment="1">
      <alignment/>
    </xf>
    <xf numFmtId="0" fontId="5" fillId="0" borderId="0" xfId="0" applyFont="1" applyBorder="1" applyAlignment="1">
      <alignment horizontal="right"/>
    </xf>
    <xf numFmtId="38" fontId="5" fillId="0" borderId="6" xfId="0" applyNumberFormat="1" applyFont="1" applyBorder="1" applyAlignment="1">
      <alignment horizontal="right"/>
    </xf>
    <xf numFmtId="14" fontId="5" fillId="0" borderId="0" xfId="0" applyNumberFormat="1" applyFont="1" applyBorder="1" applyAlignment="1">
      <alignment/>
    </xf>
    <xf numFmtId="14" fontId="5" fillId="0" borderId="0" xfId="0" applyNumberFormat="1" applyFont="1" applyBorder="1" applyAlignment="1">
      <alignment horizontal="right"/>
    </xf>
    <xf numFmtId="37" fontId="5" fillId="0" borderId="6" xfId="0" applyNumberFormat="1" applyFont="1" applyBorder="1" applyAlignment="1">
      <alignment horizontal="right"/>
    </xf>
    <xf numFmtId="38" fontId="6" fillId="0" borderId="7" xfId="0" applyNumberFormat="1" applyFont="1" applyBorder="1" applyAlignment="1">
      <alignment/>
    </xf>
    <xf numFmtId="1" fontId="6" fillId="0" borderId="8" xfId="0" applyNumberFormat="1" applyFont="1" applyBorder="1" applyAlignment="1">
      <alignment horizontal="center"/>
    </xf>
    <xf numFmtId="38" fontId="6" fillId="0" borderId="8" xfId="0" applyNumberFormat="1" applyFont="1" applyBorder="1" applyAlignment="1">
      <alignment horizontal="center"/>
    </xf>
    <xf numFmtId="38" fontId="5" fillId="0" borderId="8" xfId="0" applyNumberFormat="1" applyFont="1" applyBorder="1" applyAlignment="1">
      <alignment/>
    </xf>
    <xf numFmtId="38" fontId="5" fillId="0" borderId="8" xfId="0" applyNumberFormat="1" applyFont="1" applyBorder="1" applyAlignment="1">
      <alignment horizontal="right"/>
    </xf>
    <xf numFmtId="14" fontId="5" fillId="0" borderId="8" xfId="0" applyNumberFormat="1" applyFont="1" applyBorder="1" applyAlignment="1">
      <alignment horizontal="right"/>
    </xf>
    <xf numFmtId="38" fontId="5" fillId="0" borderId="7" xfId="0" applyNumberFormat="1" applyFont="1" applyBorder="1" applyAlignment="1">
      <alignment/>
    </xf>
    <xf numFmtId="38" fontId="5" fillId="0" borderId="9" xfId="0" applyNumberFormat="1" applyFont="1" applyBorder="1" applyAlignment="1">
      <alignment/>
    </xf>
    <xf numFmtId="37" fontId="5" fillId="0" borderId="5" xfId="0" applyNumberFormat="1" applyFont="1" applyBorder="1" applyAlignment="1">
      <alignment horizontal="right"/>
    </xf>
    <xf numFmtId="38" fontId="5" fillId="0" borderId="5" xfId="0" applyNumberFormat="1" applyFont="1" applyBorder="1" applyAlignment="1">
      <alignment/>
    </xf>
    <xf numFmtId="38" fontId="5" fillId="0" borderId="6" xfId="0" applyNumberFormat="1" applyFont="1" applyBorder="1" applyAlignment="1">
      <alignment/>
    </xf>
    <xf numFmtId="38" fontId="5" fillId="0" borderId="0" xfId="0" applyNumberFormat="1" applyFont="1" applyBorder="1" applyAlignment="1" quotePrefix="1">
      <alignment horizontal="right"/>
    </xf>
    <xf numFmtId="0" fontId="5" fillId="0" borderId="2" xfId="0" applyFont="1" applyBorder="1" applyAlignment="1">
      <alignment/>
    </xf>
    <xf numFmtId="0" fontId="5" fillId="0" borderId="0" xfId="0" applyFont="1" applyBorder="1" applyAlignment="1">
      <alignment horizontal="center"/>
    </xf>
    <xf numFmtId="0" fontId="5" fillId="0" borderId="6" xfId="0" applyFont="1" applyBorder="1" applyAlignment="1">
      <alignment/>
    </xf>
    <xf numFmtId="14" fontId="5" fillId="0" borderId="0" xfId="0" applyNumberFormat="1" applyFont="1" applyAlignment="1">
      <alignment/>
    </xf>
    <xf numFmtId="1" fontId="5" fillId="0" borderId="0" xfId="0" applyNumberFormat="1" applyFont="1" applyBorder="1" applyAlignment="1" quotePrefix="1">
      <alignment horizontal="center"/>
    </xf>
    <xf numFmtId="0" fontId="5" fillId="0" borderId="2" xfId="0" applyFont="1" applyBorder="1" applyAlignment="1">
      <alignment horizontal="right"/>
    </xf>
    <xf numFmtId="14" fontId="4" fillId="0" borderId="0" xfId="0" applyNumberFormat="1" applyFont="1" applyBorder="1" applyAlignment="1">
      <alignment horizontal="right"/>
    </xf>
    <xf numFmtId="14" fontId="5" fillId="0" borderId="0" xfId="0" applyNumberFormat="1" applyFont="1" applyBorder="1" applyAlignment="1">
      <alignment horizontal="center"/>
    </xf>
    <xf numFmtId="38" fontId="6" fillId="0" borderId="0" xfId="0" applyNumberFormat="1" applyFont="1" applyBorder="1" applyAlignment="1">
      <alignment/>
    </xf>
    <xf numFmtId="1" fontId="6" fillId="0" borderId="0" xfId="0" applyNumberFormat="1" applyFont="1" applyBorder="1" applyAlignment="1">
      <alignment horizontal="center"/>
    </xf>
    <xf numFmtId="38" fontId="6" fillId="0" borderId="0" xfId="0" applyNumberFormat="1" applyFont="1" applyBorder="1" applyAlignment="1">
      <alignment horizontal="center"/>
    </xf>
    <xf numFmtId="38" fontId="5" fillId="0" borderId="1" xfId="0" applyNumberFormat="1" applyFont="1" applyBorder="1" applyAlignment="1">
      <alignment horizontal="right"/>
    </xf>
    <xf numFmtId="38" fontId="5" fillId="0" borderId="1" xfId="0" applyNumberFormat="1" applyFont="1" applyBorder="1" applyAlignment="1">
      <alignment/>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3"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1" fillId="0" borderId="0" xfId="0" applyFont="1" applyAlignment="1">
      <alignment horizontal="center"/>
    </xf>
    <xf numFmtId="0" fontId="1" fillId="0" borderId="2" xfId="0" applyFont="1" applyBorder="1" applyAlignment="1">
      <alignment horizontal="center"/>
    </xf>
    <xf numFmtId="0" fontId="1" fillId="0" borderId="12" xfId="0" applyFont="1" applyBorder="1" applyAlignment="1">
      <alignment horizontal="center"/>
    </xf>
    <xf numFmtId="0" fontId="1" fillId="0" borderId="12" xfId="0" applyFont="1" applyBorder="1" applyAlignment="1">
      <alignment horizontal="center" wrapText="1"/>
    </xf>
    <xf numFmtId="0" fontId="1" fillId="0" borderId="6"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8" fillId="0" borderId="0" xfId="0" applyFont="1" applyAlignment="1">
      <alignment/>
    </xf>
    <xf numFmtId="0" fontId="8" fillId="0" borderId="0" xfId="0" applyFont="1" applyAlignment="1">
      <alignment horizontal="center"/>
    </xf>
    <xf numFmtId="0" fontId="0" fillId="0" borderId="0" xfId="0" applyBorder="1" applyAlignment="1">
      <alignment horizontal="center"/>
    </xf>
    <xf numFmtId="0" fontId="0" fillId="0" borderId="2"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37" fontId="5" fillId="0" borderId="15" xfId="0" applyNumberFormat="1" applyFont="1" applyBorder="1" applyAlignment="1">
      <alignment/>
    </xf>
    <xf numFmtId="37" fontId="5" fillId="0" borderId="12" xfId="0" applyNumberFormat="1" applyFont="1" applyBorder="1" applyAlignment="1">
      <alignment/>
    </xf>
    <xf numFmtId="37" fontId="5" fillId="0" borderId="13" xfId="0" applyNumberFormat="1" applyFont="1" applyBorder="1" applyAlignment="1">
      <alignment/>
    </xf>
    <xf numFmtId="37" fontId="5" fillId="0" borderId="0" xfId="0" applyNumberFormat="1" applyFont="1" applyAlignment="1">
      <alignment/>
    </xf>
    <xf numFmtId="37" fontId="0" fillId="0" borderId="2" xfId="0" applyNumberFormat="1" applyBorder="1" applyAlignment="1">
      <alignment/>
    </xf>
    <xf numFmtId="37" fontId="0" fillId="0" borderId="12" xfId="0" applyNumberFormat="1" applyBorder="1" applyAlignment="1">
      <alignment/>
    </xf>
    <xf numFmtId="37" fontId="0" fillId="0" borderId="6" xfId="0" applyNumberFormat="1" applyBorder="1" applyAlignment="1">
      <alignment/>
    </xf>
    <xf numFmtId="37" fontId="0" fillId="0" borderId="13" xfId="0" applyNumberFormat="1" applyBorder="1" applyAlignment="1">
      <alignment/>
    </xf>
    <xf numFmtId="37" fontId="0" fillId="0" borderId="14" xfId="0" applyNumberFormat="1" applyBorder="1" applyAlignment="1">
      <alignment/>
    </xf>
    <xf numFmtId="37" fontId="0" fillId="0" borderId="0" xfId="0" applyNumberFormat="1" applyBorder="1" applyAlignment="1">
      <alignment/>
    </xf>
    <xf numFmtId="37" fontId="0" fillId="0" borderId="16" xfId="0" applyNumberFormat="1" applyBorder="1" applyAlignment="1">
      <alignment/>
    </xf>
    <xf numFmtId="37" fontId="0" fillId="0" borderId="17" xfId="0" applyNumberFormat="1" applyBorder="1" applyAlignment="1">
      <alignment/>
    </xf>
    <xf numFmtId="37" fontId="0" fillId="0" borderId="18" xfId="0" applyNumberFormat="1"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6" xfId="0" applyBorder="1" applyAlignment="1">
      <alignment/>
    </xf>
    <xf numFmtId="0" fontId="0" fillId="0" borderId="0" xfId="0" applyFont="1" applyAlignment="1">
      <alignment/>
    </xf>
    <xf numFmtId="0" fontId="0" fillId="0" borderId="6" xfId="0" applyFont="1" applyBorder="1" applyAlignment="1">
      <alignment/>
    </xf>
    <xf numFmtId="0" fontId="0" fillId="0" borderId="0" xfId="0" applyFont="1" applyAlignment="1">
      <alignment horizontal="center"/>
    </xf>
    <xf numFmtId="37" fontId="0" fillId="0" borderId="0" xfId="0" applyNumberFormat="1" applyAlignment="1">
      <alignment horizontal="center"/>
    </xf>
    <xf numFmtId="37" fontId="1" fillId="0" borderId="0" xfId="0" applyNumberFormat="1" applyFont="1" applyAlignment="1">
      <alignment horizontal="center"/>
    </xf>
    <xf numFmtId="165" fontId="0" fillId="0" borderId="0" xfId="0" applyNumberFormat="1" applyAlignment="1">
      <alignment horizontal="center"/>
    </xf>
    <xf numFmtId="37" fontId="0" fillId="0" borderId="0" xfId="0" applyNumberFormat="1" applyFont="1" applyAlignment="1">
      <alignment/>
    </xf>
    <xf numFmtId="165" fontId="0" fillId="0" borderId="0" xfId="0" applyNumberFormat="1" applyFont="1" applyAlignment="1">
      <alignment/>
    </xf>
    <xf numFmtId="166" fontId="0" fillId="0" borderId="0" xfId="15" applyNumberFormat="1" applyAlignment="1">
      <alignment horizontal="right"/>
    </xf>
    <xf numFmtId="38" fontId="0" fillId="0" borderId="19" xfId="0" applyNumberFormat="1" applyBorder="1" applyAlignment="1">
      <alignment/>
    </xf>
    <xf numFmtId="38" fontId="1" fillId="0" borderId="19" xfId="0" applyNumberFormat="1" applyFont="1" applyBorder="1" applyAlignment="1">
      <alignment/>
    </xf>
    <xf numFmtId="165" fontId="0" fillId="0" borderId="0" xfId="0" applyNumberFormat="1" applyFont="1" applyAlignment="1">
      <alignment horizontal="center"/>
    </xf>
    <xf numFmtId="0" fontId="0" fillId="0" borderId="19" xfId="0" applyFont="1" applyBorder="1" applyAlignment="1">
      <alignment horizontal="center"/>
    </xf>
    <xf numFmtId="38" fontId="4" fillId="0" borderId="0" xfId="0" applyNumberFormat="1" applyFont="1" applyAlignment="1">
      <alignment horizontal="center"/>
    </xf>
    <xf numFmtId="38" fontId="6" fillId="0" borderId="0" xfId="0" applyNumberFormat="1" applyFont="1" applyAlignment="1">
      <alignment horizontal="center"/>
    </xf>
    <xf numFmtId="38" fontId="5" fillId="0" borderId="0" xfId="0" applyNumberFormat="1" applyFont="1" applyBorder="1" applyAlignment="1">
      <alignment horizontal="center"/>
    </xf>
    <xf numFmtId="38" fontId="5" fillId="0" borderId="0" xfId="0" applyNumberFormat="1" applyFont="1" applyAlignment="1">
      <alignment horizontal="center"/>
    </xf>
    <xf numFmtId="0" fontId="7" fillId="2" borderId="0" xfId="0" applyFont="1" applyFill="1" applyAlignment="1">
      <alignment horizontal="center"/>
    </xf>
    <xf numFmtId="38" fontId="3"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wrapText="1"/>
    </xf>
    <xf numFmtId="37" fontId="3" fillId="0" borderId="0" xfId="0" applyNumberFormat="1" applyFont="1" applyAlignment="1">
      <alignment horizontal="center"/>
    </xf>
    <xf numFmtId="37" fontId="0" fillId="0" borderId="0" xfId="0" applyNumberForma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11.00390625" style="16" customWidth="1"/>
    <col min="3" max="3" width="11.625" style="16" customWidth="1"/>
    <col min="4" max="4" width="8.1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106</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2130376.390077556</v>
      </c>
      <c r="C6" s="21">
        <v>1166420.5551322</v>
      </c>
      <c r="D6" s="21">
        <v>10244.041456910953</v>
      </c>
      <c r="E6" s="21">
        <v>0</v>
      </c>
      <c r="F6" s="21">
        <v>3307040.986666667</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4246637</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182202.98666666663</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-529679</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713876</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937602</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3307040.9866666663</v>
      </c>
    </row>
    <row r="26" spans="1:9" ht="12.75">
      <c r="A26" s="20" t="s">
        <v>41</v>
      </c>
      <c r="B26" s="21">
        <v>0</v>
      </c>
      <c r="C26" s="21">
        <v>0</v>
      </c>
      <c r="D26" s="21">
        <v>0</v>
      </c>
      <c r="E26" s="21">
        <v>0</v>
      </c>
      <c r="F26" s="21">
        <v>0</v>
      </c>
      <c r="G26" s="22"/>
      <c r="H26" s="22" t="s">
        <v>42</v>
      </c>
      <c r="I26" s="23">
        <v>3307040.986666667</v>
      </c>
    </row>
    <row r="27" spans="1:9" ht="12.75">
      <c r="A27" s="20" t="s">
        <v>43</v>
      </c>
      <c r="B27" s="21">
        <v>0</v>
      </c>
      <c r="C27" s="21">
        <v>0</v>
      </c>
      <c r="D27" s="21">
        <v>0</v>
      </c>
      <c r="E27" s="21">
        <v>0</v>
      </c>
      <c r="F27" s="21">
        <v>0</v>
      </c>
      <c r="G27" s="22"/>
      <c r="H27" s="22"/>
      <c r="I27" s="26"/>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2130376.390077556</v>
      </c>
      <c r="C60" s="21">
        <v>1166420.5551322</v>
      </c>
      <c r="D60" s="21">
        <v>10244.041456910953</v>
      </c>
      <c r="E60" s="21">
        <v>0</v>
      </c>
      <c r="F60" s="21">
        <v>3307040.986666667</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8.125" style="16" customWidth="1"/>
    <col min="3"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102</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896.991603301029</v>
      </c>
      <c r="C6" s="21">
        <v>413419.67323653074</v>
      </c>
      <c r="D6" s="21">
        <v>0</v>
      </c>
      <c r="E6" s="21">
        <v>0</v>
      </c>
      <c r="F6" s="21">
        <v>414316.66483983176</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387875.29612932226</v>
      </c>
      <c r="D8" s="21">
        <v>0</v>
      </c>
      <c r="E8" s="21">
        <v>0</v>
      </c>
      <c r="F8" s="21">
        <v>387875.29612932226</v>
      </c>
      <c r="G8" s="22"/>
      <c r="H8" s="22" t="s">
        <v>0</v>
      </c>
      <c r="I8" s="23" t="s">
        <v>0</v>
      </c>
    </row>
    <row r="9" spans="1:9" ht="12.75">
      <c r="A9" s="20" t="s">
        <v>11</v>
      </c>
      <c r="B9" s="21">
        <v>0</v>
      </c>
      <c r="C9" s="21">
        <v>21956.335164962635</v>
      </c>
      <c r="D9" s="21">
        <v>0</v>
      </c>
      <c r="E9" s="21">
        <v>0</v>
      </c>
      <c r="F9" s="21">
        <v>21956.335164962635</v>
      </c>
      <c r="G9" s="22"/>
      <c r="H9" s="22" t="s">
        <v>0</v>
      </c>
      <c r="I9" s="23" t="s">
        <v>0</v>
      </c>
    </row>
    <row r="10" spans="1:9" ht="12.75">
      <c r="A10" s="20" t="s">
        <v>12</v>
      </c>
      <c r="B10" s="21">
        <v>0</v>
      </c>
      <c r="C10" s="21">
        <v>0</v>
      </c>
      <c r="D10" s="21">
        <v>0</v>
      </c>
      <c r="E10" s="21">
        <v>0</v>
      </c>
      <c r="F10" s="21">
        <v>0</v>
      </c>
      <c r="G10" s="22"/>
      <c r="H10" s="22" t="s">
        <v>13</v>
      </c>
      <c r="I10" s="23">
        <v>72284955.26</v>
      </c>
    </row>
    <row r="11" spans="1:9" ht="12.75">
      <c r="A11" s="20" t="s">
        <v>14</v>
      </c>
      <c r="B11" s="21">
        <v>0</v>
      </c>
      <c r="C11" s="21">
        <v>126028.2298302016</v>
      </c>
      <c r="D11" s="21">
        <v>0</v>
      </c>
      <c r="E11" s="21">
        <v>0</v>
      </c>
      <c r="F11" s="21">
        <v>126028.2298302016</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60180.49224317836</v>
      </c>
      <c r="D13" s="21">
        <v>0</v>
      </c>
      <c r="E13" s="21">
        <v>0</v>
      </c>
      <c r="F13" s="21">
        <v>60180.49224317836</v>
      </c>
      <c r="G13" s="22"/>
      <c r="H13" s="22" t="s">
        <v>18</v>
      </c>
      <c r="I13" s="23">
        <v>0</v>
      </c>
    </row>
    <row r="14" spans="1:9" ht="12.75">
      <c r="A14" s="20" t="s">
        <v>19</v>
      </c>
      <c r="B14" s="21">
        <v>0</v>
      </c>
      <c r="C14" s="21">
        <v>0</v>
      </c>
      <c r="D14" s="21">
        <v>0</v>
      </c>
      <c r="E14" s="21">
        <v>0</v>
      </c>
      <c r="F14" s="21">
        <v>0</v>
      </c>
      <c r="G14" s="22"/>
      <c r="H14" s="22" t="s">
        <v>20</v>
      </c>
      <c r="I14" s="23">
        <v>92359</v>
      </c>
    </row>
    <row r="15" spans="1:9" ht="12.75">
      <c r="A15" s="20" t="s">
        <v>21</v>
      </c>
      <c r="B15" s="21">
        <v>49474.925972928766</v>
      </c>
      <c r="C15" s="21">
        <v>7418279.533061866</v>
      </c>
      <c r="D15" s="21">
        <v>0</v>
      </c>
      <c r="E15" s="21">
        <v>0</v>
      </c>
      <c r="F15" s="21">
        <v>7467754.459034795</v>
      </c>
      <c r="G15" s="22"/>
      <c r="H15" s="22" t="s">
        <v>22</v>
      </c>
      <c r="I15" s="23">
        <v>637549</v>
      </c>
    </row>
    <row r="16" spans="1:9" ht="12.75">
      <c r="A16" s="20" t="s">
        <v>23</v>
      </c>
      <c r="B16" s="21">
        <v>152.8639148184695</v>
      </c>
      <c r="C16" s="21">
        <v>746798.0885878728</v>
      </c>
      <c r="D16" s="21">
        <v>0</v>
      </c>
      <c r="E16" s="21">
        <v>0</v>
      </c>
      <c r="F16" s="21">
        <v>746950.9525026913</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5142.548283044081</v>
      </c>
      <c r="D18" s="21">
        <v>0</v>
      </c>
      <c r="E18" s="21">
        <v>0</v>
      </c>
      <c r="F18" s="21">
        <v>5142.548283044081</v>
      </c>
      <c r="G18" s="22"/>
      <c r="H18" s="22" t="s">
        <v>27</v>
      </c>
      <c r="I18" s="23">
        <v>43973889.679381266</v>
      </c>
    </row>
    <row r="19" spans="1:9" ht="12.75">
      <c r="A19" s="20" t="s">
        <v>28</v>
      </c>
      <c r="B19" s="21">
        <v>0</v>
      </c>
      <c r="C19" s="21">
        <v>0</v>
      </c>
      <c r="D19" s="21">
        <v>0</v>
      </c>
      <c r="E19" s="21">
        <v>0</v>
      </c>
      <c r="F19" s="21">
        <v>0</v>
      </c>
      <c r="G19" s="22"/>
      <c r="H19" s="22" t="s">
        <v>29</v>
      </c>
      <c r="I19" s="23">
        <v>3744837.3099767314</v>
      </c>
    </row>
    <row r="20" spans="1:9" ht="12.75">
      <c r="A20" s="20" t="s">
        <v>30</v>
      </c>
      <c r="B20" s="21">
        <v>0</v>
      </c>
      <c r="C20" s="21">
        <v>423411.4354810405</v>
      </c>
      <c r="D20" s="21">
        <v>0</v>
      </c>
      <c r="E20" s="21">
        <v>0</v>
      </c>
      <c r="F20" s="21">
        <v>423411.4354810405</v>
      </c>
      <c r="G20" s="22"/>
      <c r="H20" s="22" t="s">
        <v>31</v>
      </c>
      <c r="I20" s="23" t="s">
        <v>0</v>
      </c>
    </row>
    <row r="21" spans="1:9" ht="12.75">
      <c r="A21" s="20" t="s">
        <v>32</v>
      </c>
      <c r="B21" s="21">
        <v>0</v>
      </c>
      <c r="C21" s="21">
        <v>0</v>
      </c>
      <c r="D21" s="21">
        <v>0</v>
      </c>
      <c r="E21" s="21">
        <v>0</v>
      </c>
      <c r="F21" s="21">
        <v>0</v>
      </c>
      <c r="G21" s="22"/>
      <c r="H21" s="22" t="s">
        <v>33</v>
      </c>
      <c r="I21" s="23">
        <v>5169108.270642</v>
      </c>
    </row>
    <row r="22" spans="1:9" ht="12.75">
      <c r="A22" s="20" t="s">
        <v>34</v>
      </c>
      <c r="B22" s="21">
        <v>0</v>
      </c>
      <c r="C22" s="21">
        <v>0</v>
      </c>
      <c r="D22" s="21">
        <v>0</v>
      </c>
      <c r="E22" s="21">
        <v>0</v>
      </c>
      <c r="F22" s="21">
        <v>0</v>
      </c>
      <c r="G22" s="22"/>
      <c r="H22" s="22" t="s">
        <v>35</v>
      </c>
      <c r="I22" s="23" t="s">
        <v>0</v>
      </c>
    </row>
    <row r="23" spans="1:9" ht="12.75">
      <c r="A23" s="20" t="s">
        <v>36</v>
      </c>
      <c r="B23" s="21">
        <v>273.7002814710955</v>
      </c>
      <c r="C23" s="21">
        <v>322631.8291244923</v>
      </c>
      <c r="D23" s="21">
        <v>0</v>
      </c>
      <c r="E23" s="21">
        <v>0</v>
      </c>
      <c r="F23" s="21">
        <v>322905.5294059634</v>
      </c>
      <c r="G23" s="22"/>
      <c r="H23" s="22" t="s">
        <v>37</v>
      </c>
      <c r="I23" s="23">
        <v>606934</v>
      </c>
    </row>
    <row r="24" spans="1:9" ht="12.75">
      <c r="A24" s="20" t="s">
        <v>38</v>
      </c>
      <c r="B24" s="21">
        <v>0</v>
      </c>
      <c r="C24" s="21">
        <v>185391.33384677724</v>
      </c>
      <c r="D24" s="21">
        <v>0</v>
      </c>
      <c r="E24" s="21">
        <v>0</v>
      </c>
      <c r="F24" s="21">
        <v>185391.33384677724</v>
      </c>
      <c r="G24" s="22"/>
      <c r="H24" s="22"/>
      <c r="I24" s="23"/>
    </row>
    <row r="25" spans="1:9" ht="12.75">
      <c r="A25" s="20" t="s">
        <v>39</v>
      </c>
      <c r="B25" s="21">
        <v>0</v>
      </c>
      <c r="C25" s="21">
        <v>0</v>
      </c>
      <c r="D25" s="21">
        <v>0</v>
      </c>
      <c r="E25" s="21">
        <v>0</v>
      </c>
      <c r="F25" s="21">
        <v>0</v>
      </c>
      <c r="G25" s="22"/>
      <c r="H25" s="22" t="s">
        <v>40</v>
      </c>
      <c r="I25" s="23">
        <v>19520094.000000007</v>
      </c>
    </row>
    <row r="26" spans="1:9" ht="12.75">
      <c r="A26" s="20" t="s">
        <v>41</v>
      </c>
      <c r="B26" s="21">
        <v>0</v>
      </c>
      <c r="C26" s="21">
        <v>314758.8846398331</v>
      </c>
      <c r="D26" s="21">
        <v>0</v>
      </c>
      <c r="E26" s="21">
        <v>0</v>
      </c>
      <c r="F26" s="21">
        <v>314758.8846398331</v>
      </c>
      <c r="G26" s="22"/>
      <c r="H26" s="22" t="s">
        <v>42</v>
      </c>
      <c r="I26" s="23">
        <v>19520093.999999996</v>
      </c>
    </row>
    <row r="27" spans="1:9" ht="12.75">
      <c r="A27" s="20" t="s">
        <v>43</v>
      </c>
      <c r="B27" s="21">
        <v>0</v>
      </c>
      <c r="C27" s="21">
        <v>0</v>
      </c>
      <c r="D27" s="21">
        <v>0</v>
      </c>
      <c r="E27" s="21">
        <v>0</v>
      </c>
      <c r="F27" s="21">
        <v>0</v>
      </c>
      <c r="G27" s="22"/>
      <c r="H27" s="22"/>
      <c r="I27" s="26"/>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0</v>
      </c>
      <c r="C30" s="21">
        <v>94441.85764345429</v>
      </c>
      <c r="D30" s="21">
        <v>0</v>
      </c>
      <c r="E30" s="21">
        <v>0</v>
      </c>
      <c r="F30" s="21">
        <v>94441.85764345429</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24446.223878802626</v>
      </c>
      <c r="D34" s="21">
        <v>0</v>
      </c>
      <c r="E34" s="21">
        <v>0</v>
      </c>
      <c r="F34" s="21">
        <v>24446.223878802626</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161192.3539571854</v>
      </c>
      <c r="D37" s="21">
        <v>0</v>
      </c>
      <c r="E37" s="21">
        <v>0</v>
      </c>
      <c r="F37" s="21">
        <v>161192.3539571854</v>
      </c>
      <c r="G37" s="22"/>
      <c r="H37" s="22"/>
      <c r="I37" s="23"/>
    </row>
    <row r="38" spans="1:9" ht="12.75">
      <c r="A38" s="20" t="s">
        <v>54</v>
      </c>
      <c r="B38" s="21">
        <v>0</v>
      </c>
      <c r="C38" s="21">
        <v>0</v>
      </c>
      <c r="D38" s="21">
        <v>0</v>
      </c>
      <c r="E38" s="21">
        <v>0</v>
      </c>
      <c r="F38" s="21">
        <v>0</v>
      </c>
      <c r="G38" s="22"/>
      <c r="H38" s="22"/>
      <c r="I38" s="23"/>
    </row>
    <row r="39" spans="1:9" ht="12.75">
      <c r="A39" s="20" t="s">
        <v>55</v>
      </c>
      <c r="B39" s="21">
        <v>532.5956576895255</v>
      </c>
      <c r="C39" s="21">
        <v>1202657.07740094</v>
      </c>
      <c r="D39" s="21">
        <v>0</v>
      </c>
      <c r="E39" s="21">
        <v>0</v>
      </c>
      <c r="F39" s="21">
        <v>1203189.6730586295</v>
      </c>
      <c r="G39" s="22"/>
      <c r="H39" s="22"/>
      <c r="I39" s="23"/>
    </row>
    <row r="40" spans="1:9" ht="12.75">
      <c r="A40" s="20" t="s">
        <v>56</v>
      </c>
      <c r="B40" s="21">
        <v>0</v>
      </c>
      <c r="C40" s="21">
        <v>0</v>
      </c>
      <c r="D40" s="21">
        <v>0</v>
      </c>
      <c r="E40" s="21">
        <v>0</v>
      </c>
      <c r="F40" s="21">
        <v>0</v>
      </c>
      <c r="G40" s="22"/>
      <c r="H40" s="22"/>
      <c r="I40" s="23"/>
    </row>
    <row r="41" spans="1:9" ht="12.75">
      <c r="A41" s="20" t="s">
        <v>57</v>
      </c>
      <c r="B41" s="21">
        <v>2421.729166693823</v>
      </c>
      <c r="C41" s="21">
        <v>3155088.6687352625</v>
      </c>
      <c r="D41" s="21">
        <v>0</v>
      </c>
      <c r="E41" s="21">
        <v>0</v>
      </c>
      <c r="F41" s="21">
        <v>3157510.3979019565</v>
      </c>
      <c r="G41" s="22"/>
      <c r="H41" s="22"/>
      <c r="I41" s="23"/>
    </row>
    <row r="42" spans="1:9" ht="12.75">
      <c r="A42" s="20" t="s">
        <v>58</v>
      </c>
      <c r="B42" s="21">
        <v>0</v>
      </c>
      <c r="C42" s="21">
        <v>303645.2342758616</v>
      </c>
      <c r="D42" s="21">
        <v>0</v>
      </c>
      <c r="E42" s="21">
        <v>0</v>
      </c>
      <c r="F42" s="21">
        <v>303645.2342758616</v>
      </c>
      <c r="G42" s="22"/>
      <c r="H42" s="22"/>
      <c r="I42" s="23"/>
    </row>
    <row r="43" spans="1:9" ht="12.75">
      <c r="A43" s="20" t="s">
        <v>59</v>
      </c>
      <c r="B43" s="21">
        <v>0</v>
      </c>
      <c r="C43" s="21">
        <v>6601.634503421126</v>
      </c>
      <c r="D43" s="21">
        <v>0</v>
      </c>
      <c r="E43" s="21">
        <v>0</v>
      </c>
      <c r="F43" s="21">
        <v>6601.634503421126</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1680.835779361604</v>
      </c>
      <c r="C47" s="21">
        <v>46018.005761186665</v>
      </c>
      <c r="D47" s="21">
        <v>0</v>
      </c>
      <c r="E47" s="21">
        <v>0</v>
      </c>
      <c r="F47" s="21">
        <v>47698.84154054827</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144105.501380308</v>
      </c>
      <c r="D49" s="21">
        <v>0</v>
      </c>
      <c r="E49" s="21">
        <v>0</v>
      </c>
      <c r="F49" s="21">
        <v>144105.501380308</v>
      </c>
      <c r="G49" s="22"/>
      <c r="H49" s="22"/>
      <c r="I49" s="23"/>
    </row>
    <row r="50" spans="1:9" ht="12.75">
      <c r="A50" s="20" t="s">
        <v>66</v>
      </c>
      <c r="B50" s="21">
        <v>0</v>
      </c>
      <c r="C50" s="21">
        <v>2996028.0938206804</v>
      </c>
      <c r="D50" s="21">
        <v>0</v>
      </c>
      <c r="E50" s="21">
        <v>0</v>
      </c>
      <c r="F50" s="21">
        <v>2996028.0938206804</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1416.6567896988558</v>
      </c>
      <c r="C53" s="21">
        <v>764444.7652809488</v>
      </c>
      <c r="D53" s="21">
        <v>0</v>
      </c>
      <c r="E53" s="21">
        <v>0</v>
      </c>
      <c r="F53" s="21">
        <v>765861.4220706477</v>
      </c>
      <c r="G53" s="22"/>
      <c r="H53" s="22"/>
      <c r="I53" s="23"/>
    </row>
    <row r="54" spans="1:9" ht="12.75">
      <c r="A54" s="20" t="s">
        <v>70</v>
      </c>
      <c r="B54" s="21">
        <v>0</v>
      </c>
      <c r="C54" s="21">
        <v>11044.287583311338</v>
      </c>
      <c r="D54" s="21">
        <v>0</v>
      </c>
      <c r="E54" s="21">
        <v>0</v>
      </c>
      <c r="F54" s="21">
        <v>11044.287583311338</v>
      </c>
      <c r="G54" s="22"/>
      <c r="H54" s="22"/>
      <c r="I54" s="23"/>
    </row>
    <row r="55" spans="1:9" ht="12.75">
      <c r="A55" s="20" t="s">
        <v>71</v>
      </c>
      <c r="B55" s="21">
        <v>108.8865874333476</v>
      </c>
      <c r="C55" s="21">
        <v>127547.43039611886</v>
      </c>
      <c r="D55" s="21">
        <v>0</v>
      </c>
      <c r="E55" s="21">
        <v>0</v>
      </c>
      <c r="F55" s="21">
        <v>127656.3169835522</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56959.185753396516</v>
      </c>
      <c r="C60" s="21">
        <v>19463134.814246595</v>
      </c>
      <c r="D60" s="21">
        <v>0</v>
      </c>
      <c r="E60" s="21">
        <v>0</v>
      </c>
      <c r="F60" s="21">
        <v>19520093.999999996</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dimension ref="A1:I61"/>
  <sheetViews>
    <sheetView zoomScale="75" zoomScaleNormal="75" workbookViewId="0" topLeftCell="A1">
      <selection activeCell="I10" sqref="I10"/>
    </sheetView>
  </sheetViews>
  <sheetFormatPr defaultColWidth="9.00390625" defaultRowHeight="12.75"/>
  <cols>
    <col min="1" max="1" width="15.625" style="16" customWidth="1"/>
    <col min="2" max="2" width="11.00390625" style="16" customWidth="1"/>
    <col min="3" max="3" width="13.375" style="16" customWidth="1"/>
    <col min="4" max="4" width="6.375" style="16" customWidth="1"/>
    <col min="5" max="5" width="14.50390625" style="16" customWidth="1"/>
    <col min="6" max="6" width="13.375" style="16" customWidth="1"/>
    <col min="7" max="7" width="2.625" style="16" customWidth="1"/>
    <col min="8" max="8" width="28.125" style="16" customWidth="1"/>
    <col min="9" max="9" width="15.00390625" style="17" customWidth="1"/>
    <col min="10" max="16384" width="10.625" style="16" customWidth="1"/>
  </cols>
  <sheetData>
    <row r="1" spans="1:9" ht="12.75">
      <c r="A1" s="133" t="s">
        <v>288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 customHeight="1">
      <c r="A5" s="20"/>
    </row>
    <row r="6" spans="1:9" ht="12.75">
      <c r="A6" s="20" t="s">
        <v>7</v>
      </c>
      <c r="B6" s="21">
        <v>0</v>
      </c>
      <c r="C6" s="21">
        <v>-8.731149137020111E-11</v>
      </c>
      <c r="D6" s="21">
        <v>0</v>
      </c>
      <c r="E6" s="21">
        <v>0</v>
      </c>
      <c r="F6" s="21">
        <v>-8.731149137020111E-11</v>
      </c>
      <c r="G6" s="22"/>
      <c r="H6" s="22" t="s">
        <v>8</v>
      </c>
      <c r="I6" s="23" t="s">
        <v>0</v>
      </c>
    </row>
    <row r="7" spans="1:9" ht="12.75">
      <c r="A7" s="20" t="s">
        <v>9</v>
      </c>
      <c r="B7" s="21">
        <v>0</v>
      </c>
      <c r="C7" s="21">
        <v>2.2282620193436742E-10</v>
      </c>
      <c r="D7" s="21">
        <v>0</v>
      </c>
      <c r="E7" s="21">
        <v>0</v>
      </c>
      <c r="F7" s="21">
        <v>2.2282620193436742E-10</v>
      </c>
      <c r="G7" s="22"/>
      <c r="H7" s="22"/>
      <c r="I7" s="23"/>
    </row>
    <row r="8" spans="1:9" ht="12.75">
      <c r="A8" s="20" t="s">
        <v>10</v>
      </c>
      <c r="B8" s="21">
        <v>0</v>
      </c>
      <c r="C8" s="21">
        <v>-5.238689482212067E-10</v>
      </c>
      <c r="D8" s="21">
        <v>-0.008345382986590266</v>
      </c>
      <c r="E8" s="21">
        <v>0</v>
      </c>
      <c r="F8" s="21">
        <v>-0.008345383510459214</v>
      </c>
      <c r="G8" s="22"/>
      <c r="H8" s="22" t="s">
        <v>0</v>
      </c>
      <c r="I8" s="23" t="s">
        <v>0</v>
      </c>
    </row>
    <row r="9" spans="1:9" ht="12.75">
      <c r="A9" s="20" t="s">
        <v>11</v>
      </c>
      <c r="B9" s="21">
        <v>0</v>
      </c>
      <c r="C9" s="21">
        <v>0</v>
      </c>
      <c r="D9" s="21">
        <v>-0.009997780667617915</v>
      </c>
      <c r="E9" s="21">
        <v>0</v>
      </c>
      <c r="F9" s="21">
        <v>-0.009997780667617915</v>
      </c>
      <c r="G9" s="22"/>
      <c r="H9" s="22" t="s">
        <v>0</v>
      </c>
      <c r="I9" s="23" t="s">
        <v>0</v>
      </c>
    </row>
    <row r="10" spans="1:9" ht="12.75">
      <c r="A10" s="20" t="s">
        <v>12</v>
      </c>
      <c r="B10" s="21">
        <v>0</v>
      </c>
      <c r="C10" s="21">
        <v>0</v>
      </c>
      <c r="D10" s="21">
        <v>2.7343630790710445E-06</v>
      </c>
      <c r="E10" s="21">
        <v>0</v>
      </c>
      <c r="F10" s="21">
        <v>2.7343630790710445E-06</v>
      </c>
      <c r="G10" s="22"/>
      <c r="H10" s="22" t="s">
        <v>13</v>
      </c>
      <c r="I10" s="23">
        <v>3534278682.5268836</v>
      </c>
    </row>
    <row r="11" spans="1:9" ht="12.75">
      <c r="A11" s="20" t="s">
        <v>14</v>
      </c>
      <c r="B11" s="21">
        <v>0</v>
      </c>
      <c r="C11" s="21">
        <v>-8.731149137020111E-10</v>
      </c>
      <c r="D11" s="21">
        <v>0.009327916952315718</v>
      </c>
      <c r="E11" s="21">
        <v>0</v>
      </c>
      <c r="F11" s="21">
        <v>0.009327916079200804</v>
      </c>
      <c r="G11" s="22"/>
      <c r="H11" s="22"/>
      <c r="I11" s="23"/>
    </row>
    <row r="12" spans="1:9" ht="12.75">
      <c r="A12" s="20" t="s">
        <v>15</v>
      </c>
      <c r="B12" s="21">
        <v>0</v>
      </c>
      <c r="C12" s="21">
        <v>-3.958120942115784E-09</v>
      </c>
      <c r="D12" s="21">
        <v>-0.00986456498503685</v>
      </c>
      <c r="E12" s="21">
        <v>0</v>
      </c>
      <c r="F12" s="21">
        <v>-0.009864568943157792</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1.5133991837501526E-09</v>
      </c>
      <c r="D14" s="21">
        <v>4.464061930775642E-06</v>
      </c>
      <c r="E14" s="21">
        <v>0</v>
      </c>
      <c r="F14" s="21">
        <v>4.4655753299593925E-06</v>
      </c>
      <c r="G14" s="22"/>
      <c r="H14" s="22" t="s">
        <v>20</v>
      </c>
      <c r="I14" s="23">
        <v>4043353.2499999683</v>
      </c>
    </row>
    <row r="15" spans="1:9" ht="12.75">
      <c r="A15" s="20" t="s">
        <v>21</v>
      </c>
      <c r="B15" s="21">
        <v>0</v>
      </c>
      <c r="C15" s="21">
        <v>2.9103830456733704E-09</v>
      </c>
      <c r="D15" s="21">
        <v>-0.01701682526618242</v>
      </c>
      <c r="E15" s="21">
        <v>0</v>
      </c>
      <c r="F15" s="21">
        <v>-0.017016822355799373</v>
      </c>
      <c r="G15" s="22"/>
      <c r="H15" s="22" t="s">
        <v>22</v>
      </c>
      <c r="I15" s="23">
        <v>14194011.153</v>
      </c>
    </row>
    <row r="16" spans="1:9" ht="12.75">
      <c r="A16" s="20" t="s">
        <v>23</v>
      </c>
      <c r="B16" s="21">
        <v>0</v>
      </c>
      <c r="C16" s="21">
        <v>0</v>
      </c>
      <c r="D16" s="21">
        <v>0.018886436708271503</v>
      </c>
      <c r="E16" s="21">
        <v>0</v>
      </c>
      <c r="F16" s="21">
        <v>0.018886436708271503</v>
      </c>
      <c r="G16" s="22"/>
      <c r="H16" s="22"/>
      <c r="I16" s="23"/>
    </row>
    <row r="17" spans="1:9" ht="12.75">
      <c r="A17" s="20" t="s">
        <v>24</v>
      </c>
      <c r="B17" s="21">
        <v>0</v>
      </c>
      <c r="C17" s="21">
        <v>0</v>
      </c>
      <c r="D17" s="21">
        <v>0.008707742264959958</v>
      </c>
      <c r="E17" s="21">
        <v>0</v>
      </c>
      <c r="F17" s="21">
        <v>0.008707742264959958</v>
      </c>
      <c r="G17" s="22"/>
      <c r="H17" s="22" t="s">
        <v>25</v>
      </c>
      <c r="I17" s="23"/>
    </row>
    <row r="18" spans="1:9" ht="12.75">
      <c r="A18" s="20" t="s">
        <v>26</v>
      </c>
      <c r="B18" s="21">
        <v>0</v>
      </c>
      <c r="C18" s="21">
        <v>1.2369127944111824E-10</v>
      </c>
      <c r="D18" s="21">
        <v>3.6999845178797875E-06</v>
      </c>
      <c r="E18" s="21">
        <v>0</v>
      </c>
      <c r="F18" s="21">
        <v>3.7001082091592286E-06</v>
      </c>
      <c r="G18" s="22"/>
      <c r="H18" s="22" t="s">
        <v>27</v>
      </c>
      <c r="I18" s="23">
        <v>3228522434.5828195</v>
      </c>
    </row>
    <row r="19" spans="1:9" ht="12.75">
      <c r="A19" s="20" t="s">
        <v>28</v>
      </c>
      <c r="B19" s="21">
        <v>0</v>
      </c>
      <c r="C19" s="21">
        <v>0</v>
      </c>
      <c r="D19" s="21">
        <v>-0.009921402670443058</v>
      </c>
      <c r="E19" s="21">
        <v>0</v>
      </c>
      <c r="F19" s="21">
        <v>-0.009921402670443058</v>
      </c>
      <c r="G19" s="22"/>
      <c r="H19" s="22" t="s">
        <v>29</v>
      </c>
      <c r="I19" s="23">
        <v>102571577.00400008</v>
      </c>
    </row>
    <row r="20" spans="1:9" ht="12.75">
      <c r="A20" s="20" t="s">
        <v>30</v>
      </c>
      <c r="B20" s="21">
        <v>0</v>
      </c>
      <c r="C20" s="21">
        <v>-5.238689482212067E-10</v>
      </c>
      <c r="D20" s="21">
        <v>9.999959729611874E-06</v>
      </c>
      <c r="E20" s="21">
        <v>0</v>
      </c>
      <c r="F20" s="21">
        <v>9.999435860663652E-06</v>
      </c>
      <c r="G20" s="22"/>
      <c r="H20" s="22" t="s">
        <v>0</v>
      </c>
      <c r="I20" s="23" t="s">
        <v>0</v>
      </c>
    </row>
    <row r="21" spans="1:9" ht="12.75">
      <c r="A21" s="20" t="s">
        <v>32</v>
      </c>
      <c r="B21" s="21">
        <v>0</v>
      </c>
      <c r="C21" s="21">
        <v>0</v>
      </c>
      <c r="D21" s="21">
        <v>-0.009844330663327128</v>
      </c>
      <c r="E21" s="21">
        <v>0</v>
      </c>
      <c r="F21" s="21">
        <v>-0.009844330663327128</v>
      </c>
      <c r="G21" s="22"/>
      <c r="H21" s="22" t="s">
        <v>232</v>
      </c>
      <c r="I21" s="23">
        <v>84689349.8965139</v>
      </c>
    </row>
    <row r="22" spans="1:9" ht="12.75">
      <c r="A22" s="20" t="s">
        <v>34</v>
      </c>
      <c r="B22" s="21">
        <v>0</v>
      </c>
      <c r="C22" s="21">
        <v>-1.382431946694851E-10</v>
      </c>
      <c r="D22" s="21">
        <v>0</v>
      </c>
      <c r="E22" s="21">
        <v>0</v>
      </c>
      <c r="F22" s="21">
        <v>-1.382431946694851E-10</v>
      </c>
      <c r="G22" s="22"/>
      <c r="H22" s="22" t="s">
        <v>35</v>
      </c>
      <c r="I22" s="23" t="s">
        <v>0</v>
      </c>
    </row>
    <row r="23" spans="1:9" ht="12.75">
      <c r="A23" s="20" t="s">
        <v>36</v>
      </c>
      <c r="B23" s="21">
        <v>0</v>
      </c>
      <c r="C23" s="21">
        <v>4.43833414465189E-10</v>
      </c>
      <c r="D23" s="21">
        <v>0.008121915976516902</v>
      </c>
      <c r="E23" s="21">
        <v>0</v>
      </c>
      <c r="F23" s="21">
        <v>0.008121916420350317</v>
      </c>
      <c r="G23" s="22"/>
      <c r="H23" s="22" t="s">
        <v>37</v>
      </c>
      <c r="I23" s="23">
        <v>136732685.4595929</v>
      </c>
    </row>
    <row r="24" spans="1:9" ht="12.75">
      <c r="A24" s="20" t="s">
        <v>38</v>
      </c>
      <c r="B24" s="21">
        <v>0</v>
      </c>
      <c r="C24" s="21">
        <v>-4.0745362639427185E-10</v>
      </c>
      <c r="D24" s="21">
        <v>0</v>
      </c>
      <c r="E24" s="21">
        <v>0</v>
      </c>
      <c r="F24" s="21">
        <v>-4.0745362639427185E-10</v>
      </c>
      <c r="G24" s="22"/>
      <c r="H24" s="22"/>
      <c r="I24" s="23"/>
    </row>
    <row r="25" spans="1:9" ht="12.75">
      <c r="A25" s="20" t="s">
        <v>39</v>
      </c>
      <c r="B25" s="21">
        <v>0</v>
      </c>
      <c r="C25" s="21">
        <v>0</v>
      </c>
      <c r="D25" s="21">
        <v>0.010000000009313226</v>
      </c>
      <c r="E25" s="21">
        <v>0</v>
      </c>
      <c r="F25" s="21">
        <v>0.010000000009313226</v>
      </c>
      <c r="G25" s="22"/>
      <c r="H25" s="22" t="s">
        <v>40</v>
      </c>
      <c r="I25" s="23">
        <v>-0.013042926788330078</v>
      </c>
    </row>
    <row r="26" spans="1:9" ht="12.75">
      <c r="A26" s="20" t="s">
        <v>41</v>
      </c>
      <c r="B26" s="21">
        <v>0</v>
      </c>
      <c r="C26" s="21">
        <v>-1.280568540096283E-09</v>
      </c>
      <c r="D26" s="21">
        <v>0</v>
      </c>
      <c r="E26" s="21">
        <v>0</v>
      </c>
      <c r="F26" s="21">
        <v>-1.280568540096283E-09</v>
      </c>
      <c r="G26" s="22"/>
      <c r="H26" s="22" t="s">
        <v>42</v>
      </c>
      <c r="I26" s="23">
        <v>-0.013041032260844068</v>
      </c>
    </row>
    <row r="27" spans="1:9" ht="12.75">
      <c r="A27" s="20" t="s">
        <v>43</v>
      </c>
      <c r="B27" s="21">
        <v>0</v>
      </c>
      <c r="C27" s="21">
        <v>0</v>
      </c>
      <c r="D27" s="21">
        <v>3.91155481338501E-08</v>
      </c>
      <c r="E27" s="21">
        <v>0</v>
      </c>
      <c r="F27" s="21">
        <v>3.91155481338501E-08</v>
      </c>
      <c r="G27" s="22"/>
      <c r="H27" s="22"/>
      <c r="I27" s="23" t="s">
        <v>0</v>
      </c>
    </row>
    <row r="28" spans="1:9" ht="12.75">
      <c r="A28" s="20" t="s">
        <v>44</v>
      </c>
      <c r="B28" s="21">
        <v>0</v>
      </c>
      <c r="C28" s="21">
        <v>-2.9103830456733704E-10</v>
      </c>
      <c r="D28" s="21">
        <v>0</v>
      </c>
      <c r="E28" s="21">
        <v>0</v>
      </c>
      <c r="F28" s="21">
        <v>-2.9103830456733704E-10</v>
      </c>
      <c r="G28" s="22"/>
      <c r="H28" s="22"/>
      <c r="I28" s="23" t="s">
        <v>0</v>
      </c>
    </row>
    <row r="29" spans="1:9" ht="12.75">
      <c r="A29" s="20" t="s">
        <v>45</v>
      </c>
      <c r="B29" s="21">
        <v>0</v>
      </c>
      <c r="C29" s="21">
        <v>-1.5279510989785194E-10</v>
      </c>
      <c r="D29" s="21">
        <v>1.9999570213258266E-06</v>
      </c>
      <c r="E29" s="21">
        <v>0</v>
      </c>
      <c r="F29" s="21">
        <v>1.999804226215929E-06</v>
      </c>
      <c r="G29" s="22"/>
      <c r="H29" s="22"/>
      <c r="I29" s="23"/>
    </row>
    <row r="30" spans="1:9" ht="12.75">
      <c r="A30" s="20" t="s">
        <v>46</v>
      </c>
      <c r="B30" s="21">
        <v>0</v>
      </c>
      <c r="C30" s="21">
        <v>3.637978807091713E-11</v>
      </c>
      <c r="D30" s="21">
        <v>-1.8543796613812447E-06</v>
      </c>
      <c r="E30" s="21">
        <v>0</v>
      </c>
      <c r="F30" s="21">
        <v>-1.8543432815931737E-06</v>
      </c>
      <c r="G30" s="22"/>
      <c r="H30" s="22"/>
      <c r="I30" s="23"/>
    </row>
    <row r="31" spans="1:9" ht="12.75">
      <c r="A31" s="20" t="s">
        <v>47</v>
      </c>
      <c r="B31" s="21">
        <v>0</v>
      </c>
      <c r="C31" s="21">
        <v>-8.87666828930378E-10</v>
      </c>
      <c r="D31" s="21">
        <v>-0.009986193152144551</v>
      </c>
      <c r="E31" s="21">
        <v>0</v>
      </c>
      <c r="F31" s="21">
        <v>-0.00998619403981138</v>
      </c>
      <c r="G31" s="22"/>
      <c r="H31" s="22"/>
      <c r="I31" s="23"/>
    </row>
    <row r="32" spans="1:9" ht="12.75">
      <c r="A32" s="20" t="s">
        <v>48</v>
      </c>
      <c r="B32" s="21">
        <v>0</v>
      </c>
      <c r="C32" s="21">
        <v>0</v>
      </c>
      <c r="D32" s="21">
        <v>2.0404782844707373E-05</v>
      </c>
      <c r="E32" s="21">
        <v>0</v>
      </c>
      <c r="F32" s="21">
        <v>2.0404782844707373E-05</v>
      </c>
      <c r="G32" s="22"/>
      <c r="H32" s="22"/>
      <c r="I32" s="23"/>
    </row>
    <row r="33" spans="1:9" ht="12.75">
      <c r="A33" s="20" t="s">
        <v>49</v>
      </c>
      <c r="B33" s="21">
        <v>0</v>
      </c>
      <c r="C33" s="21">
        <v>0</v>
      </c>
      <c r="D33" s="21">
        <v>-6.999907782301307E-07</v>
      </c>
      <c r="E33" s="21">
        <v>0</v>
      </c>
      <c r="F33" s="21">
        <v>-6.999907782301307E-07</v>
      </c>
      <c r="G33" s="22"/>
      <c r="H33" s="22"/>
      <c r="I33" s="23"/>
    </row>
    <row r="34" spans="1:9" ht="12.75">
      <c r="A34" s="20" t="s">
        <v>50</v>
      </c>
      <c r="B34" s="21">
        <v>0</v>
      </c>
      <c r="C34" s="21">
        <v>2.1827872842550278E-10</v>
      </c>
      <c r="D34" s="21">
        <v>3.610621206462383E-07</v>
      </c>
      <c r="E34" s="21">
        <v>0</v>
      </c>
      <c r="F34" s="21">
        <v>3.612803993746638E-07</v>
      </c>
      <c r="G34" s="22"/>
      <c r="H34" s="22"/>
      <c r="I34" s="23"/>
    </row>
    <row r="35" spans="1:9" ht="12.75">
      <c r="A35" s="20" t="s">
        <v>51</v>
      </c>
      <c r="B35" s="21">
        <v>0</v>
      </c>
      <c r="C35" s="21">
        <v>-3.2014213502407074E-10</v>
      </c>
      <c r="D35" s="21">
        <v>0.009999999776482582</v>
      </c>
      <c r="E35" s="21">
        <v>0</v>
      </c>
      <c r="F35" s="21">
        <v>0.009999999456340447</v>
      </c>
      <c r="G35" s="22"/>
      <c r="H35" s="22"/>
      <c r="I35" s="23"/>
    </row>
    <row r="36" spans="1:9" ht="12.75">
      <c r="A36" s="20" t="s">
        <v>52</v>
      </c>
      <c r="B36" s="21">
        <v>0</v>
      </c>
      <c r="C36" s="21">
        <v>-2.153683453798294E-09</v>
      </c>
      <c r="D36" s="21">
        <v>0</v>
      </c>
      <c r="E36" s="21">
        <v>0</v>
      </c>
      <c r="F36" s="21">
        <v>-2.153683453798294E-09</v>
      </c>
      <c r="G36" s="22"/>
      <c r="H36" s="22"/>
      <c r="I36" s="23"/>
    </row>
    <row r="37" spans="1:9" ht="12.75">
      <c r="A37" s="20" t="s">
        <v>53</v>
      </c>
      <c r="B37" s="21">
        <v>0</v>
      </c>
      <c r="C37" s="21">
        <v>-6.548361852765083E-11</v>
      </c>
      <c r="D37" s="21">
        <v>8.499977411702272E-06</v>
      </c>
      <c r="E37" s="21">
        <v>0</v>
      </c>
      <c r="F37" s="21">
        <v>8.499911928083744E-06</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0.00997088011354208</v>
      </c>
      <c r="E39" s="21">
        <v>0</v>
      </c>
      <c r="F39" s="21">
        <v>0.00997088011354208</v>
      </c>
      <c r="G39" s="22"/>
      <c r="H39" s="22"/>
      <c r="I39" s="23"/>
    </row>
    <row r="40" spans="1:9" ht="12.75">
      <c r="A40" s="20" t="s">
        <v>56</v>
      </c>
      <c r="B40" s="21">
        <v>0</v>
      </c>
      <c r="C40" s="21">
        <v>4.18367562815547E-11</v>
      </c>
      <c r="D40" s="21">
        <v>0.006618999992497272</v>
      </c>
      <c r="E40" s="21">
        <v>0</v>
      </c>
      <c r="F40" s="21">
        <v>0.0066190000343340286</v>
      </c>
      <c r="G40" s="22"/>
      <c r="H40" s="22"/>
      <c r="I40" s="23"/>
    </row>
    <row r="41" spans="1:9" ht="12.75">
      <c r="A41" s="20" t="s">
        <v>57</v>
      </c>
      <c r="B41" s="21">
        <v>0</v>
      </c>
      <c r="C41" s="21">
        <v>-1.7462298274040222E-09</v>
      </c>
      <c r="D41" s="21">
        <v>0.007876415271311998</v>
      </c>
      <c r="E41" s="21">
        <v>3.725290298461914E-09</v>
      </c>
      <c r="F41" s="21">
        <v>0.00787641725037247</v>
      </c>
      <c r="G41" s="22"/>
      <c r="H41" s="22"/>
      <c r="I41" s="23"/>
    </row>
    <row r="42" spans="1:9" ht="12.75">
      <c r="A42" s="20" t="s">
        <v>58</v>
      </c>
      <c r="B42" s="21">
        <v>0</v>
      </c>
      <c r="C42" s="21">
        <v>-6.548361852765083E-10</v>
      </c>
      <c r="D42" s="21">
        <v>-4.239624831825495E-05</v>
      </c>
      <c r="E42" s="21">
        <v>0</v>
      </c>
      <c r="F42" s="21">
        <v>-4.2396903154440224E-05</v>
      </c>
      <c r="G42" s="22"/>
      <c r="H42" s="22"/>
      <c r="I42" s="23"/>
    </row>
    <row r="43" spans="1:9" ht="12.75">
      <c r="A43" s="20" t="s">
        <v>59</v>
      </c>
      <c r="B43" s="21">
        <v>0</v>
      </c>
      <c r="C43" s="21">
        <v>-4.94765117764473E-10</v>
      </c>
      <c r="D43" s="21">
        <v>0</v>
      </c>
      <c r="E43" s="21">
        <v>0</v>
      </c>
      <c r="F43" s="21">
        <v>-4.94765117764473E-10</v>
      </c>
      <c r="G43" s="22"/>
      <c r="H43" s="22"/>
      <c r="I43" s="23"/>
    </row>
    <row r="44" spans="1:9" ht="12.75">
      <c r="A44" s="20" t="s">
        <v>60</v>
      </c>
      <c r="B44" s="21">
        <v>0</v>
      </c>
      <c r="C44" s="21">
        <v>0</v>
      </c>
      <c r="D44" s="21">
        <v>2.8929673135280613E-05</v>
      </c>
      <c r="E44" s="21">
        <v>0</v>
      </c>
      <c r="F44" s="21">
        <v>2.8929673135280613E-05</v>
      </c>
      <c r="G44" s="22"/>
      <c r="H44" s="22"/>
      <c r="I44" s="23"/>
    </row>
    <row r="45" spans="1:9" ht="12.75">
      <c r="A45" s="20" t="s">
        <v>61</v>
      </c>
      <c r="B45" s="21">
        <v>0</v>
      </c>
      <c r="C45" s="21">
        <v>2.0372681319713593E-10</v>
      </c>
      <c r="D45" s="21">
        <v>0</v>
      </c>
      <c r="E45" s="21">
        <v>0</v>
      </c>
      <c r="F45" s="21">
        <v>2.0372681319713593E-10</v>
      </c>
      <c r="G45" s="22"/>
      <c r="H45" s="22"/>
      <c r="I45" s="23"/>
    </row>
    <row r="46" spans="1:9" ht="12.75">
      <c r="A46" s="20" t="s">
        <v>62</v>
      </c>
      <c r="B46" s="21">
        <v>0</v>
      </c>
      <c r="C46" s="21">
        <v>-3.346940502524376E-10</v>
      </c>
      <c r="D46" s="21">
        <v>0</v>
      </c>
      <c r="E46" s="21">
        <v>0</v>
      </c>
      <c r="F46" s="21">
        <v>-3.346940502524376E-10</v>
      </c>
      <c r="G46" s="22"/>
      <c r="H46" s="22"/>
      <c r="I46" s="23"/>
    </row>
    <row r="47" spans="1:9" ht="12.75">
      <c r="A47" s="20" t="s">
        <v>63</v>
      </c>
      <c r="B47" s="21">
        <v>0</v>
      </c>
      <c r="C47" s="21">
        <v>6.984919309616089E-10</v>
      </c>
      <c r="D47" s="21">
        <v>0</v>
      </c>
      <c r="E47" s="21">
        <v>0</v>
      </c>
      <c r="F47" s="21">
        <v>6.984919309616089E-10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-0.009490718832239509</v>
      </c>
      <c r="E49" s="21">
        <v>0</v>
      </c>
      <c r="F49" s="21">
        <v>-0.009490718832239509</v>
      </c>
      <c r="G49" s="22"/>
      <c r="H49" s="22"/>
      <c r="I49" s="23"/>
    </row>
    <row r="50" spans="1:9" ht="12.75">
      <c r="A50" s="20" t="s">
        <v>66</v>
      </c>
      <c r="B50" s="21">
        <v>0</v>
      </c>
      <c r="C50" s="21">
        <v>-5.820766091346741E-10</v>
      </c>
      <c r="D50" s="21">
        <v>0.008302712347358465</v>
      </c>
      <c r="E50" s="21">
        <v>0</v>
      </c>
      <c r="F50" s="21">
        <v>0.008302711765281856</v>
      </c>
      <c r="G50" s="22"/>
      <c r="H50" s="22"/>
      <c r="I50" s="23"/>
    </row>
    <row r="51" spans="1:9" ht="12.75">
      <c r="A51" s="20" t="s">
        <v>67</v>
      </c>
      <c r="B51" s="21">
        <v>0</v>
      </c>
      <c r="C51" s="21">
        <v>3.7834979593753815E-10</v>
      </c>
      <c r="D51" s="21">
        <v>0.010001999980886469</v>
      </c>
      <c r="E51" s="21">
        <v>0</v>
      </c>
      <c r="F51" s="21">
        <v>0.010002000359236264</v>
      </c>
      <c r="G51" s="22"/>
      <c r="H51" s="22"/>
      <c r="I51" s="23"/>
    </row>
    <row r="52" spans="1:9" ht="12.75">
      <c r="A52" s="20" t="s">
        <v>68</v>
      </c>
      <c r="B52" s="21">
        <v>0</v>
      </c>
      <c r="C52" s="21">
        <v>4.729372449219227E-11</v>
      </c>
      <c r="D52" s="21">
        <v>0</v>
      </c>
      <c r="E52" s="21">
        <v>0</v>
      </c>
      <c r="F52" s="21">
        <v>4.729372449219227E-11</v>
      </c>
      <c r="G52" s="22"/>
      <c r="H52" s="22"/>
      <c r="I52" s="23"/>
    </row>
    <row r="53" spans="1:9" ht="12.75">
      <c r="A53" s="20" t="s">
        <v>69</v>
      </c>
      <c r="B53" s="21">
        <v>0</v>
      </c>
      <c r="C53" s="21">
        <v>-3.4924596548080444E-10</v>
      </c>
      <c r="D53" s="21">
        <v>-3.5390257835388184E-07</v>
      </c>
      <c r="E53" s="21">
        <v>0</v>
      </c>
      <c r="F53" s="21">
        <v>-3.5425182431936264E-07</v>
      </c>
      <c r="G53" s="22"/>
      <c r="H53" s="22"/>
      <c r="I53" s="23"/>
    </row>
    <row r="54" spans="1:9" ht="12.75">
      <c r="A54" s="20" t="s">
        <v>70</v>
      </c>
      <c r="B54" s="21">
        <v>0</v>
      </c>
      <c r="C54" s="21">
        <v>-5.529727786779404E-10</v>
      </c>
      <c r="D54" s="21">
        <v>0</v>
      </c>
      <c r="E54" s="21">
        <v>-1.862645149230957E-09</v>
      </c>
      <c r="F54" s="21">
        <v>-2.4156179279088974E-09</v>
      </c>
      <c r="G54" s="22"/>
      <c r="H54" s="22"/>
      <c r="I54" s="23"/>
    </row>
    <row r="55" spans="1:9" ht="12.75">
      <c r="A55" s="20" t="s">
        <v>71</v>
      </c>
      <c r="B55" s="21">
        <v>0</v>
      </c>
      <c r="C55" s="21">
        <v>-4.3655745685100555E-11</v>
      </c>
      <c r="D55" s="21">
        <v>-0.00999920000322163</v>
      </c>
      <c r="E55" s="21">
        <v>0</v>
      </c>
      <c r="F55" s="21">
        <v>-0.009999200046877375</v>
      </c>
      <c r="G55" s="22"/>
      <c r="H55" s="22"/>
      <c r="I55" s="23"/>
    </row>
    <row r="56" spans="1:9" ht="12.75">
      <c r="A56" s="20" t="s">
        <v>72</v>
      </c>
      <c r="B56" s="21">
        <v>0</v>
      </c>
      <c r="C56" s="21">
        <v>-4.3655745685100555E-10</v>
      </c>
      <c r="D56" s="21">
        <v>-0.009999000234529376</v>
      </c>
      <c r="E56" s="21">
        <v>0</v>
      </c>
      <c r="F56" s="21">
        <v>-0.009999000671086833</v>
      </c>
      <c r="G56" s="22"/>
      <c r="H56" s="22"/>
      <c r="I56" s="23"/>
    </row>
    <row r="57" spans="1:9" ht="12.75">
      <c r="A57" s="20" t="s">
        <v>73</v>
      </c>
      <c r="B57" s="21">
        <v>0</v>
      </c>
      <c r="C57" s="21">
        <v>1.0913936421275139E-10</v>
      </c>
      <c r="D57" s="21">
        <v>-2.5000044843181976E-06</v>
      </c>
      <c r="E57" s="21">
        <v>0</v>
      </c>
      <c r="F57" s="21">
        <v>-2.499895344953985E-06</v>
      </c>
      <c r="G57" s="22"/>
      <c r="H57" s="22"/>
      <c r="I57" s="23"/>
    </row>
    <row r="58" spans="1:9" ht="12.75">
      <c r="A58" s="20" t="s">
        <v>74</v>
      </c>
      <c r="B58" s="21">
        <v>0</v>
      </c>
      <c r="C58" s="21">
        <v>0</v>
      </c>
      <c r="D58" s="21">
        <v>-0.016423972556367517</v>
      </c>
      <c r="E58" s="21">
        <v>0</v>
      </c>
      <c r="F58" s="21">
        <v>-0.016423972556367517</v>
      </c>
      <c r="G58" s="22"/>
      <c r="H58" s="22"/>
      <c r="I58" s="23"/>
    </row>
    <row r="59" spans="1:9" ht="12.75">
      <c r="A59" s="20" t="s">
        <v>0</v>
      </c>
      <c r="B59" s="21"/>
      <c r="C59" s="21"/>
      <c r="D59" s="21"/>
      <c r="E59" s="21"/>
      <c r="F59" s="21"/>
      <c r="G59" s="22"/>
      <c r="H59" s="22"/>
      <c r="I59" s="23"/>
    </row>
    <row r="60" spans="1:9" ht="12.75">
      <c r="A60" s="20" t="s">
        <v>6</v>
      </c>
      <c r="B60" s="21">
        <v>0</v>
      </c>
      <c r="C60" s="21">
        <v>-9.910763765219599E-09</v>
      </c>
      <c r="D60" s="21">
        <v>-0.013041024212725452</v>
      </c>
      <c r="E60" s="21">
        <v>1.862645149230957E-09</v>
      </c>
      <c r="F60" s="21">
        <v>-0.013041032260844068</v>
      </c>
      <c r="G60" s="22"/>
      <c r="H60" s="22"/>
      <c r="I60" s="23"/>
    </row>
    <row r="61" spans="2:9" ht="13.5" thickBot="1">
      <c r="B61" s="79"/>
      <c r="C61" s="79"/>
      <c r="D61" s="79"/>
      <c r="E61" s="79"/>
      <c r="F61" s="79"/>
      <c r="G61" s="80"/>
      <c r="H61" s="80"/>
      <c r="I61" s="79"/>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5.625" style="16" customWidth="1"/>
    <col min="3" max="3" width="11.625" style="16" customWidth="1"/>
    <col min="4" max="4" width="6.375" style="16" customWidth="1"/>
    <col min="5" max="5" width="14.50390625" style="16" customWidth="1"/>
    <col min="6" max="6" width="7.00390625" style="16" customWidth="1"/>
    <col min="7" max="7" width="2.625" style="16" customWidth="1"/>
    <col min="8" max="8" width="28.125" style="16" customWidth="1"/>
    <col min="9" max="9" width="13.375" style="17" customWidth="1"/>
    <col min="10" max="16384" width="10.625" style="16" customWidth="1"/>
  </cols>
  <sheetData>
    <row r="1" spans="1:9" ht="12.75">
      <c r="A1" s="133" t="s">
        <v>289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75">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116590114</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0</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116590114</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0</v>
      </c>
    </row>
    <row r="26" spans="1:9" ht="12.75">
      <c r="A26" s="20" t="s">
        <v>41</v>
      </c>
      <c r="B26" s="21">
        <v>0</v>
      </c>
      <c r="C26" s="21">
        <v>0</v>
      </c>
      <c r="D26" s="21">
        <v>0</v>
      </c>
      <c r="E26" s="21">
        <v>0</v>
      </c>
      <c r="F26" s="21">
        <v>0</v>
      </c>
      <c r="G26" s="22"/>
      <c r="H26" s="22" t="s">
        <v>42</v>
      </c>
      <c r="I26" s="23">
        <v>0</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0</v>
      </c>
      <c r="D60" s="21">
        <v>0</v>
      </c>
      <c r="E60" s="21">
        <v>0</v>
      </c>
      <c r="F60" s="21">
        <v>0</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 xml:space="preserve">&amp;L&amp;"Geneva,Bold"&amp;D&amp;R&amp;"Geneva,Bold"UNAUDITED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1.00390625" style="16" customWidth="1"/>
    <col min="3" max="3" width="11.625" style="16" customWidth="1"/>
    <col min="4" max="4" width="8.125" style="16" customWidth="1"/>
    <col min="5" max="5" width="14.50390625" style="16" customWidth="1"/>
    <col min="6" max="6" width="11.00390625" style="16" customWidth="1"/>
    <col min="7" max="7" width="2.625" style="16" customWidth="1"/>
    <col min="8" max="8" width="28.125" style="16" customWidth="1"/>
    <col min="9" max="9" width="12.125" style="17" customWidth="1"/>
    <col min="10" max="16384" width="10.625" style="16" customWidth="1"/>
  </cols>
  <sheetData>
    <row r="1" spans="1:9" ht="12.75">
      <c r="A1" s="133" t="s">
        <v>113</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813536.3490257629</v>
      </c>
      <c r="C6" s="21">
        <v>150886.91432686572</v>
      </c>
      <c r="D6" s="21">
        <v>15291.02471257317</v>
      </c>
      <c r="E6" s="21">
        <v>0</v>
      </c>
      <c r="F6" s="21">
        <v>979714.2880652017</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29134211.30426635</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68029.34632635256</v>
      </c>
      <c r="C15" s="21">
        <v>0</v>
      </c>
      <c r="D15" s="21">
        <v>243.39018494683262</v>
      </c>
      <c r="E15" s="21">
        <v>0</v>
      </c>
      <c r="F15" s="21">
        <v>68272.7365112994</v>
      </c>
      <c r="G15" s="22"/>
      <c r="H15" s="22" t="s">
        <v>22</v>
      </c>
      <c r="I15" s="23">
        <v>469067.70666666667</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17500000</v>
      </c>
    </row>
    <row r="19" spans="1:9" ht="12.75">
      <c r="A19" s="20" t="s">
        <v>28</v>
      </c>
      <c r="B19" s="21">
        <v>1467862.5898414685</v>
      </c>
      <c r="C19" s="21">
        <v>0</v>
      </c>
      <c r="D19" s="21">
        <v>0</v>
      </c>
      <c r="E19" s="21">
        <v>0</v>
      </c>
      <c r="F19" s="21">
        <v>1467862.5898414685</v>
      </c>
      <c r="G19" s="22"/>
      <c r="H19" s="22" t="s">
        <v>29</v>
      </c>
      <c r="I19" s="23">
        <v>-2163321.5408549192</v>
      </c>
    </row>
    <row r="20" spans="1:9" ht="12.75">
      <c r="A20" s="20" t="s">
        <v>30</v>
      </c>
      <c r="B20" s="21">
        <v>876886.1273536191</v>
      </c>
      <c r="C20" s="21">
        <v>0</v>
      </c>
      <c r="D20" s="21">
        <v>155.57233124670378</v>
      </c>
      <c r="E20" s="21">
        <v>0</v>
      </c>
      <c r="F20" s="21">
        <v>877041.6996848658</v>
      </c>
      <c r="G20" s="22"/>
      <c r="H20" s="22" t="s">
        <v>31</v>
      </c>
      <c r="I20" s="23" t="s">
        <v>0</v>
      </c>
    </row>
    <row r="21" spans="1:9" ht="12.75">
      <c r="A21" s="20" t="s">
        <v>32</v>
      </c>
      <c r="B21" s="21">
        <v>61411.92169549315</v>
      </c>
      <c r="C21" s="21">
        <v>0</v>
      </c>
      <c r="D21" s="21">
        <v>16.093973800959112</v>
      </c>
      <c r="E21" s="21">
        <v>0</v>
      </c>
      <c r="F21" s="21">
        <v>61428.01566929411</v>
      </c>
      <c r="G21" s="22"/>
      <c r="H21" s="22" t="s">
        <v>33</v>
      </c>
      <c r="I21" s="23">
        <v>3921282.799993061</v>
      </c>
    </row>
    <row r="22" spans="1:9" ht="12.75">
      <c r="A22" s="20" t="s">
        <v>34</v>
      </c>
      <c r="B22" s="21">
        <v>0</v>
      </c>
      <c r="C22" s="21">
        <v>0</v>
      </c>
      <c r="D22" s="21">
        <v>0</v>
      </c>
      <c r="E22" s="21">
        <v>0</v>
      </c>
      <c r="F22" s="21">
        <v>0</v>
      </c>
      <c r="G22" s="22"/>
      <c r="H22" s="22" t="s">
        <v>35</v>
      </c>
      <c r="I22" s="23" t="s">
        <v>0</v>
      </c>
    </row>
    <row r="23" spans="1:9" ht="12.75">
      <c r="A23" s="20" t="s">
        <v>36</v>
      </c>
      <c r="B23" s="21">
        <v>1208274.0978387266</v>
      </c>
      <c r="C23" s="21">
        <v>0</v>
      </c>
      <c r="D23" s="21">
        <v>1352.1732316764178</v>
      </c>
      <c r="E23" s="21">
        <v>0</v>
      </c>
      <c r="F23" s="21">
        <v>1209626.271070403</v>
      </c>
      <c r="G23" s="22"/>
      <c r="H23" s="22" t="s">
        <v>37</v>
      </c>
      <c r="I23" s="23">
        <v>1492897</v>
      </c>
    </row>
    <row r="24" spans="1:9" ht="12.75">
      <c r="A24" s="20" t="s">
        <v>38</v>
      </c>
      <c r="B24" s="21">
        <v>415076.2164537576</v>
      </c>
      <c r="C24" s="21">
        <v>0</v>
      </c>
      <c r="D24" s="21">
        <v>573.3949435834157</v>
      </c>
      <c r="E24" s="21">
        <v>0</v>
      </c>
      <c r="F24" s="21">
        <v>415649.611397341</v>
      </c>
      <c r="G24" s="22"/>
      <c r="H24" s="22"/>
      <c r="I24" s="23"/>
    </row>
    <row r="25" spans="1:9" ht="12.75">
      <c r="A25" s="20" t="s">
        <v>39</v>
      </c>
      <c r="B25" s="21">
        <v>0</v>
      </c>
      <c r="C25" s="21">
        <v>0</v>
      </c>
      <c r="D25" s="21">
        <v>0</v>
      </c>
      <c r="E25" s="21">
        <v>0</v>
      </c>
      <c r="F25" s="21">
        <v>0</v>
      </c>
      <c r="G25" s="22"/>
      <c r="H25" s="22" t="s">
        <v>40</v>
      </c>
      <c r="I25" s="23">
        <v>8852420.751794875</v>
      </c>
    </row>
    <row r="26" spans="1:9" ht="12.75">
      <c r="A26" s="20" t="s">
        <v>41</v>
      </c>
      <c r="B26" s="21">
        <v>0</v>
      </c>
      <c r="C26" s="21">
        <v>0</v>
      </c>
      <c r="D26" s="21">
        <v>0</v>
      </c>
      <c r="E26" s="21">
        <v>0</v>
      </c>
      <c r="F26" s="21">
        <v>0</v>
      </c>
      <c r="G26" s="22"/>
      <c r="H26" s="22" t="s">
        <v>42</v>
      </c>
      <c r="I26" s="23">
        <v>8852420.751794871</v>
      </c>
    </row>
    <row r="27" spans="1:9" ht="12.75">
      <c r="A27" s="20" t="s">
        <v>43</v>
      </c>
      <c r="B27" s="21">
        <v>0</v>
      </c>
      <c r="C27" s="21">
        <v>0</v>
      </c>
      <c r="D27" s="21">
        <v>0</v>
      </c>
      <c r="E27" s="21">
        <v>0</v>
      </c>
      <c r="F27" s="21">
        <v>0</v>
      </c>
      <c r="G27" s="22"/>
      <c r="H27" s="22"/>
      <c r="I27" s="23"/>
    </row>
    <row r="28" spans="1:9" ht="12.75">
      <c r="A28" s="20" t="s">
        <v>44</v>
      </c>
      <c r="B28" s="21">
        <v>90388.00879102155</v>
      </c>
      <c r="C28" s="21">
        <v>0</v>
      </c>
      <c r="D28" s="21">
        <v>690.565963552634</v>
      </c>
      <c r="E28" s="21">
        <v>0</v>
      </c>
      <c r="F28" s="21">
        <v>91078.57475457419</v>
      </c>
      <c r="G28" s="22"/>
      <c r="H28" s="22"/>
      <c r="I28" s="23"/>
    </row>
    <row r="29" spans="1:9" ht="12.75">
      <c r="A29" s="20" t="s">
        <v>45</v>
      </c>
      <c r="B29" s="21">
        <v>0</v>
      </c>
      <c r="C29" s="21">
        <v>0</v>
      </c>
      <c r="D29" s="21">
        <v>0</v>
      </c>
      <c r="E29" s="21">
        <v>0</v>
      </c>
      <c r="F29" s="21">
        <v>0</v>
      </c>
      <c r="G29" s="22"/>
      <c r="H29" s="22"/>
      <c r="I29" s="23"/>
    </row>
    <row r="30" spans="1:9" ht="12.75">
      <c r="A30" s="20" t="s">
        <v>46</v>
      </c>
      <c r="B30" s="21">
        <v>22052.49624932458</v>
      </c>
      <c r="C30" s="21">
        <v>0</v>
      </c>
      <c r="D30" s="21">
        <v>6124.439422364451</v>
      </c>
      <c r="E30" s="21">
        <v>0</v>
      </c>
      <c r="F30" s="21">
        <v>28176.935671689032</v>
      </c>
      <c r="G30" s="22"/>
      <c r="H30" s="22"/>
      <c r="I30" s="23"/>
    </row>
    <row r="31" spans="1:9" ht="12.75">
      <c r="A31" s="20" t="s">
        <v>47</v>
      </c>
      <c r="B31" s="21">
        <v>139607.3160236954</v>
      </c>
      <c r="C31" s="21">
        <v>0</v>
      </c>
      <c r="D31" s="21">
        <v>0</v>
      </c>
      <c r="E31" s="21">
        <v>0</v>
      </c>
      <c r="F31" s="21">
        <v>139607.3160236954</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822369.9292037231</v>
      </c>
      <c r="C41" s="21">
        <v>0</v>
      </c>
      <c r="D41" s="21">
        <v>16.093082549933428</v>
      </c>
      <c r="E41" s="21">
        <v>0</v>
      </c>
      <c r="F41" s="21">
        <v>822386.0222862731</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101.41437471870994</v>
      </c>
      <c r="C54" s="21">
        <v>0</v>
      </c>
      <c r="D54" s="21">
        <v>0</v>
      </c>
      <c r="E54" s="21">
        <v>0</v>
      </c>
      <c r="F54" s="21">
        <v>101.41437471870994</v>
      </c>
      <c r="G54" s="22"/>
      <c r="H54" s="22"/>
      <c r="I54" s="23"/>
    </row>
    <row r="55" spans="1:9" ht="12.75">
      <c r="A55" s="20" t="s">
        <v>71</v>
      </c>
      <c r="B55" s="21">
        <v>0</v>
      </c>
      <c r="C55" s="21">
        <v>0</v>
      </c>
      <c r="D55" s="21">
        <v>0</v>
      </c>
      <c r="E55" s="21">
        <v>0</v>
      </c>
      <c r="F55" s="21">
        <v>0</v>
      </c>
      <c r="G55" s="22"/>
      <c r="H55" s="22"/>
      <c r="I55" s="23"/>
    </row>
    <row r="56" spans="1:9" ht="12.75">
      <c r="A56" s="20" t="s">
        <v>72</v>
      </c>
      <c r="B56" s="21">
        <v>2691475.276444048</v>
      </c>
      <c r="C56" s="21">
        <v>0</v>
      </c>
      <c r="D56" s="21">
        <v>0</v>
      </c>
      <c r="E56" s="21">
        <v>0</v>
      </c>
      <c r="F56" s="21">
        <v>2691475.276444048</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8677071.089621712</v>
      </c>
      <c r="C60" s="21">
        <v>150886.91432686572</v>
      </c>
      <c r="D60" s="21">
        <v>24462.74784629452</v>
      </c>
      <c r="E60" s="21">
        <v>0</v>
      </c>
      <c r="F60" s="21">
        <v>8852420.751794871</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associaiton use only.  The data utilizes estimates and excludes many costs incurred directly by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1.00390625" style="16" customWidth="1"/>
    <col min="3" max="3" width="12.125" style="16" customWidth="1"/>
    <col min="4" max="4" width="11.0039062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114</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13700.45195587912</v>
      </c>
      <c r="C6" s="21">
        <v>51575.44621915784</v>
      </c>
      <c r="D6" s="21">
        <v>0</v>
      </c>
      <c r="E6" s="21">
        <v>0</v>
      </c>
      <c r="F6" s="21">
        <v>65275.898175036964</v>
      </c>
      <c r="G6" s="22"/>
      <c r="H6" s="22" t="s">
        <v>8</v>
      </c>
      <c r="I6" s="23" t="s">
        <v>0</v>
      </c>
    </row>
    <row r="7" spans="1:9" ht="12" customHeight="1">
      <c r="A7" s="20" t="s">
        <v>9</v>
      </c>
      <c r="B7" s="21">
        <v>1569.420801204181</v>
      </c>
      <c r="C7" s="21">
        <v>26991.98570281308</v>
      </c>
      <c r="D7" s="21">
        <v>9989.88</v>
      </c>
      <c r="E7" s="21">
        <v>0</v>
      </c>
      <c r="F7" s="21">
        <v>38551.28650401726</v>
      </c>
      <c r="G7" s="22"/>
      <c r="H7" s="22"/>
      <c r="I7" s="23"/>
    </row>
    <row r="8" spans="1:9" ht="12.75">
      <c r="A8" s="20" t="s">
        <v>10</v>
      </c>
      <c r="B8" s="21">
        <v>15778.179191100415</v>
      </c>
      <c r="C8" s="21">
        <v>341010.43286106834</v>
      </c>
      <c r="D8" s="21">
        <v>0</v>
      </c>
      <c r="E8" s="21">
        <v>0</v>
      </c>
      <c r="F8" s="21">
        <v>356788.61205216876</v>
      </c>
      <c r="G8" s="22"/>
      <c r="H8" s="22" t="s">
        <v>0</v>
      </c>
      <c r="I8" s="23" t="s">
        <v>0</v>
      </c>
    </row>
    <row r="9" spans="1:9" ht="12.75">
      <c r="A9" s="20" t="s">
        <v>11</v>
      </c>
      <c r="B9" s="21">
        <v>34014.551070669375</v>
      </c>
      <c r="C9" s="21">
        <v>28491.907911640883</v>
      </c>
      <c r="D9" s="21">
        <v>0</v>
      </c>
      <c r="E9" s="21">
        <v>0</v>
      </c>
      <c r="F9" s="21">
        <v>62506.45898231026</v>
      </c>
      <c r="G9" s="22"/>
      <c r="H9" s="22" t="s">
        <v>0</v>
      </c>
      <c r="I9" s="23" t="s">
        <v>0</v>
      </c>
    </row>
    <row r="10" spans="1:9" ht="12.75">
      <c r="A10" s="20" t="s">
        <v>12</v>
      </c>
      <c r="B10" s="21">
        <v>120947.62119828121</v>
      </c>
      <c r="C10" s="21">
        <v>1038781.0170407072</v>
      </c>
      <c r="D10" s="21">
        <v>1786068.71</v>
      </c>
      <c r="E10" s="21">
        <v>0</v>
      </c>
      <c r="F10" s="21">
        <v>2945797.3482389883</v>
      </c>
      <c r="G10" s="22"/>
      <c r="H10" s="22" t="s">
        <v>13</v>
      </c>
      <c r="I10" s="23">
        <v>8333806</v>
      </c>
    </row>
    <row r="11" spans="1:9" ht="12.75">
      <c r="A11" s="20" t="s">
        <v>14</v>
      </c>
      <c r="B11" s="21">
        <v>15678.746456927021</v>
      </c>
      <c r="C11" s="21">
        <v>62567.816598996724</v>
      </c>
      <c r="D11" s="21">
        <v>138468.73</v>
      </c>
      <c r="E11" s="21">
        <v>0</v>
      </c>
      <c r="F11" s="21">
        <v>216715.29305592377</v>
      </c>
      <c r="G11" s="22"/>
      <c r="H11" s="22"/>
      <c r="I11" s="23"/>
    </row>
    <row r="12" spans="1:9" ht="12.75">
      <c r="A12" s="20" t="s">
        <v>15</v>
      </c>
      <c r="B12" s="21">
        <v>0</v>
      </c>
      <c r="C12" s="21">
        <v>0</v>
      </c>
      <c r="D12" s="21">
        <v>0</v>
      </c>
      <c r="E12" s="21">
        <v>0</v>
      </c>
      <c r="F12" s="21">
        <v>0</v>
      </c>
      <c r="G12" s="22"/>
      <c r="H12" s="22" t="s">
        <v>16</v>
      </c>
      <c r="I12" s="23"/>
    </row>
    <row r="13" spans="1:9" ht="12.75">
      <c r="A13" s="20" t="s">
        <v>17</v>
      </c>
      <c r="B13" s="21">
        <v>295019.87653697474</v>
      </c>
      <c r="C13" s="21">
        <v>3285073.4875972294</v>
      </c>
      <c r="D13" s="21">
        <v>1590787.69</v>
      </c>
      <c r="E13" s="21">
        <v>0</v>
      </c>
      <c r="F13" s="21">
        <v>5170881.054134204</v>
      </c>
      <c r="G13" s="22"/>
      <c r="H13" s="22" t="s">
        <v>18</v>
      </c>
      <c r="I13" s="23">
        <v>9335960.799999999</v>
      </c>
    </row>
    <row r="14" spans="1:9" ht="12.75">
      <c r="A14" s="20" t="s">
        <v>19</v>
      </c>
      <c r="B14" s="21">
        <v>1727.1718584546834</v>
      </c>
      <c r="C14" s="21">
        <v>37884.89383643083</v>
      </c>
      <c r="D14" s="21">
        <v>0</v>
      </c>
      <c r="E14" s="21">
        <v>0</v>
      </c>
      <c r="F14" s="21">
        <v>39612.06569488551</v>
      </c>
      <c r="G14" s="22"/>
      <c r="H14" s="22" t="s">
        <v>20</v>
      </c>
      <c r="I14" s="23">
        <v>1230967.84</v>
      </c>
    </row>
    <row r="15" spans="1:9" ht="12.75">
      <c r="A15" s="20" t="s">
        <v>21</v>
      </c>
      <c r="B15" s="21">
        <v>99365.20320608624</v>
      </c>
      <c r="C15" s="21">
        <v>708171.3495853038</v>
      </c>
      <c r="D15" s="21">
        <v>0</v>
      </c>
      <c r="E15" s="21">
        <v>0</v>
      </c>
      <c r="F15" s="21">
        <v>807536.5527913901</v>
      </c>
      <c r="G15" s="22"/>
      <c r="H15" s="22" t="s">
        <v>22</v>
      </c>
      <c r="I15" s="23">
        <v>1083475.77</v>
      </c>
    </row>
    <row r="16" spans="1:9" ht="12.75">
      <c r="A16" s="20" t="s">
        <v>23</v>
      </c>
      <c r="B16" s="21">
        <v>29133.934932271226</v>
      </c>
      <c r="C16" s="21">
        <v>84482.03213298881</v>
      </c>
      <c r="D16" s="21">
        <v>92661.89</v>
      </c>
      <c r="E16" s="21">
        <v>0</v>
      </c>
      <c r="F16" s="21">
        <v>206277.85706526003</v>
      </c>
      <c r="G16" s="22"/>
      <c r="H16" s="22"/>
      <c r="I16" s="23"/>
    </row>
    <row r="17" spans="1:9" ht="12.75">
      <c r="A17" s="20" t="s">
        <v>24</v>
      </c>
      <c r="B17" s="21">
        <v>0</v>
      </c>
      <c r="C17" s="21">
        <v>0</v>
      </c>
      <c r="D17" s="21">
        <v>0</v>
      </c>
      <c r="E17" s="21">
        <v>0</v>
      </c>
      <c r="F17" s="21">
        <v>0</v>
      </c>
      <c r="G17" s="22"/>
      <c r="H17" s="22" t="s">
        <v>25</v>
      </c>
      <c r="I17" s="23"/>
    </row>
    <row r="18" spans="1:9" ht="12.75">
      <c r="A18" s="20" t="s">
        <v>26</v>
      </c>
      <c r="B18" s="21">
        <v>9578.317025221464</v>
      </c>
      <c r="C18" s="21">
        <v>93798.66099726055</v>
      </c>
      <c r="D18" s="21">
        <v>1024.84</v>
      </c>
      <c r="E18" s="21">
        <v>0</v>
      </c>
      <c r="F18" s="21">
        <v>104401.81802248201</v>
      </c>
      <c r="G18" s="22"/>
      <c r="H18" s="22" t="s">
        <v>27</v>
      </c>
      <c r="I18" s="23">
        <v>0</v>
      </c>
    </row>
    <row r="19" spans="1:9" ht="12.75">
      <c r="A19" s="20" t="s">
        <v>28</v>
      </c>
      <c r="B19" s="21">
        <v>15046.599671646125</v>
      </c>
      <c r="C19" s="21">
        <v>362286.40364198666</v>
      </c>
      <c r="D19" s="21">
        <v>134118</v>
      </c>
      <c r="E19" s="21">
        <v>0</v>
      </c>
      <c r="F19" s="21">
        <v>511451.0033136328</v>
      </c>
      <c r="G19" s="22"/>
      <c r="H19" s="22" t="s">
        <v>29</v>
      </c>
      <c r="I19" s="23">
        <v>51331.679999999884</v>
      </c>
    </row>
    <row r="20" spans="1:9" ht="12.75">
      <c r="A20" s="20" t="s">
        <v>30</v>
      </c>
      <c r="B20" s="21">
        <v>20476.936351403976</v>
      </c>
      <c r="C20" s="21">
        <v>163508.63933178733</v>
      </c>
      <c r="D20" s="21">
        <v>85139.08</v>
      </c>
      <c r="E20" s="21">
        <v>0</v>
      </c>
      <c r="F20" s="21">
        <v>269124.6556831913</v>
      </c>
      <c r="G20" s="22"/>
      <c r="H20" s="22" t="s">
        <v>31</v>
      </c>
      <c r="I20" s="23" t="s">
        <v>0</v>
      </c>
    </row>
    <row r="21" spans="1:9" ht="12.75">
      <c r="A21" s="20" t="s">
        <v>32</v>
      </c>
      <c r="B21" s="21">
        <v>2517.093512216501</v>
      </c>
      <c r="C21" s="21">
        <v>85613.6301267347</v>
      </c>
      <c r="D21" s="21">
        <v>2801.4</v>
      </c>
      <c r="E21" s="21">
        <v>0</v>
      </c>
      <c r="F21" s="21">
        <v>90932.12363895119</v>
      </c>
      <c r="G21" s="22"/>
      <c r="H21" s="22" t="s">
        <v>33</v>
      </c>
      <c r="I21" s="23">
        <v>-125003</v>
      </c>
    </row>
    <row r="22" spans="1:9" ht="12.75">
      <c r="A22" s="20" t="s">
        <v>34</v>
      </c>
      <c r="B22" s="21">
        <v>0</v>
      </c>
      <c r="C22" s="21">
        <v>0</v>
      </c>
      <c r="D22" s="21">
        <v>0</v>
      </c>
      <c r="E22" s="21">
        <v>0</v>
      </c>
      <c r="F22" s="21">
        <v>0</v>
      </c>
      <c r="G22" s="22"/>
      <c r="H22" s="22" t="s">
        <v>35</v>
      </c>
      <c r="I22" s="23" t="s">
        <v>0</v>
      </c>
    </row>
    <row r="23" spans="1:9" ht="12.75">
      <c r="A23" s="20" t="s">
        <v>36</v>
      </c>
      <c r="B23" s="21">
        <v>12039.320052771347</v>
      </c>
      <c r="C23" s="21">
        <v>66803.16329815073</v>
      </c>
      <c r="D23" s="21">
        <v>65599.49</v>
      </c>
      <c r="E23" s="21">
        <v>0</v>
      </c>
      <c r="F23" s="21">
        <v>144441.97335092208</v>
      </c>
      <c r="G23" s="22"/>
      <c r="H23" s="22" t="s">
        <v>37</v>
      </c>
      <c r="I23" s="23">
        <v>1000000</v>
      </c>
    </row>
    <row r="24" spans="1:9" ht="12.75">
      <c r="A24" s="20" t="s">
        <v>38</v>
      </c>
      <c r="B24" s="21">
        <v>9128.404884980919</v>
      </c>
      <c r="C24" s="21">
        <v>47185.530396265436</v>
      </c>
      <c r="D24" s="21">
        <v>0</v>
      </c>
      <c r="E24" s="21">
        <v>0</v>
      </c>
      <c r="F24" s="21">
        <v>56313.935281246355</v>
      </c>
      <c r="G24" s="22"/>
      <c r="H24" s="22"/>
      <c r="I24" s="23"/>
    </row>
    <row r="25" spans="1:9" ht="12.75">
      <c r="A25" s="20" t="s">
        <v>39</v>
      </c>
      <c r="B25" s="21">
        <v>0</v>
      </c>
      <c r="C25" s="21">
        <v>0</v>
      </c>
      <c r="D25" s="21">
        <v>0</v>
      </c>
      <c r="E25" s="21">
        <v>0</v>
      </c>
      <c r="F25" s="21">
        <v>0</v>
      </c>
      <c r="G25" s="22"/>
      <c r="H25" s="22" t="s">
        <v>40</v>
      </c>
      <c r="I25" s="23">
        <v>19057881.729999997</v>
      </c>
    </row>
    <row r="26" spans="1:9" ht="12.75">
      <c r="A26" s="20" t="s">
        <v>41</v>
      </c>
      <c r="B26" s="21">
        <v>0</v>
      </c>
      <c r="C26" s="21">
        <v>0</v>
      </c>
      <c r="D26" s="21">
        <v>0</v>
      </c>
      <c r="E26" s="21">
        <v>0</v>
      </c>
      <c r="F26" s="21">
        <v>0</v>
      </c>
      <c r="G26" s="22"/>
      <c r="H26" s="22" t="s">
        <v>42</v>
      </c>
      <c r="I26" s="23">
        <v>19057881.73</v>
      </c>
    </row>
    <row r="27" spans="1:9" ht="12.75">
      <c r="A27" s="20" t="s">
        <v>43</v>
      </c>
      <c r="B27" s="21">
        <v>0</v>
      </c>
      <c r="C27" s="21">
        <v>0</v>
      </c>
      <c r="D27" s="21">
        <v>0</v>
      </c>
      <c r="E27" s="21">
        <v>0</v>
      </c>
      <c r="F27" s="21">
        <v>0</v>
      </c>
      <c r="G27" s="22"/>
      <c r="H27" s="22"/>
      <c r="I27" s="23"/>
    </row>
    <row r="28" spans="1:9" ht="12.75">
      <c r="A28" s="20" t="s">
        <v>44</v>
      </c>
      <c r="B28" s="21">
        <v>23271.72226227904</v>
      </c>
      <c r="C28" s="21">
        <v>581492.6495672776</v>
      </c>
      <c r="D28" s="21">
        <v>210855.62</v>
      </c>
      <c r="E28" s="21">
        <v>0</v>
      </c>
      <c r="F28" s="21">
        <v>815619.9918295566</v>
      </c>
      <c r="G28" s="22"/>
      <c r="H28" s="22"/>
      <c r="I28" s="23"/>
    </row>
    <row r="29" spans="1:9" ht="12.75">
      <c r="A29" s="20" t="s">
        <v>45</v>
      </c>
      <c r="B29" s="21">
        <v>10017.663676233458</v>
      </c>
      <c r="C29" s="21">
        <v>186615.95075988586</v>
      </c>
      <c r="D29" s="21">
        <v>248675</v>
      </c>
      <c r="E29" s="21">
        <v>0</v>
      </c>
      <c r="F29" s="21">
        <v>445308.61443611933</v>
      </c>
      <c r="G29" s="22"/>
      <c r="H29" s="22"/>
      <c r="I29" s="23"/>
    </row>
    <row r="30" spans="1:9" ht="12.75">
      <c r="A30" s="20" t="s">
        <v>46</v>
      </c>
      <c r="B30" s="21">
        <v>4368.334239670679</v>
      </c>
      <c r="C30" s="21">
        <v>9330.02202264516</v>
      </c>
      <c r="D30" s="21">
        <v>112694.31</v>
      </c>
      <c r="E30" s="21">
        <v>0</v>
      </c>
      <c r="F30" s="21">
        <v>126392.66626231583</v>
      </c>
      <c r="G30" s="22"/>
      <c r="H30" s="22"/>
      <c r="I30" s="23"/>
    </row>
    <row r="31" spans="1:9" ht="12.75">
      <c r="A31" s="20" t="s">
        <v>47</v>
      </c>
      <c r="B31" s="21">
        <v>13502.22793198677</v>
      </c>
      <c r="C31" s="21">
        <v>200641.45347060924</v>
      </c>
      <c r="D31" s="21">
        <v>56403.14</v>
      </c>
      <c r="E31" s="21">
        <v>0</v>
      </c>
      <c r="F31" s="21">
        <v>270546.821402596</v>
      </c>
      <c r="G31" s="22"/>
      <c r="H31" s="22"/>
      <c r="I31" s="23"/>
    </row>
    <row r="32" spans="1:9" ht="12.75">
      <c r="A32" s="20" t="s">
        <v>48</v>
      </c>
      <c r="B32" s="21">
        <v>1676.7476957751503</v>
      </c>
      <c r="C32" s="21">
        <v>26416.151066374587</v>
      </c>
      <c r="D32" s="21">
        <v>26610</v>
      </c>
      <c r="E32" s="21">
        <v>0</v>
      </c>
      <c r="F32" s="21">
        <v>54702.898762149736</v>
      </c>
      <c r="G32" s="22"/>
      <c r="H32" s="22"/>
      <c r="I32" s="23"/>
    </row>
    <row r="33" spans="1:9" ht="12.75">
      <c r="A33" s="20" t="s">
        <v>49</v>
      </c>
      <c r="B33" s="21">
        <v>4413.4246685940925</v>
      </c>
      <c r="C33" s="21">
        <v>107151.01941448671</v>
      </c>
      <c r="D33" s="21">
        <v>0</v>
      </c>
      <c r="E33" s="21">
        <v>0</v>
      </c>
      <c r="F33" s="21">
        <v>111564.4440830808</v>
      </c>
      <c r="G33" s="22"/>
      <c r="H33" s="22"/>
      <c r="I33" s="23"/>
    </row>
    <row r="34" spans="1:9" ht="12.75">
      <c r="A34" s="20" t="s">
        <v>50</v>
      </c>
      <c r="B34" s="21">
        <v>4693.847197478606</v>
      </c>
      <c r="C34" s="21">
        <v>86179.28011319884</v>
      </c>
      <c r="D34" s="21">
        <v>0</v>
      </c>
      <c r="E34" s="21">
        <v>0</v>
      </c>
      <c r="F34" s="21">
        <v>90873.12731067745</v>
      </c>
      <c r="G34" s="22"/>
      <c r="H34" s="22"/>
      <c r="I34" s="23"/>
    </row>
    <row r="35" spans="1:9" ht="12.75">
      <c r="A35" s="20" t="s">
        <v>51</v>
      </c>
      <c r="B35" s="21">
        <v>1613.3890551438335</v>
      </c>
      <c r="C35" s="21">
        <v>1483.6405847961769</v>
      </c>
      <c r="D35" s="21">
        <v>191051.58</v>
      </c>
      <c r="E35" s="21">
        <v>0</v>
      </c>
      <c r="F35" s="21">
        <v>194148.60963994</v>
      </c>
      <c r="G35" s="22"/>
      <c r="H35" s="22"/>
      <c r="I35" s="23"/>
    </row>
    <row r="36" spans="1:9" ht="12.75">
      <c r="A36" s="20" t="s">
        <v>52</v>
      </c>
      <c r="B36" s="21">
        <v>0</v>
      </c>
      <c r="C36" s="21">
        <v>0</v>
      </c>
      <c r="D36" s="21">
        <v>0</v>
      </c>
      <c r="E36" s="21">
        <v>0</v>
      </c>
      <c r="F36" s="21">
        <v>0</v>
      </c>
      <c r="G36" s="22"/>
      <c r="H36" s="22"/>
      <c r="I36" s="23"/>
    </row>
    <row r="37" spans="1:9" ht="12.75">
      <c r="A37" s="20" t="s">
        <v>53</v>
      </c>
      <c r="B37" s="21">
        <v>14257.491460611549</v>
      </c>
      <c r="C37" s="21">
        <v>22850.81160658852</v>
      </c>
      <c r="D37" s="21">
        <v>59636</v>
      </c>
      <c r="E37" s="21">
        <v>0</v>
      </c>
      <c r="F37" s="21">
        <v>96744.30306720006</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2630.7272250168808</v>
      </c>
      <c r="C40" s="21">
        <v>-50.56573584483496</v>
      </c>
      <c r="D40" s="21">
        <v>0</v>
      </c>
      <c r="E40" s="21">
        <v>0</v>
      </c>
      <c r="F40" s="21">
        <v>2580.161489172046</v>
      </c>
      <c r="G40" s="22"/>
      <c r="H40" s="22"/>
      <c r="I40" s="23"/>
    </row>
    <row r="41" spans="1:9" ht="12.75">
      <c r="A41" s="20" t="s">
        <v>57</v>
      </c>
      <c r="B41" s="21">
        <v>11293.125265065133</v>
      </c>
      <c r="C41" s="21">
        <v>130835.22248438008</v>
      </c>
      <c r="D41" s="21">
        <v>87155.35</v>
      </c>
      <c r="E41" s="21">
        <v>0</v>
      </c>
      <c r="F41" s="21">
        <v>229283.69774944521</v>
      </c>
      <c r="G41" s="22"/>
      <c r="H41" s="22"/>
      <c r="I41" s="23"/>
    </row>
    <row r="42" spans="1:9" ht="12.75">
      <c r="A42" s="20" t="s">
        <v>58</v>
      </c>
      <c r="B42" s="21">
        <v>8644.300521886671</v>
      </c>
      <c r="C42" s="21">
        <v>103353.79348332669</v>
      </c>
      <c r="D42" s="21">
        <v>202775.7</v>
      </c>
      <c r="E42" s="21">
        <v>0</v>
      </c>
      <c r="F42" s="21">
        <v>314773.79400521336</v>
      </c>
      <c r="G42" s="22"/>
      <c r="H42" s="22"/>
      <c r="I42" s="23"/>
    </row>
    <row r="43" spans="1:9" ht="12.75">
      <c r="A43" s="20" t="s">
        <v>59</v>
      </c>
      <c r="B43" s="21">
        <v>7817.521722623234</v>
      </c>
      <c r="C43" s="21">
        <v>137312.15411576405</v>
      </c>
      <c r="D43" s="21">
        <v>51684.01</v>
      </c>
      <c r="E43" s="21">
        <v>0</v>
      </c>
      <c r="F43" s="21">
        <v>196813.6858383873</v>
      </c>
      <c r="G43" s="22"/>
      <c r="H43" s="22"/>
      <c r="I43" s="23"/>
    </row>
    <row r="44" spans="1:9" ht="12.75">
      <c r="A44" s="20" t="s">
        <v>60</v>
      </c>
      <c r="B44" s="21">
        <v>20681.466112571554</v>
      </c>
      <c r="C44" s="21">
        <v>577504.9984539313</v>
      </c>
      <c r="D44" s="21">
        <v>184281</v>
      </c>
      <c r="E44" s="21">
        <v>0</v>
      </c>
      <c r="F44" s="21">
        <v>782467.4645665028</v>
      </c>
      <c r="G44" s="22"/>
      <c r="H44" s="22"/>
      <c r="I44" s="23"/>
    </row>
    <row r="45" spans="1:9" ht="12.75">
      <c r="A45" s="20" t="s">
        <v>61</v>
      </c>
      <c r="B45" s="21">
        <v>0</v>
      </c>
      <c r="C45" s="21">
        <v>0</v>
      </c>
      <c r="D45" s="21">
        <v>0</v>
      </c>
      <c r="E45" s="21">
        <v>0</v>
      </c>
      <c r="F45" s="21">
        <v>0</v>
      </c>
      <c r="G45" s="22"/>
      <c r="H45" s="22"/>
      <c r="I45" s="23"/>
    </row>
    <row r="46" spans="1:9" ht="12.75">
      <c r="A46" s="20" t="s">
        <v>62</v>
      </c>
      <c r="B46" s="21">
        <v>4767.973124949825</v>
      </c>
      <c r="C46" s="21">
        <v>30945.561398271508</v>
      </c>
      <c r="D46" s="21">
        <v>0</v>
      </c>
      <c r="E46" s="21">
        <v>0</v>
      </c>
      <c r="F46" s="21">
        <v>35713.53452322133</v>
      </c>
      <c r="G46" s="22"/>
      <c r="H46" s="22"/>
      <c r="I46" s="23"/>
    </row>
    <row r="47" spans="1:9" ht="12.75">
      <c r="A47" s="20" t="s">
        <v>63</v>
      </c>
      <c r="B47" s="21">
        <v>18145.09360299221</v>
      </c>
      <c r="C47" s="21">
        <v>46361.59026175813</v>
      </c>
      <c r="D47" s="21">
        <v>14193.5</v>
      </c>
      <c r="E47" s="21">
        <v>0</v>
      </c>
      <c r="F47" s="21">
        <v>78700.18386475035</v>
      </c>
      <c r="G47" s="22"/>
      <c r="H47" s="22"/>
      <c r="I47" s="23"/>
    </row>
    <row r="48" spans="1:9" ht="12.75">
      <c r="A48" s="20" t="s">
        <v>64</v>
      </c>
      <c r="B48" s="21">
        <v>2001.9644396073338</v>
      </c>
      <c r="C48" s="21">
        <v>159753.80587293545</v>
      </c>
      <c r="D48" s="21">
        <v>0</v>
      </c>
      <c r="E48" s="21">
        <v>0</v>
      </c>
      <c r="F48" s="21">
        <v>161755.7703125428</v>
      </c>
      <c r="G48" s="22"/>
      <c r="H48" s="22"/>
      <c r="I48" s="23"/>
    </row>
    <row r="49" spans="1:9" ht="12.75">
      <c r="A49" s="20" t="s">
        <v>65</v>
      </c>
      <c r="B49" s="21">
        <v>0</v>
      </c>
      <c r="C49" s="21">
        <v>0</v>
      </c>
      <c r="D49" s="21">
        <v>0</v>
      </c>
      <c r="E49" s="21">
        <v>0</v>
      </c>
      <c r="F49" s="21">
        <v>0</v>
      </c>
      <c r="G49" s="22"/>
      <c r="H49" s="22"/>
      <c r="I49" s="23"/>
    </row>
    <row r="50" spans="1:9" ht="12.75">
      <c r="A50" s="20" t="s">
        <v>66</v>
      </c>
      <c r="B50" s="21">
        <v>49962.2958271977</v>
      </c>
      <c r="C50" s="21">
        <v>699525.7099078121</v>
      </c>
      <c r="D50" s="21">
        <v>788902.39</v>
      </c>
      <c r="E50" s="21">
        <v>0</v>
      </c>
      <c r="F50" s="21">
        <v>1538390.3957350098</v>
      </c>
      <c r="G50" s="22"/>
      <c r="H50" s="22"/>
      <c r="I50" s="23"/>
    </row>
    <row r="51" spans="1:9" ht="12.75">
      <c r="A51" s="20" t="s">
        <v>67</v>
      </c>
      <c r="B51" s="21">
        <v>2417.365397833452</v>
      </c>
      <c r="C51" s="21">
        <v>14361.480453875607</v>
      </c>
      <c r="D51" s="21">
        <v>828</v>
      </c>
      <c r="E51" s="21">
        <v>0</v>
      </c>
      <c r="F51" s="21">
        <v>17606.84585170906</v>
      </c>
      <c r="G51" s="22"/>
      <c r="H51" s="22"/>
      <c r="I51" s="23"/>
    </row>
    <row r="52" spans="1:9" ht="12.75">
      <c r="A52" s="20" t="s">
        <v>68</v>
      </c>
      <c r="B52" s="21">
        <v>1053.7276356339519</v>
      </c>
      <c r="C52" s="21">
        <v>12364.495916854918</v>
      </c>
      <c r="D52" s="21">
        <v>0</v>
      </c>
      <c r="E52" s="21">
        <v>0</v>
      </c>
      <c r="F52" s="21">
        <v>13418.22355248887</v>
      </c>
      <c r="G52" s="22"/>
      <c r="H52" s="22"/>
      <c r="I52" s="23"/>
    </row>
    <row r="53" spans="1:9" ht="12.75">
      <c r="A53" s="20" t="s">
        <v>69</v>
      </c>
      <c r="B53" s="21">
        <v>448974.7354727956</v>
      </c>
      <c r="C53" s="21">
        <v>470347.8796048165</v>
      </c>
      <c r="D53" s="21">
        <v>9760</v>
      </c>
      <c r="E53" s="21">
        <v>0</v>
      </c>
      <c r="F53" s="21">
        <v>929082.6150776121</v>
      </c>
      <c r="G53" s="22"/>
      <c r="H53" s="22"/>
      <c r="I53" s="23"/>
    </row>
    <row r="54" spans="1:9" ht="12.75">
      <c r="A54" s="20" t="s">
        <v>70</v>
      </c>
      <c r="B54" s="21">
        <v>66966.33201283611</v>
      </c>
      <c r="C54" s="21">
        <v>610770.6214589241</v>
      </c>
      <c r="D54" s="21">
        <v>115442.18</v>
      </c>
      <c r="E54" s="21">
        <v>0</v>
      </c>
      <c r="F54" s="21">
        <v>793179.1334717602</v>
      </c>
      <c r="G54" s="22"/>
      <c r="H54" s="22"/>
      <c r="I54" s="23"/>
    </row>
    <row r="55" spans="1:9" ht="12.75">
      <c r="A55" s="20" t="s">
        <v>71</v>
      </c>
      <c r="B55" s="21">
        <v>4843.656256396138</v>
      </c>
      <c r="C55" s="21">
        <v>92951.32825679977</v>
      </c>
      <c r="D55" s="21">
        <v>129454.51</v>
      </c>
      <c r="E55" s="21">
        <v>0</v>
      </c>
      <c r="F55" s="21">
        <v>227249.49451319588</v>
      </c>
      <c r="G55" s="22"/>
      <c r="H55" s="22"/>
      <c r="I55" s="23"/>
    </row>
    <row r="56" spans="1:9" ht="12.75">
      <c r="A56" s="20" t="s">
        <v>72</v>
      </c>
      <c r="B56" s="21">
        <v>9143.035865601583</v>
      </c>
      <c r="C56" s="21">
        <v>304427.7439981755</v>
      </c>
      <c r="D56" s="21">
        <v>57472.54</v>
      </c>
      <c r="E56" s="21">
        <v>0</v>
      </c>
      <c r="F56" s="21">
        <v>371043.319863777</v>
      </c>
      <c r="G56" s="22"/>
      <c r="H56" s="22"/>
      <c r="I56" s="23"/>
    </row>
    <row r="57" spans="1:9" ht="12.75">
      <c r="A57" s="20" t="s">
        <v>73</v>
      </c>
      <c r="B57" s="21">
        <v>533.5493573700097</v>
      </c>
      <c r="C57" s="21">
        <v>35776.647449594435</v>
      </c>
      <c r="D57" s="21">
        <v>37003.8</v>
      </c>
      <c r="E57" s="21">
        <v>0</v>
      </c>
      <c r="F57" s="21">
        <v>73313.99680696445</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1433413.5467342392</v>
      </c>
      <c r="C60" s="21">
        <v>11132929.843265755</v>
      </c>
      <c r="D60" s="21">
        <v>6491538.339999998</v>
      </c>
      <c r="E60" s="21">
        <v>0</v>
      </c>
      <c r="F60" s="21">
        <v>19057881.73</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3" sqref="E13"/>
    </sheetView>
  </sheetViews>
  <sheetFormatPr defaultColWidth="9.00390625" defaultRowHeight="12.75"/>
  <cols>
    <col min="1" max="1" width="23.625" style="16" bestFit="1" customWidth="1"/>
    <col min="2" max="2" width="5.625" style="16" bestFit="1" customWidth="1"/>
    <col min="3" max="3" width="11.625" style="16" bestFit="1" customWidth="1"/>
    <col min="4" max="4" width="6.375" style="16" bestFit="1" customWidth="1"/>
    <col min="5" max="5" width="14.50390625" style="16" bestFit="1" customWidth="1"/>
    <col min="6" max="6" width="7.00390625" style="16" bestFit="1" customWidth="1"/>
    <col min="7" max="7" width="2.625" style="16" customWidth="1"/>
    <col min="8" max="8" width="28.125" style="16" bestFit="1" customWidth="1"/>
    <col min="9" max="9" width="3.625" style="17" bestFit="1" customWidth="1"/>
    <col min="10" max="16384" width="10.625" style="16" customWidth="1"/>
  </cols>
  <sheetData>
    <row r="1" spans="1:9" ht="12.75">
      <c r="A1" s="133" t="s">
        <v>290</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f aca="true" t="shared" si="0" ref="F6:F53">SUM(B6:E6)</f>
        <v>0</v>
      </c>
      <c r="G6" s="22"/>
      <c r="H6" s="22" t="s">
        <v>8</v>
      </c>
      <c r="I6" s="23" t="s">
        <v>0</v>
      </c>
    </row>
    <row r="7" spans="1:9" ht="12" customHeight="1">
      <c r="A7" s="20" t="s">
        <v>9</v>
      </c>
      <c r="B7" s="21">
        <v>0</v>
      </c>
      <c r="C7" s="21">
        <v>0</v>
      </c>
      <c r="D7" s="21">
        <v>0</v>
      </c>
      <c r="E7" s="21">
        <v>0</v>
      </c>
      <c r="F7" s="21">
        <f t="shared" si="0"/>
        <v>0</v>
      </c>
      <c r="G7" s="22"/>
      <c r="H7" s="22"/>
      <c r="I7" s="23"/>
    </row>
    <row r="8" spans="1:9" ht="12.75">
      <c r="A8" s="20" t="s">
        <v>10</v>
      </c>
      <c r="B8" s="21">
        <v>0</v>
      </c>
      <c r="C8" s="21">
        <v>0</v>
      </c>
      <c r="D8" s="21">
        <v>0</v>
      </c>
      <c r="E8" s="21">
        <v>0</v>
      </c>
      <c r="F8" s="21">
        <f t="shared" si="0"/>
        <v>0</v>
      </c>
      <c r="G8" s="22"/>
      <c r="H8" s="22" t="s">
        <v>0</v>
      </c>
      <c r="I8" s="23" t="s">
        <v>0</v>
      </c>
    </row>
    <row r="9" spans="1:9" ht="12.75">
      <c r="A9" s="20" t="s">
        <v>11</v>
      </c>
      <c r="B9" s="21">
        <v>0</v>
      </c>
      <c r="C9" s="21">
        <v>0</v>
      </c>
      <c r="D9" s="21">
        <v>0</v>
      </c>
      <c r="E9" s="21">
        <v>0</v>
      </c>
      <c r="F9" s="21">
        <f t="shared" si="0"/>
        <v>0</v>
      </c>
      <c r="G9" s="22"/>
      <c r="H9" s="22" t="s">
        <v>0</v>
      </c>
      <c r="I9" s="23" t="s">
        <v>0</v>
      </c>
    </row>
    <row r="10" spans="1:9" ht="12.75">
      <c r="A10" s="20" t="s">
        <v>12</v>
      </c>
      <c r="B10" s="21">
        <v>0</v>
      </c>
      <c r="C10" s="21">
        <v>0</v>
      </c>
      <c r="D10" s="21">
        <v>0</v>
      </c>
      <c r="E10" s="21">
        <v>0</v>
      </c>
      <c r="F10" s="21">
        <f t="shared" si="0"/>
        <v>0</v>
      </c>
      <c r="G10" s="22"/>
      <c r="H10" s="22" t="s">
        <v>13</v>
      </c>
      <c r="I10" s="23">
        <v>0</v>
      </c>
    </row>
    <row r="11" spans="1:9" ht="12.75">
      <c r="A11" s="20" t="s">
        <v>14</v>
      </c>
      <c r="B11" s="21">
        <v>0</v>
      </c>
      <c r="C11" s="21">
        <v>0</v>
      </c>
      <c r="D11" s="21">
        <v>0</v>
      </c>
      <c r="E11" s="21">
        <v>0</v>
      </c>
      <c r="F11" s="21">
        <f t="shared" si="0"/>
        <v>0</v>
      </c>
      <c r="G11" s="22"/>
      <c r="H11" s="22"/>
      <c r="I11" s="23"/>
    </row>
    <row r="12" spans="1:9" ht="12.75">
      <c r="A12" s="20" t="s">
        <v>15</v>
      </c>
      <c r="B12" s="21">
        <v>0</v>
      </c>
      <c r="C12" s="21">
        <v>0</v>
      </c>
      <c r="D12" s="21">
        <v>0</v>
      </c>
      <c r="E12" s="21">
        <v>0</v>
      </c>
      <c r="F12" s="21">
        <f t="shared" si="0"/>
        <v>0</v>
      </c>
      <c r="G12" s="22"/>
      <c r="H12" s="22" t="s">
        <v>16</v>
      </c>
      <c r="I12" s="23"/>
    </row>
    <row r="13" spans="1:9" ht="12.75">
      <c r="A13" s="20" t="s">
        <v>17</v>
      </c>
      <c r="B13" s="21">
        <v>0</v>
      </c>
      <c r="C13" s="21">
        <v>0</v>
      </c>
      <c r="D13" s="21">
        <v>0</v>
      </c>
      <c r="E13" s="21">
        <v>0</v>
      </c>
      <c r="F13" s="21">
        <f t="shared" si="0"/>
        <v>0</v>
      </c>
      <c r="G13" s="22"/>
      <c r="H13" s="22" t="s">
        <v>18</v>
      </c>
      <c r="I13" s="23">
        <v>0</v>
      </c>
    </row>
    <row r="14" spans="1:9" ht="12.75">
      <c r="A14" s="20" t="s">
        <v>19</v>
      </c>
      <c r="B14" s="21">
        <v>0</v>
      </c>
      <c r="C14" s="21">
        <v>0</v>
      </c>
      <c r="D14" s="21">
        <v>0</v>
      </c>
      <c r="E14" s="21">
        <v>0</v>
      </c>
      <c r="F14" s="21">
        <f t="shared" si="0"/>
        <v>0</v>
      </c>
      <c r="G14" s="22"/>
      <c r="H14" s="22" t="s">
        <v>20</v>
      </c>
      <c r="I14" s="23">
        <v>0</v>
      </c>
    </row>
    <row r="15" spans="1:9" ht="12.75">
      <c r="A15" s="20" t="s">
        <v>21</v>
      </c>
      <c r="B15" s="21">
        <v>0</v>
      </c>
      <c r="C15" s="21">
        <v>0</v>
      </c>
      <c r="D15" s="21">
        <v>0</v>
      </c>
      <c r="E15" s="21">
        <v>0</v>
      </c>
      <c r="F15" s="21">
        <f t="shared" si="0"/>
        <v>0</v>
      </c>
      <c r="G15" s="22"/>
      <c r="H15" s="22" t="s">
        <v>22</v>
      </c>
      <c r="I15" s="23">
        <v>0</v>
      </c>
    </row>
    <row r="16" spans="1:9" ht="12.75">
      <c r="A16" s="20" t="s">
        <v>23</v>
      </c>
      <c r="B16" s="21">
        <v>0</v>
      </c>
      <c r="C16" s="21">
        <v>0</v>
      </c>
      <c r="D16" s="21">
        <v>0</v>
      </c>
      <c r="E16" s="21">
        <v>0</v>
      </c>
      <c r="F16" s="21">
        <f t="shared" si="0"/>
        <v>0</v>
      </c>
      <c r="G16" s="22"/>
      <c r="H16" s="22"/>
      <c r="I16" s="23"/>
    </row>
    <row r="17" spans="1:9" ht="12.75">
      <c r="A17" s="20" t="s">
        <v>24</v>
      </c>
      <c r="B17" s="21">
        <v>0</v>
      </c>
      <c r="C17" s="21">
        <v>0</v>
      </c>
      <c r="D17" s="21">
        <v>0</v>
      </c>
      <c r="E17" s="21">
        <v>0</v>
      </c>
      <c r="F17" s="21">
        <f t="shared" si="0"/>
        <v>0</v>
      </c>
      <c r="G17" s="22"/>
      <c r="H17" s="22" t="s">
        <v>25</v>
      </c>
      <c r="I17" s="23"/>
    </row>
    <row r="18" spans="1:9" ht="12.75">
      <c r="A18" s="20" t="s">
        <v>26</v>
      </c>
      <c r="B18" s="21">
        <v>0</v>
      </c>
      <c r="C18" s="21">
        <v>0</v>
      </c>
      <c r="D18" s="21">
        <v>0</v>
      </c>
      <c r="E18" s="21">
        <v>0</v>
      </c>
      <c r="F18" s="21">
        <f t="shared" si="0"/>
        <v>0</v>
      </c>
      <c r="G18" s="22"/>
      <c r="H18" s="22" t="s">
        <v>27</v>
      </c>
      <c r="I18" s="23">
        <v>0</v>
      </c>
    </row>
    <row r="19" spans="1:9" ht="12.75">
      <c r="A19" s="20" t="s">
        <v>28</v>
      </c>
      <c r="B19" s="21">
        <v>0</v>
      </c>
      <c r="C19" s="21">
        <v>0</v>
      </c>
      <c r="D19" s="21">
        <v>0</v>
      </c>
      <c r="E19" s="21">
        <v>0</v>
      </c>
      <c r="F19" s="21">
        <f t="shared" si="0"/>
        <v>0</v>
      </c>
      <c r="G19" s="22"/>
      <c r="H19" s="22" t="s">
        <v>29</v>
      </c>
      <c r="I19" s="23">
        <v>0</v>
      </c>
    </row>
    <row r="20" spans="1:9" ht="12.75">
      <c r="A20" s="20" t="s">
        <v>30</v>
      </c>
      <c r="B20" s="21">
        <v>0</v>
      </c>
      <c r="C20" s="21">
        <v>0</v>
      </c>
      <c r="D20" s="21">
        <v>0</v>
      </c>
      <c r="E20" s="21">
        <v>0</v>
      </c>
      <c r="F20" s="21">
        <f t="shared" si="0"/>
        <v>0</v>
      </c>
      <c r="G20" s="22"/>
      <c r="H20" s="22" t="s">
        <v>31</v>
      </c>
      <c r="I20" s="23" t="s">
        <v>0</v>
      </c>
    </row>
    <row r="21" spans="1:9" ht="12.75">
      <c r="A21" s="20" t="s">
        <v>32</v>
      </c>
      <c r="B21" s="21">
        <v>0</v>
      </c>
      <c r="C21" s="21">
        <v>0</v>
      </c>
      <c r="D21" s="21">
        <v>0</v>
      </c>
      <c r="E21" s="21">
        <v>0</v>
      </c>
      <c r="F21" s="21">
        <f t="shared" si="0"/>
        <v>0</v>
      </c>
      <c r="G21" s="22"/>
      <c r="H21" s="22" t="s">
        <v>33</v>
      </c>
      <c r="I21" s="23">
        <v>0</v>
      </c>
    </row>
    <row r="22" spans="1:9" ht="12.75">
      <c r="A22" s="20" t="s">
        <v>34</v>
      </c>
      <c r="B22" s="21">
        <v>0</v>
      </c>
      <c r="C22" s="21">
        <v>0</v>
      </c>
      <c r="D22" s="21">
        <v>0</v>
      </c>
      <c r="E22" s="21">
        <v>0</v>
      </c>
      <c r="F22" s="21">
        <f t="shared" si="0"/>
        <v>0</v>
      </c>
      <c r="G22" s="22"/>
      <c r="H22" s="22" t="s">
        <v>35</v>
      </c>
      <c r="I22" s="23" t="s">
        <v>0</v>
      </c>
    </row>
    <row r="23" spans="1:9" ht="12.75">
      <c r="A23" s="20" t="s">
        <v>36</v>
      </c>
      <c r="B23" s="21">
        <v>0</v>
      </c>
      <c r="C23" s="21">
        <v>0</v>
      </c>
      <c r="D23" s="21">
        <v>0</v>
      </c>
      <c r="E23" s="21">
        <v>0</v>
      </c>
      <c r="F23" s="21">
        <f t="shared" si="0"/>
        <v>0</v>
      </c>
      <c r="G23" s="22"/>
      <c r="H23" s="22" t="s">
        <v>37</v>
      </c>
      <c r="I23" s="23">
        <v>0</v>
      </c>
    </row>
    <row r="24" spans="1:9" ht="12.75">
      <c r="A24" s="20" t="s">
        <v>38</v>
      </c>
      <c r="B24" s="21">
        <v>0</v>
      </c>
      <c r="C24" s="21">
        <v>0</v>
      </c>
      <c r="D24" s="21">
        <v>0</v>
      </c>
      <c r="E24" s="21">
        <v>0</v>
      </c>
      <c r="F24" s="21">
        <f t="shared" si="0"/>
        <v>0</v>
      </c>
      <c r="G24" s="22"/>
      <c r="H24" s="22"/>
      <c r="I24" s="23"/>
    </row>
    <row r="25" spans="1:9" ht="12.75">
      <c r="A25" s="20" t="s">
        <v>39</v>
      </c>
      <c r="B25" s="21">
        <v>0</v>
      </c>
      <c r="C25" s="21">
        <v>0</v>
      </c>
      <c r="D25" s="21">
        <v>0</v>
      </c>
      <c r="E25" s="21">
        <v>0</v>
      </c>
      <c r="F25" s="21">
        <f t="shared" si="0"/>
        <v>0</v>
      </c>
      <c r="G25" s="22"/>
      <c r="H25" s="22" t="s">
        <v>40</v>
      </c>
      <c r="I25" s="23">
        <f>SUM(I10:I15)-SUM(I18:I23)</f>
        <v>0</v>
      </c>
    </row>
    <row r="26" spans="1:9" ht="12.75">
      <c r="A26" s="20" t="s">
        <v>41</v>
      </c>
      <c r="B26" s="21">
        <v>0</v>
      </c>
      <c r="C26" s="21">
        <v>0</v>
      </c>
      <c r="D26" s="21">
        <v>0</v>
      </c>
      <c r="E26" s="21">
        <v>0</v>
      </c>
      <c r="F26" s="21">
        <f t="shared" si="0"/>
        <v>0</v>
      </c>
      <c r="G26" s="22"/>
      <c r="H26" s="22" t="s">
        <v>42</v>
      </c>
      <c r="I26" s="23">
        <f>+F60</f>
        <v>0</v>
      </c>
    </row>
    <row r="27" spans="1:9" ht="12.75">
      <c r="A27" s="20" t="s">
        <v>43</v>
      </c>
      <c r="B27" s="21">
        <v>0</v>
      </c>
      <c r="C27" s="21">
        <v>0</v>
      </c>
      <c r="D27" s="21">
        <v>0</v>
      </c>
      <c r="E27" s="21">
        <v>0</v>
      </c>
      <c r="F27" s="21">
        <f t="shared" si="0"/>
        <v>0</v>
      </c>
      <c r="G27" s="22"/>
      <c r="H27" s="22"/>
      <c r="I27" s="23"/>
    </row>
    <row r="28" spans="1:9" ht="12.75">
      <c r="A28" s="20" t="s">
        <v>44</v>
      </c>
      <c r="B28" s="21">
        <v>0</v>
      </c>
      <c r="C28" s="21">
        <v>0</v>
      </c>
      <c r="D28" s="21">
        <v>0</v>
      </c>
      <c r="E28" s="21">
        <v>0</v>
      </c>
      <c r="F28" s="21">
        <f t="shared" si="0"/>
        <v>0</v>
      </c>
      <c r="G28" s="22"/>
      <c r="H28" s="22"/>
      <c r="I28" s="23"/>
    </row>
    <row r="29" spans="1:9" ht="12.75">
      <c r="A29" s="20" t="s">
        <v>45</v>
      </c>
      <c r="B29" s="21">
        <v>0</v>
      </c>
      <c r="C29" s="21">
        <v>0</v>
      </c>
      <c r="D29" s="21">
        <v>0</v>
      </c>
      <c r="E29" s="21">
        <v>0</v>
      </c>
      <c r="F29" s="21">
        <f t="shared" si="0"/>
        <v>0</v>
      </c>
      <c r="G29" s="22"/>
      <c r="H29" s="22"/>
      <c r="I29" s="23"/>
    </row>
    <row r="30" spans="1:9" ht="12.75">
      <c r="A30" s="20" t="s">
        <v>46</v>
      </c>
      <c r="B30" s="21">
        <v>0</v>
      </c>
      <c r="C30" s="21">
        <v>0</v>
      </c>
      <c r="D30" s="21">
        <v>0</v>
      </c>
      <c r="E30" s="21">
        <v>0</v>
      </c>
      <c r="F30" s="21">
        <f t="shared" si="0"/>
        <v>0</v>
      </c>
      <c r="G30" s="22"/>
      <c r="H30" s="22"/>
      <c r="I30" s="23"/>
    </row>
    <row r="31" spans="1:9" ht="12.75">
      <c r="A31" s="20" t="s">
        <v>47</v>
      </c>
      <c r="B31" s="21">
        <v>0</v>
      </c>
      <c r="C31" s="21">
        <v>0</v>
      </c>
      <c r="D31" s="21">
        <v>0</v>
      </c>
      <c r="E31" s="21">
        <v>0</v>
      </c>
      <c r="F31" s="21">
        <f t="shared" si="0"/>
        <v>0</v>
      </c>
      <c r="G31" s="22"/>
      <c r="H31" s="22"/>
      <c r="I31" s="23"/>
    </row>
    <row r="32" spans="1:9" ht="12.75">
      <c r="A32" s="20" t="s">
        <v>48</v>
      </c>
      <c r="B32" s="21">
        <v>0</v>
      </c>
      <c r="C32" s="21">
        <v>0</v>
      </c>
      <c r="D32" s="21">
        <v>0</v>
      </c>
      <c r="E32" s="21">
        <v>0</v>
      </c>
      <c r="F32" s="21">
        <f t="shared" si="0"/>
        <v>0</v>
      </c>
      <c r="G32" s="22"/>
      <c r="H32" s="22"/>
      <c r="I32" s="23"/>
    </row>
    <row r="33" spans="1:9" ht="12.75">
      <c r="A33" s="20" t="s">
        <v>49</v>
      </c>
      <c r="B33" s="21">
        <v>0</v>
      </c>
      <c r="C33" s="21">
        <v>0</v>
      </c>
      <c r="D33" s="21">
        <v>0</v>
      </c>
      <c r="E33" s="21">
        <v>0</v>
      </c>
      <c r="F33" s="21">
        <f t="shared" si="0"/>
        <v>0</v>
      </c>
      <c r="G33" s="22"/>
      <c r="H33" s="22"/>
      <c r="I33" s="23"/>
    </row>
    <row r="34" spans="1:9" ht="12.75">
      <c r="A34" s="20" t="s">
        <v>50</v>
      </c>
      <c r="B34" s="21">
        <v>0</v>
      </c>
      <c r="C34" s="21">
        <v>0</v>
      </c>
      <c r="D34" s="21">
        <v>0</v>
      </c>
      <c r="E34" s="21">
        <v>0</v>
      </c>
      <c r="F34" s="21">
        <f t="shared" si="0"/>
        <v>0</v>
      </c>
      <c r="G34" s="22"/>
      <c r="H34" s="22"/>
      <c r="I34" s="23"/>
    </row>
    <row r="35" spans="1:9" ht="12.75">
      <c r="A35" s="20" t="s">
        <v>51</v>
      </c>
      <c r="B35" s="21">
        <v>0</v>
      </c>
      <c r="C35" s="21">
        <v>0</v>
      </c>
      <c r="D35" s="21">
        <v>0</v>
      </c>
      <c r="E35" s="21">
        <v>0</v>
      </c>
      <c r="F35" s="21">
        <f t="shared" si="0"/>
        <v>0</v>
      </c>
      <c r="G35" s="22"/>
      <c r="H35" s="22"/>
      <c r="I35" s="23"/>
    </row>
    <row r="36" spans="1:9" ht="12.75">
      <c r="A36" s="20" t="s">
        <v>52</v>
      </c>
      <c r="B36" s="21">
        <v>0</v>
      </c>
      <c r="C36" s="21">
        <v>0</v>
      </c>
      <c r="D36" s="21">
        <v>0</v>
      </c>
      <c r="E36" s="21">
        <v>0</v>
      </c>
      <c r="F36" s="21">
        <f t="shared" si="0"/>
        <v>0</v>
      </c>
      <c r="G36" s="22"/>
      <c r="H36" s="22"/>
      <c r="I36" s="23"/>
    </row>
    <row r="37" spans="1:9" ht="12.75">
      <c r="A37" s="20" t="s">
        <v>53</v>
      </c>
      <c r="B37" s="21">
        <v>0</v>
      </c>
      <c r="C37" s="21">
        <v>0</v>
      </c>
      <c r="D37" s="21">
        <v>0</v>
      </c>
      <c r="E37" s="21">
        <v>0</v>
      </c>
      <c r="F37" s="21">
        <f t="shared" si="0"/>
        <v>0</v>
      </c>
      <c r="G37" s="22"/>
      <c r="H37" s="22"/>
      <c r="I37" s="23"/>
    </row>
    <row r="38" spans="1:9" ht="12.75">
      <c r="A38" s="20" t="s">
        <v>54</v>
      </c>
      <c r="B38" s="21">
        <v>0</v>
      </c>
      <c r="C38" s="21">
        <v>0</v>
      </c>
      <c r="D38" s="21">
        <v>0</v>
      </c>
      <c r="E38" s="21">
        <v>0</v>
      </c>
      <c r="F38" s="21">
        <f t="shared" si="0"/>
        <v>0</v>
      </c>
      <c r="G38" s="22"/>
      <c r="H38" s="22"/>
      <c r="I38" s="23"/>
    </row>
    <row r="39" spans="1:9" ht="12.75">
      <c r="A39" s="20" t="s">
        <v>55</v>
      </c>
      <c r="B39" s="21">
        <v>0</v>
      </c>
      <c r="C39" s="21">
        <v>0</v>
      </c>
      <c r="D39" s="21">
        <v>0</v>
      </c>
      <c r="E39" s="21">
        <v>0</v>
      </c>
      <c r="F39" s="21">
        <f t="shared" si="0"/>
        <v>0</v>
      </c>
      <c r="G39" s="22"/>
      <c r="H39" s="22"/>
      <c r="I39" s="23"/>
    </row>
    <row r="40" spans="1:9" ht="12.75">
      <c r="A40" s="20" t="s">
        <v>56</v>
      </c>
      <c r="B40" s="21">
        <v>0</v>
      </c>
      <c r="C40" s="21">
        <v>0</v>
      </c>
      <c r="D40" s="21">
        <v>0</v>
      </c>
      <c r="E40" s="21">
        <v>0</v>
      </c>
      <c r="F40" s="21">
        <f t="shared" si="0"/>
        <v>0</v>
      </c>
      <c r="G40" s="22"/>
      <c r="H40" s="22"/>
      <c r="I40" s="23"/>
    </row>
    <row r="41" spans="1:9" ht="12.75">
      <c r="A41" s="20" t="s">
        <v>57</v>
      </c>
      <c r="B41" s="21">
        <v>0</v>
      </c>
      <c r="C41" s="21">
        <v>0</v>
      </c>
      <c r="D41" s="21">
        <v>0</v>
      </c>
      <c r="E41" s="21">
        <v>0</v>
      </c>
      <c r="F41" s="21">
        <f t="shared" si="0"/>
        <v>0</v>
      </c>
      <c r="G41" s="22"/>
      <c r="H41" s="22"/>
      <c r="I41" s="23"/>
    </row>
    <row r="42" spans="1:9" ht="12.75">
      <c r="A42" s="20" t="s">
        <v>58</v>
      </c>
      <c r="B42" s="21">
        <v>0</v>
      </c>
      <c r="C42" s="21">
        <v>0</v>
      </c>
      <c r="D42" s="21">
        <v>0</v>
      </c>
      <c r="E42" s="21">
        <v>0</v>
      </c>
      <c r="F42" s="21">
        <f t="shared" si="0"/>
        <v>0</v>
      </c>
      <c r="G42" s="22"/>
      <c r="H42" s="22"/>
      <c r="I42" s="23"/>
    </row>
    <row r="43" spans="1:9" ht="12.75">
      <c r="A43" s="20" t="s">
        <v>59</v>
      </c>
      <c r="B43" s="21">
        <v>0</v>
      </c>
      <c r="C43" s="21">
        <v>0</v>
      </c>
      <c r="D43" s="21">
        <v>0</v>
      </c>
      <c r="E43" s="21">
        <v>0</v>
      </c>
      <c r="F43" s="21">
        <f t="shared" si="0"/>
        <v>0</v>
      </c>
      <c r="G43" s="22"/>
      <c r="H43" s="22"/>
      <c r="I43" s="23"/>
    </row>
    <row r="44" spans="1:9" ht="12.75">
      <c r="A44" s="20" t="s">
        <v>60</v>
      </c>
      <c r="B44" s="21">
        <v>0</v>
      </c>
      <c r="C44" s="21">
        <v>0</v>
      </c>
      <c r="D44" s="21">
        <v>0</v>
      </c>
      <c r="E44" s="21">
        <v>0</v>
      </c>
      <c r="F44" s="21">
        <f t="shared" si="0"/>
        <v>0</v>
      </c>
      <c r="G44" s="22"/>
      <c r="H44" s="22"/>
      <c r="I44" s="23"/>
    </row>
    <row r="45" spans="1:9" ht="12.75">
      <c r="A45" s="20" t="s">
        <v>61</v>
      </c>
      <c r="B45" s="21">
        <v>0</v>
      </c>
      <c r="C45" s="21">
        <v>0</v>
      </c>
      <c r="D45" s="21">
        <v>0</v>
      </c>
      <c r="E45" s="21">
        <v>0</v>
      </c>
      <c r="F45" s="21">
        <f t="shared" si="0"/>
        <v>0</v>
      </c>
      <c r="G45" s="22"/>
      <c r="H45" s="22"/>
      <c r="I45" s="23"/>
    </row>
    <row r="46" spans="1:9" ht="12.75">
      <c r="A46" s="20" t="s">
        <v>62</v>
      </c>
      <c r="B46" s="21">
        <v>0</v>
      </c>
      <c r="C46" s="21">
        <v>0</v>
      </c>
      <c r="D46" s="21">
        <v>0</v>
      </c>
      <c r="E46" s="21">
        <v>0</v>
      </c>
      <c r="F46" s="21">
        <f t="shared" si="0"/>
        <v>0</v>
      </c>
      <c r="G46" s="22"/>
      <c r="H46" s="22"/>
      <c r="I46" s="23"/>
    </row>
    <row r="47" spans="1:9" ht="12.75">
      <c r="A47" s="20" t="s">
        <v>63</v>
      </c>
      <c r="B47" s="21">
        <v>0</v>
      </c>
      <c r="C47" s="21">
        <v>0</v>
      </c>
      <c r="D47" s="21">
        <v>0</v>
      </c>
      <c r="E47" s="21">
        <v>0</v>
      </c>
      <c r="F47" s="21">
        <f t="shared" si="0"/>
        <v>0</v>
      </c>
      <c r="G47" s="22"/>
      <c r="H47" s="22"/>
      <c r="I47" s="23"/>
    </row>
    <row r="48" spans="1:9" ht="12.75">
      <c r="A48" s="20" t="s">
        <v>64</v>
      </c>
      <c r="B48" s="21">
        <v>0</v>
      </c>
      <c r="C48" s="21">
        <v>0</v>
      </c>
      <c r="D48" s="21">
        <v>0</v>
      </c>
      <c r="E48" s="21">
        <v>0</v>
      </c>
      <c r="F48" s="21">
        <f t="shared" si="0"/>
        <v>0</v>
      </c>
      <c r="G48" s="22"/>
      <c r="H48" s="22"/>
      <c r="I48" s="23"/>
    </row>
    <row r="49" spans="1:9" ht="12.75">
      <c r="A49" s="20" t="s">
        <v>65</v>
      </c>
      <c r="B49" s="21">
        <v>0</v>
      </c>
      <c r="C49" s="21">
        <v>0</v>
      </c>
      <c r="D49" s="21">
        <v>0</v>
      </c>
      <c r="E49" s="21">
        <v>0</v>
      </c>
      <c r="F49" s="21">
        <f t="shared" si="0"/>
        <v>0</v>
      </c>
      <c r="G49" s="22"/>
      <c r="H49" s="22"/>
      <c r="I49" s="23"/>
    </row>
    <row r="50" spans="1:9" ht="12.75">
      <c r="A50" s="20" t="s">
        <v>66</v>
      </c>
      <c r="B50" s="21">
        <v>0</v>
      </c>
      <c r="C50" s="21">
        <v>0</v>
      </c>
      <c r="D50" s="21">
        <v>0</v>
      </c>
      <c r="E50" s="21">
        <v>0</v>
      </c>
      <c r="F50" s="21">
        <f t="shared" si="0"/>
        <v>0</v>
      </c>
      <c r="G50" s="22"/>
      <c r="H50" s="22"/>
      <c r="I50" s="23"/>
    </row>
    <row r="51" spans="1:9" ht="12.75">
      <c r="A51" s="20" t="s">
        <v>67</v>
      </c>
      <c r="B51" s="21">
        <v>0</v>
      </c>
      <c r="C51" s="21">
        <v>0</v>
      </c>
      <c r="D51" s="21">
        <v>0</v>
      </c>
      <c r="E51" s="21">
        <v>0</v>
      </c>
      <c r="F51" s="21">
        <f t="shared" si="0"/>
        <v>0</v>
      </c>
      <c r="G51" s="22"/>
      <c r="H51" s="22"/>
      <c r="I51" s="23"/>
    </row>
    <row r="52" spans="1:9" ht="12.75">
      <c r="A52" s="20" t="s">
        <v>68</v>
      </c>
      <c r="B52" s="21">
        <v>0</v>
      </c>
      <c r="C52" s="21">
        <v>0</v>
      </c>
      <c r="D52" s="21">
        <v>0</v>
      </c>
      <c r="E52" s="21">
        <v>0</v>
      </c>
      <c r="F52" s="21">
        <f t="shared" si="0"/>
        <v>0</v>
      </c>
      <c r="G52" s="22"/>
      <c r="H52" s="22"/>
      <c r="I52" s="23"/>
    </row>
    <row r="53" spans="1:9" ht="12.75">
      <c r="A53" s="20" t="s">
        <v>69</v>
      </c>
      <c r="B53" s="21">
        <v>0</v>
      </c>
      <c r="C53" s="21">
        <v>0</v>
      </c>
      <c r="D53" s="21">
        <v>0</v>
      </c>
      <c r="E53" s="21">
        <v>0</v>
      </c>
      <c r="F53" s="21">
        <f t="shared" si="0"/>
        <v>0</v>
      </c>
      <c r="G53" s="22"/>
      <c r="H53" s="22"/>
      <c r="I53" s="23"/>
    </row>
    <row r="54" spans="1:9" ht="12.75">
      <c r="A54" s="20" t="s">
        <v>70</v>
      </c>
      <c r="B54" s="21">
        <v>0</v>
      </c>
      <c r="C54" s="21">
        <v>0</v>
      </c>
      <c r="D54" s="21">
        <v>0</v>
      </c>
      <c r="E54" s="21">
        <v>0</v>
      </c>
      <c r="F54" s="21">
        <f>SUM(B54:E54)</f>
        <v>0</v>
      </c>
      <c r="G54" s="22"/>
      <c r="H54" s="22"/>
      <c r="I54" s="23"/>
    </row>
    <row r="55" spans="1:9" ht="12.75">
      <c r="A55" s="20" t="s">
        <v>71</v>
      </c>
      <c r="B55" s="21">
        <v>0</v>
      </c>
      <c r="C55" s="21">
        <v>0</v>
      </c>
      <c r="D55" s="21">
        <v>0</v>
      </c>
      <c r="E55" s="21">
        <v>0</v>
      </c>
      <c r="F55" s="21">
        <f>SUM(B55:E55)</f>
        <v>0</v>
      </c>
      <c r="G55" s="22"/>
      <c r="H55" s="22"/>
      <c r="I55" s="23"/>
    </row>
    <row r="56" spans="1:9" ht="12.75">
      <c r="A56" s="20" t="s">
        <v>72</v>
      </c>
      <c r="B56" s="21">
        <v>0</v>
      </c>
      <c r="C56" s="21">
        <v>0</v>
      </c>
      <c r="D56" s="21">
        <v>0</v>
      </c>
      <c r="E56" s="21">
        <v>0</v>
      </c>
      <c r="F56" s="21">
        <f>SUM(B56:E56)</f>
        <v>0</v>
      </c>
      <c r="G56" s="22"/>
      <c r="H56" s="22"/>
      <c r="I56" s="23"/>
    </row>
    <row r="57" spans="1:9" ht="12.75">
      <c r="A57" s="20" t="s">
        <v>73</v>
      </c>
      <c r="B57" s="21">
        <v>0</v>
      </c>
      <c r="C57" s="21">
        <v>0</v>
      </c>
      <c r="D57" s="21">
        <v>0</v>
      </c>
      <c r="E57" s="21">
        <v>0</v>
      </c>
      <c r="F57" s="21">
        <f>SUM(B57:E57)</f>
        <v>0</v>
      </c>
      <c r="G57" s="22"/>
      <c r="H57" s="22"/>
      <c r="I57" s="23"/>
    </row>
    <row r="58" spans="1:9" ht="12.75">
      <c r="A58" s="20" t="s">
        <v>74</v>
      </c>
      <c r="B58" s="21">
        <v>0</v>
      </c>
      <c r="C58" s="21">
        <v>0</v>
      </c>
      <c r="D58" s="21">
        <v>0</v>
      </c>
      <c r="E58" s="21">
        <v>0</v>
      </c>
      <c r="F58" s="21">
        <f>SUM(B58:E58)</f>
        <v>0</v>
      </c>
      <c r="G58" s="22"/>
      <c r="H58" s="22"/>
      <c r="I58" s="23"/>
    </row>
    <row r="59" spans="1:9" ht="12.75">
      <c r="A59" s="20" t="s">
        <v>0</v>
      </c>
      <c r="B59" s="21"/>
      <c r="C59" s="21"/>
      <c r="D59" s="21"/>
      <c r="E59" s="21"/>
      <c r="F59" s="21"/>
      <c r="G59" s="22"/>
      <c r="H59" s="22"/>
      <c r="I59" s="23"/>
    </row>
    <row r="60" spans="1:9" ht="12.75">
      <c r="A60" s="20" t="s">
        <v>6</v>
      </c>
      <c r="B60" s="21">
        <f>SUM(B6:B58)</f>
        <v>0</v>
      </c>
      <c r="C60" s="21">
        <f>SUM(C6:C58)</f>
        <v>0</v>
      </c>
      <c r="D60" s="21">
        <f>SUM(D6:D58)</f>
        <v>0</v>
      </c>
      <c r="E60" s="21">
        <f>SUM(E6:E58)</f>
        <v>0</v>
      </c>
      <c r="F60" s="21">
        <f>SUM(F6:F58)</f>
        <v>0</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4" sqref="E14"/>
    </sheetView>
  </sheetViews>
  <sheetFormatPr defaultColWidth="9.00390625" defaultRowHeight="12.75"/>
  <cols>
    <col min="1" max="1" width="15.625" style="16" customWidth="1"/>
    <col min="2" max="2" width="11.00390625" style="16" customWidth="1"/>
    <col min="3" max="3" width="13.375" style="16" customWidth="1"/>
    <col min="4" max="4" width="9.375" style="16" customWidth="1"/>
    <col min="5" max="5" width="14.50390625" style="16" customWidth="1"/>
    <col min="6" max="6" width="13.375" style="16" customWidth="1"/>
    <col min="7" max="7" width="2.625" style="16" customWidth="1"/>
    <col min="8" max="8" width="28.125" style="16" customWidth="1"/>
    <col min="9" max="9" width="13.375" style="17" customWidth="1"/>
    <col min="10" max="16384" width="10.625" style="16" customWidth="1"/>
  </cols>
  <sheetData>
    <row r="1" spans="1:9" ht="12.75">
      <c r="A1" s="133" t="s">
        <v>103</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93551553</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2934.9316195518804</v>
      </c>
      <c r="C13" s="21">
        <v>334706.8433804481</v>
      </c>
      <c r="D13" s="21">
        <v>0</v>
      </c>
      <c r="E13" s="21">
        <v>0</v>
      </c>
      <c r="F13" s="21">
        <v>337641.775</v>
      </c>
      <c r="G13" s="22"/>
      <c r="H13" s="22" t="s">
        <v>18</v>
      </c>
      <c r="I13" s="23">
        <v>164813483</v>
      </c>
    </row>
    <row r="14" spans="1:9" ht="12.75">
      <c r="A14" s="20" t="s">
        <v>19</v>
      </c>
      <c r="B14" s="21">
        <v>0</v>
      </c>
      <c r="C14" s="21">
        <v>0</v>
      </c>
      <c r="D14" s="21">
        <v>0</v>
      </c>
      <c r="E14" s="21">
        <v>0</v>
      </c>
      <c r="F14" s="21">
        <v>0</v>
      </c>
      <c r="G14" s="22"/>
      <c r="H14" s="22" t="s">
        <v>20</v>
      </c>
      <c r="I14" s="23">
        <v>5801467.000000001</v>
      </c>
    </row>
    <row r="15" spans="1:9" ht="12.75">
      <c r="A15" s="20" t="s">
        <v>21</v>
      </c>
      <c r="B15" s="21">
        <v>29577.449346237758</v>
      </c>
      <c r="C15" s="21">
        <v>12466579.200653762</v>
      </c>
      <c r="D15" s="21">
        <v>520785</v>
      </c>
      <c r="E15" s="21">
        <v>0</v>
      </c>
      <c r="F15" s="21">
        <v>13016941.649999999</v>
      </c>
      <c r="G15" s="22"/>
      <c r="H15" s="22" t="s">
        <v>22</v>
      </c>
      <c r="I15" s="23">
        <v>0</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-2996</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2338788.8249999997</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42427690.99999999</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219403019.175</v>
      </c>
    </row>
    <row r="26" spans="1:9" ht="12.75">
      <c r="A26" s="20" t="s">
        <v>41</v>
      </c>
      <c r="B26" s="21">
        <v>512431.65251687786</v>
      </c>
      <c r="C26" s="21">
        <v>2400660.497483122</v>
      </c>
      <c r="D26" s="21">
        <v>5900</v>
      </c>
      <c r="E26" s="21">
        <v>0</v>
      </c>
      <c r="F26" s="21">
        <v>2918992.15</v>
      </c>
      <c r="G26" s="22"/>
      <c r="H26" s="22" t="s">
        <v>42</v>
      </c>
      <c r="I26" s="23">
        <v>219403019.175</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2051632.7577777961</v>
      </c>
      <c r="C44" s="21">
        <v>200945131.89222223</v>
      </c>
      <c r="D44" s="21">
        <v>36843</v>
      </c>
      <c r="E44" s="21">
        <v>0</v>
      </c>
      <c r="F44" s="21">
        <v>203033607.65000004</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95835.95</v>
      </c>
      <c r="D57" s="21">
        <v>0</v>
      </c>
      <c r="E57" s="21">
        <v>0</v>
      </c>
      <c r="F57" s="21">
        <v>95835.95</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2596576.7912604637</v>
      </c>
      <c r="C60" s="21">
        <v>216242914.38373953</v>
      </c>
      <c r="D60" s="21">
        <v>563528</v>
      </c>
      <c r="E60" s="21">
        <v>0</v>
      </c>
      <c r="F60" s="21">
        <v>219403019.175</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 97</oddHeader>
    <oddFooter>&amp;L&amp;B&amp;IFor member company and associations use only.  The data utilizes estimates and excludes many costs incurred directly by the State Guaranty Associations.  It MAY NOT be utilized in protesting actual assessments made by Guaranty Associations.</oddFooter>
  </headerFooter>
</worksheet>
</file>

<file path=xl/worksheets/sheet1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C6" sqref="C6"/>
    </sheetView>
  </sheetViews>
  <sheetFormatPr defaultColWidth="9.00390625" defaultRowHeight="12.75"/>
  <cols>
    <col min="1" max="1" width="15.625" style="16" customWidth="1"/>
    <col min="2" max="2" width="5.625" style="16" customWidth="1"/>
    <col min="3"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291</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47990.136792242716</v>
      </c>
      <c r="D6" s="21">
        <v>0</v>
      </c>
      <c r="E6" s="21">
        <v>0</v>
      </c>
      <c r="F6" s="21">
        <v>47990.136792242716</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7525580.356666666</v>
      </c>
      <c r="D8" s="21">
        <v>0</v>
      </c>
      <c r="E8" s="21">
        <v>0</v>
      </c>
      <c r="F8" s="21">
        <v>7525580.356666666</v>
      </c>
      <c r="G8" s="22"/>
      <c r="H8" s="22" t="s">
        <v>0</v>
      </c>
      <c r="I8" s="23" t="s">
        <v>0</v>
      </c>
    </row>
    <row r="9" spans="1:9" ht="12.75">
      <c r="A9" s="20" t="s">
        <v>11</v>
      </c>
      <c r="B9" s="21">
        <v>0</v>
      </c>
      <c r="C9" s="21">
        <v>1000918.3235164083</v>
      </c>
      <c r="D9" s="21">
        <v>0</v>
      </c>
      <c r="E9" s="21">
        <v>0</v>
      </c>
      <c r="F9" s="21">
        <v>1000918.3235164083</v>
      </c>
      <c r="G9" s="22"/>
      <c r="H9" s="22" t="s">
        <v>0</v>
      </c>
      <c r="I9" s="23" t="s">
        <v>0</v>
      </c>
    </row>
    <row r="10" spans="1:9" ht="12.75">
      <c r="A10" s="20" t="s">
        <v>12</v>
      </c>
      <c r="B10" s="21">
        <v>0</v>
      </c>
      <c r="C10" s="21">
        <v>0</v>
      </c>
      <c r="D10" s="21">
        <v>0</v>
      </c>
      <c r="E10" s="21">
        <v>0</v>
      </c>
      <c r="F10" s="21">
        <v>0</v>
      </c>
      <c r="G10" s="22"/>
      <c r="H10" s="22" t="s">
        <v>13</v>
      </c>
      <c r="I10" s="23">
        <v>18947439.99999999</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17240.438511828244</v>
      </c>
      <c r="D13" s="21">
        <v>0</v>
      </c>
      <c r="E13" s="21">
        <v>0</v>
      </c>
      <c r="F13" s="21">
        <v>17240.438511828244</v>
      </c>
      <c r="G13" s="22"/>
      <c r="H13" s="22" t="s">
        <v>18</v>
      </c>
      <c r="I13" s="23">
        <v>67243</v>
      </c>
    </row>
    <row r="14" spans="1:9" ht="12.75">
      <c r="A14" s="20" t="s">
        <v>19</v>
      </c>
      <c r="B14" s="21">
        <v>0</v>
      </c>
      <c r="C14" s="21">
        <v>0</v>
      </c>
      <c r="D14" s="21">
        <v>0</v>
      </c>
      <c r="E14" s="21">
        <v>0</v>
      </c>
      <c r="F14" s="21">
        <v>0</v>
      </c>
      <c r="G14" s="22"/>
      <c r="H14" s="22" t="s">
        <v>20</v>
      </c>
      <c r="I14" s="23">
        <v>201589</v>
      </c>
    </row>
    <row r="15" spans="1:9" ht="12.75">
      <c r="A15" s="20" t="s">
        <v>21</v>
      </c>
      <c r="B15" s="21">
        <v>0</v>
      </c>
      <c r="C15" s="21">
        <v>343333.3730748376</v>
      </c>
      <c r="D15" s="21">
        <v>0</v>
      </c>
      <c r="E15" s="21">
        <v>0</v>
      </c>
      <c r="F15" s="21">
        <v>343333.3730748376</v>
      </c>
      <c r="G15" s="22"/>
      <c r="H15" s="22" t="s">
        <v>22</v>
      </c>
      <c r="I15" s="23">
        <v>505020.59</v>
      </c>
    </row>
    <row r="16" spans="1:9" ht="12.75">
      <c r="A16" s="20" t="s">
        <v>23</v>
      </c>
      <c r="B16" s="21">
        <v>0</v>
      </c>
      <c r="C16" s="21">
        <v>31815.753913210556</v>
      </c>
      <c r="D16" s="21">
        <v>0</v>
      </c>
      <c r="E16" s="21">
        <v>0</v>
      </c>
      <c r="F16" s="21">
        <v>31815.753913210556</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2887817.567331838</v>
      </c>
      <c r="D19" s="21">
        <v>0</v>
      </c>
      <c r="E19" s="21">
        <v>0</v>
      </c>
      <c r="F19" s="21">
        <v>2887817.567331838</v>
      </c>
      <c r="G19" s="22"/>
      <c r="H19" s="22" t="s">
        <v>29</v>
      </c>
      <c r="I19" s="23">
        <v>-4124280.48</v>
      </c>
    </row>
    <row r="20" spans="1:9" ht="12.75">
      <c r="A20" s="20" t="s">
        <v>30</v>
      </c>
      <c r="B20" s="21">
        <v>0</v>
      </c>
      <c r="C20" s="21">
        <v>143093.5934893132</v>
      </c>
      <c r="D20" s="21">
        <v>0</v>
      </c>
      <c r="E20" s="21">
        <v>0</v>
      </c>
      <c r="F20" s="21">
        <v>143093.5934893132</v>
      </c>
      <c r="G20" s="22"/>
      <c r="H20" s="22" t="s">
        <v>31</v>
      </c>
      <c r="I20" s="23" t="s">
        <v>0</v>
      </c>
    </row>
    <row r="21" spans="1:9" ht="12.75">
      <c r="A21" s="20" t="s">
        <v>32</v>
      </c>
      <c r="B21" s="21">
        <v>0</v>
      </c>
      <c r="C21" s="21">
        <v>25220.386085635648</v>
      </c>
      <c r="D21" s="21">
        <v>0</v>
      </c>
      <c r="E21" s="21">
        <v>0</v>
      </c>
      <c r="F21" s="21">
        <v>25220.386085635648</v>
      </c>
      <c r="G21" s="22"/>
      <c r="H21" s="22" t="s">
        <v>33</v>
      </c>
      <c r="I21" s="23">
        <v>999999.9999999992</v>
      </c>
    </row>
    <row r="22" spans="1:9" ht="12.75">
      <c r="A22" s="20" t="s">
        <v>34</v>
      </c>
      <c r="B22" s="21">
        <v>0</v>
      </c>
      <c r="C22" s="21">
        <v>108773.4709381527</v>
      </c>
      <c r="D22" s="21">
        <v>0</v>
      </c>
      <c r="E22" s="21">
        <v>0</v>
      </c>
      <c r="F22" s="21">
        <v>108773.4709381527</v>
      </c>
      <c r="G22" s="22"/>
      <c r="H22" s="22" t="s">
        <v>35</v>
      </c>
      <c r="I22" s="23" t="s">
        <v>0</v>
      </c>
    </row>
    <row r="23" spans="1:9" ht="12.75">
      <c r="A23" s="20" t="s">
        <v>36</v>
      </c>
      <c r="B23" s="21">
        <v>0</v>
      </c>
      <c r="C23" s="21">
        <v>177052.76320412214</v>
      </c>
      <c r="D23" s="21">
        <v>0</v>
      </c>
      <c r="E23" s="21">
        <v>0</v>
      </c>
      <c r="F23" s="21">
        <v>177052.76320412214</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22845573.06999999</v>
      </c>
    </row>
    <row r="26" spans="1:9" ht="12.75">
      <c r="A26" s="20" t="s">
        <v>41</v>
      </c>
      <c r="B26" s="21">
        <v>0</v>
      </c>
      <c r="C26" s="21">
        <v>129709.66217713698</v>
      </c>
      <c r="D26" s="21">
        <v>0</v>
      </c>
      <c r="E26" s="21">
        <v>0</v>
      </c>
      <c r="F26" s="21">
        <v>129709.66217713698</v>
      </c>
      <c r="G26" s="22"/>
      <c r="H26" s="22" t="s">
        <v>42</v>
      </c>
      <c r="I26" s="23">
        <v>22845573.07</v>
      </c>
    </row>
    <row r="27" spans="1:9" ht="12.75">
      <c r="A27" s="20" t="s">
        <v>43</v>
      </c>
      <c r="B27" s="21">
        <v>0</v>
      </c>
      <c r="C27" s="21">
        <v>8258.688108955375</v>
      </c>
      <c r="D27" s="21">
        <v>0</v>
      </c>
      <c r="E27" s="21">
        <v>0</v>
      </c>
      <c r="F27" s="21">
        <v>8258.688108955375</v>
      </c>
      <c r="G27" s="22"/>
      <c r="H27" s="22"/>
      <c r="I27" s="23"/>
    </row>
    <row r="28" spans="1:9" ht="12.75">
      <c r="A28" s="20" t="s">
        <v>44</v>
      </c>
      <c r="B28" s="21">
        <v>0</v>
      </c>
      <c r="C28" s="21">
        <v>61836.63786086668</v>
      </c>
      <c r="D28" s="21">
        <v>0</v>
      </c>
      <c r="E28" s="21">
        <v>0</v>
      </c>
      <c r="F28" s="21">
        <v>61836.63786086668</v>
      </c>
      <c r="G28" s="22"/>
      <c r="H28" s="22"/>
      <c r="I28" s="23"/>
    </row>
    <row r="29" spans="1:9" ht="12.75">
      <c r="A29" s="20" t="s">
        <v>45</v>
      </c>
      <c r="B29" s="21">
        <v>0</v>
      </c>
      <c r="C29" s="21">
        <v>30343.243220796376</v>
      </c>
      <c r="D29" s="21">
        <v>0</v>
      </c>
      <c r="E29" s="21">
        <v>0</v>
      </c>
      <c r="F29" s="21">
        <v>30343.243220796376</v>
      </c>
      <c r="G29" s="22"/>
      <c r="H29" s="22"/>
      <c r="I29" s="23"/>
    </row>
    <row r="30" spans="1:9" ht="12.75">
      <c r="A30" s="20" t="s">
        <v>46</v>
      </c>
      <c r="B30" s="21">
        <v>0</v>
      </c>
      <c r="C30" s="21">
        <v>84293.59543988314</v>
      </c>
      <c r="D30" s="21">
        <v>0</v>
      </c>
      <c r="E30" s="21">
        <v>0</v>
      </c>
      <c r="F30" s="21">
        <v>84293.59543988314</v>
      </c>
      <c r="G30" s="22"/>
      <c r="H30" s="22"/>
      <c r="I30" s="23"/>
    </row>
    <row r="31" spans="1:9" ht="12.75">
      <c r="A31" s="20" t="s">
        <v>47</v>
      </c>
      <c r="B31" s="21">
        <v>0</v>
      </c>
      <c r="C31" s="21">
        <v>786170.6987394593</v>
      </c>
      <c r="D31" s="21">
        <v>0</v>
      </c>
      <c r="E31" s="21">
        <v>0</v>
      </c>
      <c r="F31" s="21">
        <v>786170.6987394593</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39907.87681458436</v>
      </c>
      <c r="D34" s="21">
        <v>0</v>
      </c>
      <c r="E34" s="21">
        <v>0</v>
      </c>
      <c r="F34" s="21">
        <v>39907.87681458436</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2461.6637322318948</v>
      </c>
      <c r="D39" s="21">
        <v>0</v>
      </c>
      <c r="E39" s="21">
        <v>0</v>
      </c>
      <c r="F39" s="21">
        <v>2461.6637322318948</v>
      </c>
      <c r="G39" s="22"/>
      <c r="H39" s="22"/>
      <c r="I39" s="23"/>
    </row>
    <row r="40" spans="1:9" ht="12.75">
      <c r="A40" s="20" t="s">
        <v>56</v>
      </c>
      <c r="B40" s="21">
        <v>0</v>
      </c>
      <c r="C40" s="21">
        <v>118122.99590647724</v>
      </c>
      <c r="D40" s="21">
        <v>0</v>
      </c>
      <c r="E40" s="21">
        <v>0</v>
      </c>
      <c r="F40" s="21">
        <v>118122.99590647724</v>
      </c>
      <c r="G40" s="22"/>
      <c r="H40" s="22"/>
      <c r="I40" s="23"/>
    </row>
    <row r="41" spans="1:9" ht="12.75">
      <c r="A41" s="20" t="s">
        <v>57</v>
      </c>
      <c r="B41" s="21">
        <v>0</v>
      </c>
      <c r="C41" s="21">
        <v>215496.97122032766</v>
      </c>
      <c r="D41" s="21">
        <v>0</v>
      </c>
      <c r="E41" s="21">
        <v>0</v>
      </c>
      <c r="F41" s="21">
        <v>215496.97122032766</v>
      </c>
      <c r="G41" s="22"/>
      <c r="H41" s="22"/>
      <c r="I41" s="23"/>
    </row>
    <row r="42" spans="1:9" ht="12.75">
      <c r="A42" s="20" t="s">
        <v>58</v>
      </c>
      <c r="B42" s="21">
        <v>0</v>
      </c>
      <c r="C42" s="21">
        <v>446473.6069113858</v>
      </c>
      <c r="D42" s="21">
        <v>0</v>
      </c>
      <c r="E42" s="21">
        <v>0</v>
      </c>
      <c r="F42" s="21">
        <v>446473.6069113858</v>
      </c>
      <c r="G42" s="22"/>
      <c r="H42" s="22"/>
      <c r="I42" s="23"/>
    </row>
    <row r="43" spans="1:9" ht="12.75">
      <c r="A43" s="20" t="s">
        <v>59</v>
      </c>
      <c r="B43" s="21">
        <v>0</v>
      </c>
      <c r="C43" s="21">
        <v>160950.2179732446</v>
      </c>
      <c r="D43" s="21">
        <v>0</v>
      </c>
      <c r="E43" s="21">
        <v>0</v>
      </c>
      <c r="F43" s="21">
        <v>160950.2179732446</v>
      </c>
      <c r="G43" s="22"/>
      <c r="H43" s="22"/>
      <c r="I43" s="23"/>
    </row>
    <row r="44" spans="1:9" ht="12.75">
      <c r="A44" s="20" t="s">
        <v>60</v>
      </c>
      <c r="B44" s="21">
        <v>0</v>
      </c>
      <c r="C44" s="21">
        <v>7525580.356666666</v>
      </c>
      <c r="D44" s="21">
        <v>0</v>
      </c>
      <c r="E44" s="21">
        <v>0</v>
      </c>
      <c r="F44" s="21">
        <v>7525580.356666666</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44284.56372255582</v>
      </c>
      <c r="D48" s="21">
        <v>0</v>
      </c>
      <c r="E48" s="21">
        <v>0</v>
      </c>
      <c r="F48" s="21">
        <v>44284.56372255582</v>
      </c>
      <c r="G48" s="22"/>
      <c r="H48" s="22"/>
      <c r="I48" s="23"/>
    </row>
    <row r="49" spans="1:9" ht="12.75">
      <c r="A49" s="20" t="s">
        <v>65</v>
      </c>
      <c r="B49" s="21">
        <v>0</v>
      </c>
      <c r="C49" s="21">
        <v>252316.0994223522</v>
      </c>
      <c r="D49" s="21">
        <v>0</v>
      </c>
      <c r="E49" s="21">
        <v>0</v>
      </c>
      <c r="F49" s="21">
        <v>252316.0994223522</v>
      </c>
      <c r="G49" s="22"/>
      <c r="H49" s="22"/>
      <c r="I49" s="23"/>
    </row>
    <row r="50" spans="1:9" ht="12.75">
      <c r="A50" s="20" t="s">
        <v>66</v>
      </c>
      <c r="B50" s="21">
        <v>0</v>
      </c>
      <c r="C50" s="21">
        <v>312627.8666257268</v>
      </c>
      <c r="D50" s="21">
        <v>0</v>
      </c>
      <c r="E50" s="21">
        <v>0</v>
      </c>
      <c r="F50" s="21">
        <v>312627.8666257268</v>
      </c>
      <c r="G50" s="22"/>
      <c r="H50" s="22"/>
      <c r="I50" s="23"/>
    </row>
    <row r="51" spans="1:9" ht="12.75">
      <c r="A51" s="20" t="s">
        <v>67</v>
      </c>
      <c r="B51" s="21">
        <v>0</v>
      </c>
      <c r="C51" s="21">
        <v>28439.08362321447</v>
      </c>
      <c r="D51" s="21">
        <v>0</v>
      </c>
      <c r="E51" s="21">
        <v>0</v>
      </c>
      <c r="F51" s="21">
        <v>28439.08362321447</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25633.51177394982</v>
      </c>
      <c r="D53" s="21">
        <v>0</v>
      </c>
      <c r="E53" s="21">
        <v>0</v>
      </c>
      <c r="F53" s="21">
        <v>25633.51177394982</v>
      </c>
      <c r="G53" s="22"/>
      <c r="H53" s="22"/>
      <c r="I53" s="23"/>
    </row>
    <row r="54" spans="1:9" ht="12.75">
      <c r="A54" s="20" t="s">
        <v>70</v>
      </c>
      <c r="B54" s="21">
        <v>0</v>
      </c>
      <c r="C54" s="21">
        <v>110930.6574326781</v>
      </c>
      <c r="D54" s="21">
        <v>0</v>
      </c>
      <c r="E54" s="21">
        <v>0</v>
      </c>
      <c r="F54" s="21">
        <v>110930.6574326781</v>
      </c>
      <c r="G54" s="22"/>
      <c r="H54" s="22"/>
      <c r="I54" s="23"/>
    </row>
    <row r="55" spans="1:9" ht="12.75">
      <c r="A55" s="20" t="s">
        <v>71</v>
      </c>
      <c r="B55" s="21">
        <v>0</v>
      </c>
      <c r="C55" s="21">
        <v>1.488487598785631E-11</v>
      </c>
      <c r="D55" s="21">
        <v>0</v>
      </c>
      <c r="E55" s="21">
        <v>0</v>
      </c>
      <c r="F55" s="21">
        <v>1.488487598785631E-11</v>
      </c>
      <c r="G55" s="22"/>
      <c r="H55" s="22"/>
      <c r="I55" s="23"/>
    </row>
    <row r="56" spans="1:9" ht="12.75">
      <c r="A56" s="20" t="s">
        <v>72</v>
      </c>
      <c r="B56" s="21">
        <v>0</v>
      </c>
      <c r="C56" s="21">
        <v>152898.90910325263</v>
      </c>
      <c r="D56" s="21">
        <v>0</v>
      </c>
      <c r="E56" s="21">
        <v>0</v>
      </c>
      <c r="F56" s="21">
        <v>152898.90910325263</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22845573.07</v>
      </c>
      <c r="D60" s="21">
        <v>0</v>
      </c>
      <c r="E60" s="21">
        <v>0</v>
      </c>
      <c r="F60" s="21">
        <v>22845573.07</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1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F29" sqref="F29"/>
    </sheetView>
  </sheetViews>
  <sheetFormatPr defaultColWidth="9.00390625" defaultRowHeight="12.75"/>
  <cols>
    <col min="1" max="1" width="15.625" style="16" customWidth="1"/>
    <col min="2" max="2" width="12.125" style="16" customWidth="1"/>
    <col min="3" max="3" width="11.625" style="16" customWidth="1"/>
    <col min="4" max="4" width="6.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117</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24137992</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3224585</v>
      </c>
    </row>
    <row r="14" spans="1:9" ht="12.75">
      <c r="A14" s="20" t="s">
        <v>19</v>
      </c>
      <c r="B14" s="21">
        <v>0</v>
      </c>
      <c r="C14" s="21">
        <v>0</v>
      </c>
      <c r="D14" s="21">
        <v>0</v>
      </c>
      <c r="E14" s="21">
        <v>0</v>
      </c>
      <c r="F14" s="21">
        <v>0</v>
      </c>
      <c r="G14" s="22"/>
      <c r="H14" s="22" t="s">
        <v>20</v>
      </c>
      <c r="I14" s="23">
        <v>88100</v>
      </c>
    </row>
    <row r="15" spans="1:9" ht="12.75">
      <c r="A15" s="20" t="s">
        <v>21</v>
      </c>
      <c r="B15" s="21">
        <v>0</v>
      </c>
      <c r="C15" s="21">
        <v>0</v>
      </c>
      <c r="D15" s="21">
        <v>0</v>
      </c>
      <c r="E15" s="21">
        <v>0</v>
      </c>
      <c r="F15" s="21">
        <v>0</v>
      </c>
      <c r="G15" s="22"/>
      <c r="H15" s="22" t="s">
        <v>22</v>
      </c>
      <c r="I15" s="23">
        <v>77699.21</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-162465</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727741</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9500000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17463100.21</v>
      </c>
    </row>
    <row r="26" spans="1:9" ht="12.75">
      <c r="A26" s="20" t="s">
        <v>41</v>
      </c>
      <c r="B26" s="21">
        <v>0</v>
      </c>
      <c r="C26" s="21">
        <v>0</v>
      </c>
      <c r="D26" s="21">
        <v>0</v>
      </c>
      <c r="E26" s="21">
        <v>0</v>
      </c>
      <c r="F26" s="21">
        <v>0</v>
      </c>
      <c r="G26" s="22"/>
      <c r="H26" s="22" t="s">
        <v>42</v>
      </c>
      <c r="I26" s="23">
        <v>17463100.209999997</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12650795.630594144</v>
      </c>
      <c r="C44" s="21">
        <v>4812304.5794058535</v>
      </c>
      <c r="D44" s="21">
        <v>0</v>
      </c>
      <c r="E44" s="21">
        <v>0</v>
      </c>
      <c r="F44" s="21">
        <v>17463100.209999997</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12650795.630594144</v>
      </c>
      <c r="C60" s="21">
        <v>4812304.5794058535</v>
      </c>
      <c r="D60" s="21">
        <v>0</v>
      </c>
      <c r="E60" s="21">
        <v>0</v>
      </c>
      <c r="F60" s="21">
        <v>17463100.209999997</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19.xml><?xml version="1.0" encoding="utf-8"?>
<worksheet xmlns="http://schemas.openxmlformats.org/spreadsheetml/2006/main" xmlns:r="http://schemas.openxmlformats.org/officeDocument/2006/relationships">
  <dimension ref="A1:Q67"/>
  <sheetViews>
    <sheetView zoomScale="75" zoomScaleNormal="75" workbookViewId="0" topLeftCell="A1">
      <selection activeCell="E17" sqref="E17"/>
    </sheetView>
  </sheetViews>
  <sheetFormatPr defaultColWidth="9.00390625" defaultRowHeight="12.75"/>
  <cols>
    <col min="1" max="1" width="15.625" style="16" customWidth="1"/>
    <col min="2" max="3" width="15.00390625" style="16" customWidth="1"/>
    <col min="4" max="4" width="6.375" style="16" customWidth="1"/>
    <col min="5" max="5" width="14.50390625" style="16" customWidth="1"/>
    <col min="6" max="6" width="15.00390625" style="16" customWidth="1"/>
    <col min="7" max="7" width="2.625" style="16" customWidth="1"/>
    <col min="8" max="8" width="28.125" style="16" customWidth="1"/>
    <col min="9" max="9" width="15.00390625" style="17" customWidth="1"/>
    <col min="10" max="13" width="10.625" style="16" customWidth="1"/>
    <col min="14" max="14" width="11.00390625" style="16" customWidth="1"/>
    <col min="15" max="16" width="9.375" style="16" customWidth="1"/>
    <col min="17" max="17" width="11.00390625" style="16" customWidth="1"/>
    <col min="18" max="16384" width="10.625" style="16" customWidth="1"/>
  </cols>
  <sheetData>
    <row r="1" spans="1:14" ht="12.75">
      <c r="A1" s="133" t="s">
        <v>87</v>
      </c>
      <c r="B1" s="133"/>
      <c r="C1" s="133"/>
      <c r="D1" s="133"/>
      <c r="E1" s="133"/>
      <c r="F1" s="133"/>
      <c r="G1" s="133"/>
      <c r="H1" s="133"/>
      <c r="I1" s="133"/>
      <c r="N1" s="16" t="s">
        <v>76</v>
      </c>
    </row>
    <row r="2" spans="1:16" ht="12.75">
      <c r="A2" s="14" t="s">
        <v>0</v>
      </c>
      <c r="N2" s="16" t="s">
        <v>75</v>
      </c>
      <c r="O2" s="16" t="s">
        <v>77</v>
      </c>
      <c r="P2" s="16" t="s">
        <v>78</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17" ht="12.75">
      <c r="A6" s="20" t="s">
        <v>7</v>
      </c>
      <c r="B6" s="21">
        <v>11790278.579228025</v>
      </c>
      <c r="C6" s="21">
        <v>19493581.85725347</v>
      </c>
      <c r="D6" s="21">
        <v>0</v>
      </c>
      <c r="E6" s="21">
        <v>0</v>
      </c>
      <c r="F6" s="21">
        <v>31283860.436481494</v>
      </c>
      <c r="G6" s="22"/>
      <c r="H6" s="22" t="s">
        <v>8</v>
      </c>
      <c r="I6" s="23" t="s">
        <v>0</v>
      </c>
      <c r="N6" s="16">
        <v>140330</v>
      </c>
      <c r="O6" s="16">
        <v>2719</v>
      </c>
      <c r="P6" s="16">
        <v>0</v>
      </c>
      <c r="Q6" s="16">
        <v>143049</v>
      </c>
    </row>
    <row r="7" spans="1:17" ht="12" customHeight="1">
      <c r="A7" s="20" t="s">
        <v>9</v>
      </c>
      <c r="B7" s="21">
        <v>499701.9523877096</v>
      </c>
      <c r="C7" s="21">
        <v>5291914.035004653</v>
      </c>
      <c r="D7" s="21">
        <v>0</v>
      </c>
      <c r="E7" s="21">
        <v>0</v>
      </c>
      <c r="F7" s="21">
        <v>5791615.987392362</v>
      </c>
      <c r="G7" s="22"/>
      <c r="H7" s="22"/>
      <c r="I7" s="23"/>
      <c r="N7" s="16">
        <v>69797</v>
      </c>
      <c r="O7" s="16">
        <v>0</v>
      </c>
      <c r="P7" s="16">
        <v>0</v>
      </c>
      <c r="Q7" s="16">
        <v>69797</v>
      </c>
    </row>
    <row r="8" spans="1:17" ht="12.75">
      <c r="A8" s="20" t="s">
        <v>10</v>
      </c>
      <c r="B8" s="21">
        <v>19960649.00017748</v>
      </c>
      <c r="C8" s="21">
        <v>24527857.51185217</v>
      </c>
      <c r="D8" s="21">
        <v>0</v>
      </c>
      <c r="E8" s="21">
        <v>0</v>
      </c>
      <c r="F8" s="21">
        <v>44488506.51202965</v>
      </c>
      <c r="G8" s="22"/>
      <c r="H8" s="22" t="s">
        <v>0</v>
      </c>
      <c r="I8" s="23" t="s">
        <v>0</v>
      </c>
      <c r="N8" s="16">
        <v>258953</v>
      </c>
      <c r="O8" s="16">
        <v>0</v>
      </c>
      <c r="P8" s="16">
        <v>181049</v>
      </c>
      <c r="Q8" s="16">
        <v>440002</v>
      </c>
    </row>
    <row r="9" spans="1:17" ht="12.75">
      <c r="A9" s="20" t="s">
        <v>11</v>
      </c>
      <c r="B9" s="21">
        <v>7769699.94579944</v>
      </c>
      <c r="C9" s="21">
        <v>4120309.314475705</v>
      </c>
      <c r="D9" s="21">
        <v>0</v>
      </c>
      <c r="E9" s="21">
        <v>52952.52574285603</v>
      </c>
      <c r="F9" s="21">
        <v>11942961.786018</v>
      </c>
      <c r="G9" s="22"/>
      <c r="H9" s="22" t="s">
        <v>0</v>
      </c>
      <c r="I9" s="23" t="s">
        <v>0</v>
      </c>
      <c r="N9" s="16">
        <v>77918</v>
      </c>
      <c r="O9" s="16">
        <v>1406</v>
      </c>
      <c r="P9" s="16">
        <v>0</v>
      </c>
      <c r="Q9" s="16">
        <v>79324</v>
      </c>
    </row>
    <row r="10" spans="1:17" ht="12.75">
      <c r="A10" s="20" t="s">
        <v>12</v>
      </c>
      <c r="B10" s="21">
        <v>262551132.9694289</v>
      </c>
      <c r="C10" s="21">
        <v>403329268.0933314</v>
      </c>
      <c r="D10" s="21">
        <v>0</v>
      </c>
      <c r="E10" s="21">
        <v>0</v>
      </c>
      <c r="F10" s="21">
        <v>665880401.0627604</v>
      </c>
      <c r="G10" s="22"/>
      <c r="H10" s="22" t="s">
        <v>13</v>
      </c>
      <c r="I10" s="23">
        <v>5362625405.629263</v>
      </c>
      <c r="N10" s="16">
        <v>3152547</v>
      </c>
      <c r="O10" s="16">
        <v>70206</v>
      </c>
      <c r="P10" s="16">
        <v>0</v>
      </c>
      <c r="Q10" s="16">
        <v>3222753</v>
      </c>
    </row>
    <row r="11" spans="1:17" ht="12.75">
      <c r="A11" s="20" t="s">
        <v>14</v>
      </c>
      <c r="B11" s="21">
        <v>0</v>
      </c>
      <c r="C11" s="21">
        <v>0</v>
      </c>
      <c r="D11" s="21">
        <v>0</v>
      </c>
      <c r="E11" s="21">
        <v>0</v>
      </c>
      <c r="F11" s="21">
        <v>0</v>
      </c>
      <c r="G11" s="22"/>
      <c r="H11" s="22"/>
      <c r="I11" s="23"/>
      <c r="N11" s="16" t="e">
        <v>#REF!</v>
      </c>
      <c r="O11" s="16">
        <v>0</v>
      </c>
      <c r="P11" s="16">
        <v>0</v>
      </c>
      <c r="Q11" s="16" t="e">
        <v>#REF!</v>
      </c>
    </row>
    <row r="12" spans="1:17" ht="12.75">
      <c r="A12" s="20" t="s">
        <v>15</v>
      </c>
      <c r="B12" s="21">
        <v>0</v>
      </c>
      <c r="C12" s="21">
        <v>0</v>
      </c>
      <c r="D12" s="21">
        <v>0</v>
      </c>
      <c r="E12" s="21">
        <v>0</v>
      </c>
      <c r="F12" s="21">
        <v>0</v>
      </c>
      <c r="G12" s="22"/>
      <c r="H12" s="22" t="s">
        <v>16</v>
      </c>
      <c r="I12" s="23"/>
      <c r="N12" s="16" t="e">
        <v>#REF!</v>
      </c>
      <c r="O12" s="16">
        <v>0</v>
      </c>
      <c r="P12" s="16">
        <v>0</v>
      </c>
      <c r="Q12" s="16" t="e">
        <v>#REF!</v>
      </c>
    </row>
    <row r="13" spans="1:17" ht="12.75">
      <c r="A13" s="20" t="s">
        <v>17</v>
      </c>
      <c r="B13" s="21">
        <v>2928324.3090722575</v>
      </c>
      <c r="C13" s="21">
        <v>4324271.096644585</v>
      </c>
      <c r="D13" s="21">
        <v>0</v>
      </c>
      <c r="E13" s="21">
        <v>103073.03615477249</v>
      </c>
      <c r="F13" s="21">
        <v>7355668.441871614</v>
      </c>
      <c r="G13" s="22"/>
      <c r="H13" s="22" t="s">
        <v>18</v>
      </c>
      <c r="I13" s="23">
        <v>0</v>
      </c>
      <c r="N13" s="16">
        <v>71961</v>
      </c>
      <c r="O13" s="16">
        <v>665</v>
      </c>
      <c r="P13" s="16">
        <v>0</v>
      </c>
      <c r="Q13" s="16">
        <v>72626</v>
      </c>
    </row>
    <row r="14" spans="1:17" ht="12.75">
      <c r="A14" s="20" t="s">
        <v>19</v>
      </c>
      <c r="B14" s="21">
        <v>0</v>
      </c>
      <c r="C14" s="21">
        <v>0</v>
      </c>
      <c r="D14" s="21">
        <v>0</v>
      </c>
      <c r="E14" s="21">
        <v>0</v>
      </c>
      <c r="F14" s="21">
        <v>0</v>
      </c>
      <c r="G14" s="22"/>
      <c r="H14" s="22" t="s">
        <v>20</v>
      </c>
      <c r="I14" s="23">
        <v>0</v>
      </c>
      <c r="N14" s="16" t="e">
        <v>#REF!</v>
      </c>
      <c r="O14" s="16">
        <v>0</v>
      </c>
      <c r="P14" s="16">
        <v>0</v>
      </c>
      <c r="Q14" s="16" t="e">
        <v>#REF!</v>
      </c>
    </row>
    <row r="15" spans="1:17" ht="12.75">
      <c r="A15" s="20" t="s">
        <v>21</v>
      </c>
      <c r="B15" s="21">
        <v>93575175.92142911</v>
      </c>
      <c r="C15" s="21">
        <v>94383052.47159153</v>
      </c>
      <c r="D15" s="21">
        <v>0</v>
      </c>
      <c r="E15" s="21">
        <v>0</v>
      </c>
      <c r="F15" s="21">
        <v>187958228.39302063</v>
      </c>
      <c r="G15" s="22"/>
      <c r="H15" s="22" t="s">
        <v>22</v>
      </c>
      <c r="I15" s="23">
        <v>22140365.89</v>
      </c>
      <c r="N15" s="16">
        <v>1022164</v>
      </c>
      <c r="O15" s="16">
        <v>17119</v>
      </c>
      <c r="P15" s="16">
        <v>57245</v>
      </c>
      <c r="Q15" s="16">
        <v>1096528</v>
      </c>
    </row>
    <row r="16" spans="1:17" ht="12.75">
      <c r="A16" s="20" t="s">
        <v>23</v>
      </c>
      <c r="B16" s="21">
        <v>24545907.33747884</v>
      </c>
      <c r="C16" s="21">
        <v>21431690.17965749</v>
      </c>
      <c r="D16" s="21">
        <v>0</v>
      </c>
      <c r="E16" s="21">
        <v>2316938.170837185</v>
      </c>
      <c r="F16" s="21">
        <v>48294535.687973514</v>
      </c>
      <c r="G16" s="22"/>
      <c r="H16" s="22"/>
      <c r="I16" s="23"/>
      <c r="N16" s="16">
        <v>389352</v>
      </c>
      <c r="O16" s="16">
        <v>4302</v>
      </c>
      <c r="P16" s="16">
        <v>3046</v>
      </c>
      <c r="Q16" s="16">
        <v>396700</v>
      </c>
    </row>
    <row r="17" spans="1:17" ht="12.75">
      <c r="A17" s="20" t="s">
        <v>24</v>
      </c>
      <c r="B17" s="21">
        <v>24393898.374564406</v>
      </c>
      <c r="C17" s="21">
        <v>15161132.994330574</v>
      </c>
      <c r="D17" s="21">
        <v>0</v>
      </c>
      <c r="E17" s="21">
        <v>0</v>
      </c>
      <c r="F17" s="21">
        <v>39555031.36889498</v>
      </c>
      <c r="G17" s="22"/>
      <c r="H17" s="22" t="s">
        <v>25</v>
      </c>
      <c r="I17" s="23"/>
      <c r="N17" s="16">
        <v>217497</v>
      </c>
      <c r="O17" s="16">
        <v>3766</v>
      </c>
      <c r="P17" s="16">
        <v>0</v>
      </c>
      <c r="Q17" s="16">
        <v>221263</v>
      </c>
    </row>
    <row r="18" spans="1:17" ht="12.75">
      <c r="A18" s="20" t="s">
        <v>26</v>
      </c>
      <c r="B18" s="21">
        <v>6993160.726584628</v>
      </c>
      <c r="C18" s="21">
        <v>7347096.664463035</v>
      </c>
      <c r="D18" s="21">
        <v>0</v>
      </c>
      <c r="E18" s="21">
        <v>0</v>
      </c>
      <c r="F18" s="21">
        <v>14340257.391047664</v>
      </c>
      <c r="G18" s="22"/>
      <c r="H18" s="22" t="s">
        <v>27</v>
      </c>
      <c r="I18" s="23">
        <v>2380406620.2048473</v>
      </c>
      <c r="N18" s="16">
        <v>71279</v>
      </c>
      <c r="O18" s="16">
        <v>0</v>
      </c>
      <c r="P18" s="16">
        <v>0</v>
      </c>
      <c r="Q18" s="16">
        <v>71279</v>
      </c>
    </row>
    <row r="19" spans="1:17" ht="12.75">
      <c r="A19" s="20" t="s">
        <v>28</v>
      </c>
      <c r="B19" s="21">
        <v>71169247.15613467</v>
      </c>
      <c r="C19" s="21">
        <v>95234068.63999443</v>
      </c>
      <c r="D19" s="21">
        <v>0</v>
      </c>
      <c r="E19" s="21">
        <v>6524571.572445664</v>
      </c>
      <c r="F19" s="21">
        <v>172927887.36857477</v>
      </c>
      <c r="G19" s="22"/>
      <c r="H19" s="22" t="s">
        <v>29</v>
      </c>
      <c r="I19" s="23">
        <v>282313185.99120003</v>
      </c>
      <c r="N19" s="16">
        <v>887696</v>
      </c>
      <c r="O19" s="16">
        <v>15878</v>
      </c>
      <c r="P19" s="16">
        <v>54558</v>
      </c>
      <c r="Q19" s="16">
        <v>958132</v>
      </c>
    </row>
    <row r="20" spans="1:17" ht="12.75">
      <c r="A20" s="20" t="s">
        <v>30</v>
      </c>
      <c r="B20" s="21">
        <v>13709272.748611202</v>
      </c>
      <c r="C20" s="21">
        <v>24366752.136493072</v>
      </c>
      <c r="D20" s="21">
        <v>0</v>
      </c>
      <c r="E20" s="21">
        <v>13269.686613853497</v>
      </c>
      <c r="F20" s="21">
        <v>38089294.57171813</v>
      </c>
      <c r="G20" s="22"/>
      <c r="H20" s="22" t="s">
        <v>31</v>
      </c>
      <c r="I20" s="23" t="s">
        <v>0</v>
      </c>
      <c r="N20" s="16">
        <v>186080</v>
      </c>
      <c r="O20" s="16">
        <v>3511</v>
      </c>
      <c r="P20" s="16">
        <v>2969</v>
      </c>
      <c r="Q20" s="16">
        <v>192560</v>
      </c>
    </row>
    <row r="21" spans="1:17" ht="12.75">
      <c r="A21" s="20" t="s">
        <v>32</v>
      </c>
      <c r="B21" s="21">
        <v>12212089.373842083</v>
      </c>
      <c r="C21" s="21">
        <v>19524770.061203107</v>
      </c>
      <c r="D21" s="21">
        <v>0</v>
      </c>
      <c r="E21" s="21">
        <v>40678.05633797807</v>
      </c>
      <c r="F21" s="21">
        <v>31777537.49138317</v>
      </c>
      <c r="G21" s="22"/>
      <c r="H21" s="22" t="s">
        <v>33</v>
      </c>
      <c r="I21" s="23">
        <v>0</v>
      </c>
      <c r="N21" s="16">
        <v>172120</v>
      </c>
      <c r="O21" s="16">
        <v>2907</v>
      </c>
      <c r="P21" s="16">
        <v>0</v>
      </c>
      <c r="Q21" s="16">
        <v>175027</v>
      </c>
    </row>
    <row r="22" spans="1:17" ht="12.75">
      <c r="A22" s="20" t="s">
        <v>34</v>
      </c>
      <c r="B22" s="21">
        <v>22731706.721829377</v>
      </c>
      <c r="C22" s="21">
        <v>9422232.596890865</v>
      </c>
      <c r="D22" s="21">
        <v>0</v>
      </c>
      <c r="E22" s="21">
        <v>0</v>
      </c>
      <c r="F22" s="21">
        <v>32153939.318720244</v>
      </c>
      <c r="G22" s="22"/>
      <c r="H22" s="22" t="s">
        <v>35</v>
      </c>
      <c r="I22" s="23" t="s">
        <v>0</v>
      </c>
      <c r="N22" s="16">
        <v>167660</v>
      </c>
      <c r="O22" s="16">
        <v>2971</v>
      </c>
      <c r="P22" s="16">
        <v>6917</v>
      </c>
      <c r="Q22" s="16">
        <v>177548</v>
      </c>
    </row>
    <row r="23" spans="1:17" ht="12.75">
      <c r="A23" s="20" t="s">
        <v>36</v>
      </c>
      <c r="B23" s="21">
        <v>12479921.321763702</v>
      </c>
      <c r="C23" s="21">
        <v>20493937.63507015</v>
      </c>
      <c r="D23" s="21">
        <v>0</v>
      </c>
      <c r="E23" s="21">
        <v>0</v>
      </c>
      <c r="F23" s="21">
        <v>32973858.95683385</v>
      </c>
      <c r="G23" s="22"/>
      <c r="H23" s="22" t="s">
        <v>37</v>
      </c>
      <c r="I23" s="23">
        <v>30704040.400076855</v>
      </c>
      <c r="N23" s="16">
        <v>158881</v>
      </c>
      <c r="O23" s="16">
        <v>3057</v>
      </c>
      <c r="P23" s="16">
        <v>0</v>
      </c>
      <c r="Q23" s="16">
        <v>161938</v>
      </c>
    </row>
    <row r="24" spans="1:17" ht="12.75">
      <c r="A24" s="20" t="s">
        <v>38</v>
      </c>
      <c r="B24" s="21">
        <v>0</v>
      </c>
      <c r="C24" s="21">
        <v>0</v>
      </c>
      <c r="D24" s="21">
        <v>0</v>
      </c>
      <c r="E24" s="21">
        <v>0</v>
      </c>
      <c r="F24" s="21">
        <v>0</v>
      </c>
      <c r="G24" s="22"/>
      <c r="H24" s="22"/>
      <c r="I24" s="23"/>
      <c r="N24" s="16" t="e">
        <v>#REF!</v>
      </c>
      <c r="O24" s="16">
        <v>0</v>
      </c>
      <c r="P24" s="16">
        <v>0</v>
      </c>
      <c r="Q24" s="16" t="e">
        <v>#REF!</v>
      </c>
    </row>
    <row r="25" spans="1:17" ht="12.75">
      <c r="A25" s="20" t="s">
        <v>39</v>
      </c>
      <c r="B25" s="21">
        <v>0</v>
      </c>
      <c r="C25" s="21">
        <v>0</v>
      </c>
      <c r="D25" s="21">
        <v>0</v>
      </c>
      <c r="E25" s="21">
        <v>0</v>
      </c>
      <c r="F25" s="21">
        <v>0</v>
      </c>
      <c r="G25" s="22"/>
      <c r="H25" s="22" t="s">
        <v>40</v>
      </c>
      <c r="I25" s="23">
        <v>2691341924.923139</v>
      </c>
      <c r="N25" s="16" t="e">
        <v>#REF!</v>
      </c>
      <c r="O25" s="16">
        <v>0</v>
      </c>
      <c r="P25" s="16">
        <v>0</v>
      </c>
      <c r="Q25" s="16" t="e">
        <v>#REF!</v>
      </c>
    </row>
    <row r="26" spans="1:17" ht="12.75">
      <c r="A26" s="20" t="s">
        <v>41</v>
      </c>
      <c r="B26" s="21">
        <v>17361117.870717585</v>
      </c>
      <c r="C26" s="21">
        <v>18035446.84993818</v>
      </c>
      <c r="D26" s="21">
        <v>0</v>
      </c>
      <c r="E26" s="21">
        <v>5725928.644498567</v>
      </c>
      <c r="F26" s="21">
        <v>41122493.36515433</v>
      </c>
      <c r="G26" s="22"/>
      <c r="H26" s="22" t="s">
        <v>42</v>
      </c>
      <c r="I26" s="23">
        <v>2691341924.9231415</v>
      </c>
      <c r="N26" s="16">
        <v>158887</v>
      </c>
      <c r="O26" s="16">
        <v>3160</v>
      </c>
      <c r="P26" s="16">
        <v>0</v>
      </c>
      <c r="Q26" s="16">
        <v>162047</v>
      </c>
    </row>
    <row r="27" spans="1:17" ht="12.75">
      <c r="A27" s="20" t="s">
        <v>43</v>
      </c>
      <c r="B27" s="21">
        <v>38442109.29935168</v>
      </c>
      <c r="C27" s="21">
        <v>37923237.23641251</v>
      </c>
      <c r="D27" s="21">
        <v>0</v>
      </c>
      <c r="E27" s="21">
        <v>0</v>
      </c>
      <c r="F27" s="21">
        <v>76365346.53576419</v>
      </c>
      <c r="G27" s="22"/>
      <c r="H27" s="22"/>
      <c r="I27" s="23" t="s">
        <v>0</v>
      </c>
      <c r="N27" s="16">
        <v>452700</v>
      </c>
      <c r="O27" s="16">
        <v>0</v>
      </c>
      <c r="P27" s="16">
        <v>18178</v>
      </c>
      <c r="Q27" s="16">
        <v>470878</v>
      </c>
    </row>
    <row r="28" spans="1:17" ht="12.75">
      <c r="A28" s="20" t="s">
        <v>44</v>
      </c>
      <c r="B28" s="21">
        <v>-1223.410057732419</v>
      </c>
      <c r="C28" s="21">
        <v>0</v>
      </c>
      <c r="D28" s="21">
        <v>0</v>
      </c>
      <c r="E28" s="21">
        <v>-79841.93610849186</v>
      </c>
      <c r="F28" s="21">
        <v>-81065.34616622428</v>
      </c>
      <c r="G28" s="22"/>
      <c r="H28" s="22"/>
      <c r="I28" s="23" t="s">
        <v>0</v>
      </c>
      <c r="N28" s="16">
        <v>131014</v>
      </c>
      <c r="O28" s="16">
        <v>0</v>
      </c>
      <c r="P28" s="16">
        <v>0</v>
      </c>
      <c r="Q28" s="16">
        <v>131014</v>
      </c>
    </row>
    <row r="29" spans="1:17" ht="12.75">
      <c r="A29" s="20" t="s">
        <v>45</v>
      </c>
      <c r="B29" s="21">
        <v>13634361.813976437</v>
      </c>
      <c r="C29" s="21">
        <v>31622573.55488032</v>
      </c>
      <c r="D29" s="21">
        <v>0</v>
      </c>
      <c r="E29" s="21">
        <v>10565.311739037224</v>
      </c>
      <c r="F29" s="21">
        <v>45267500.68059579</v>
      </c>
      <c r="G29" s="22"/>
      <c r="H29" s="22"/>
      <c r="I29" s="23"/>
      <c r="N29" s="16">
        <v>255139</v>
      </c>
      <c r="O29" s="16">
        <v>4040</v>
      </c>
      <c r="P29" s="16">
        <v>3618</v>
      </c>
      <c r="Q29" s="16">
        <v>262797</v>
      </c>
    </row>
    <row r="30" spans="1:17" ht="12.75">
      <c r="A30" s="20" t="s">
        <v>46</v>
      </c>
      <c r="B30" s="21">
        <v>18346560.578334</v>
      </c>
      <c r="C30" s="21">
        <v>4985624.984668307</v>
      </c>
      <c r="D30" s="21">
        <v>0</v>
      </c>
      <c r="E30" s="21">
        <v>95508.33507538764</v>
      </c>
      <c r="F30" s="21">
        <v>23427693.898077693</v>
      </c>
      <c r="G30" s="22"/>
      <c r="H30" s="22"/>
      <c r="I30" s="23"/>
      <c r="N30" s="16">
        <v>122763</v>
      </c>
      <c r="O30" s="16">
        <v>2024</v>
      </c>
      <c r="P30" s="16">
        <v>0</v>
      </c>
      <c r="Q30" s="16">
        <v>124787</v>
      </c>
    </row>
    <row r="31" spans="1:17" ht="12.75">
      <c r="A31" s="20" t="s">
        <v>47</v>
      </c>
      <c r="B31" s="21">
        <v>51135574.42286174</v>
      </c>
      <c r="C31" s="21">
        <v>22065733.006052963</v>
      </c>
      <c r="D31" s="21">
        <v>0</v>
      </c>
      <c r="E31" s="21">
        <v>0</v>
      </c>
      <c r="F31" s="21">
        <v>73201307.4289147</v>
      </c>
      <c r="G31" s="22"/>
      <c r="H31" s="22"/>
      <c r="I31" s="23"/>
      <c r="N31" s="16">
        <v>241229</v>
      </c>
      <c r="O31" s="16">
        <v>7219</v>
      </c>
      <c r="P31" s="16">
        <v>0</v>
      </c>
      <c r="Q31" s="16">
        <v>248448</v>
      </c>
    </row>
    <row r="32" spans="1:17" ht="12.75">
      <c r="A32" s="20" t="s">
        <v>48</v>
      </c>
      <c r="B32" s="21">
        <v>3243427.3900965136</v>
      </c>
      <c r="C32" s="21">
        <v>3228040.4365385766</v>
      </c>
      <c r="D32" s="21">
        <v>0</v>
      </c>
      <c r="E32" s="21">
        <v>0</v>
      </c>
      <c r="F32" s="21">
        <v>6471467.826635091</v>
      </c>
      <c r="G32" s="22"/>
      <c r="H32" s="22"/>
      <c r="I32" s="23"/>
      <c r="N32" s="16">
        <v>34392</v>
      </c>
      <c r="O32" s="16">
        <v>579</v>
      </c>
      <c r="P32" s="16">
        <v>0</v>
      </c>
      <c r="Q32" s="16">
        <v>34971</v>
      </c>
    </row>
    <row r="33" spans="1:17" ht="12.75">
      <c r="A33" s="20" t="s">
        <v>49</v>
      </c>
      <c r="B33" s="21">
        <v>9970068.930178802</v>
      </c>
      <c r="C33" s="21">
        <v>6163112.188395636</v>
      </c>
      <c r="D33" s="21">
        <v>0</v>
      </c>
      <c r="E33" s="21">
        <v>0</v>
      </c>
      <c r="F33" s="21">
        <v>16133181.118574439</v>
      </c>
      <c r="G33" s="22"/>
      <c r="H33" s="22"/>
      <c r="I33" s="23"/>
      <c r="N33" s="16">
        <v>86397</v>
      </c>
      <c r="O33" s="16">
        <v>1385</v>
      </c>
      <c r="P33" s="16">
        <v>0</v>
      </c>
      <c r="Q33" s="16">
        <v>87782</v>
      </c>
    </row>
    <row r="34" spans="1:17" ht="12.75">
      <c r="A34" s="20" t="s">
        <v>50</v>
      </c>
      <c r="B34" s="21">
        <v>11814898.6402126</v>
      </c>
      <c r="C34" s="21">
        <v>6255428.310506745</v>
      </c>
      <c r="D34" s="21">
        <v>0</v>
      </c>
      <c r="E34" s="21">
        <v>0</v>
      </c>
      <c r="F34" s="21">
        <v>18070326.950719345</v>
      </c>
      <c r="G34" s="22"/>
      <c r="H34" s="22"/>
      <c r="I34" s="23"/>
      <c r="N34" s="16">
        <v>88378</v>
      </c>
      <c r="O34" s="16">
        <v>1686</v>
      </c>
      <c r="P34" s="16">
        <v>0</v>
      </c>
      <c r="Q34" s="16">
        <v>90064</v>
      </c>
    </row>
    <row r="35" spans="1:17" ht="12.75">
      <c r="A35" s="20" t="s">
        <v>51</v>
      </c>
      <c r="B35" s="21">
        <v>0</v>
      </c>
      <c r="C35" s="21">
        <v>0</v>
      </c>
      <c r="D35" s="21">
        <v>0</v>
      </c>
      <c r="E35" s="21">
        <v>0</v>
      </c>
      <c r="F35" s="21">
        <v>0</v>
      </c>
      <c r="G35" s="22"/>
      <c r="H35" s="22"/>
      <c r="I35" s="23"/>
      <c r="N35" s="16" t="e">
        <v>#REF!</v>
      </c>
      <c r="O35" s="16">
        <v>0</v>
      </c>
      <c r="P35" s="16">
        <v>0</v>
      </c>
      <c r="Q35" s="16" t="e">
        <v>#REF!</v>
      </c>
    </row>
    <row r="36" spans="1:17" ht="12.75">
      <c r="A36" s="20" t="s">
        <v>52</v>
      </c>
      <c r="B36" s="21">
        <v>18925108.63072019</v>
      </c>
      <c r="C36" s="21">
        <v>46149079.81360468</v>
      </c>
      <c r="D36" s="21">
        <v>0</v>
      </c>
      <c r="E36" s="21">
        <v>1139089.8305648412</v>
      </c>
      <c r="F36" s="21">
        <v>66213278.274889715</v>
      </c>
      <c r="G36" s="22"/>
      <c r="H36" s="22"/>
      <c r="I36" s="23"/>
      <c r="N36" s="16">
        <v>164924</v>
      </c>
      <c r="O36" s="16">
        <v>0</v>
      </c>
      <c r="P36" s="16">
        <v>17618</v>
      </c>
      <c r="Q36" s="16">
        <v>182542</v>
      </c>
    </row>
    <row r="37" spans="1:17" ht="12.75">
      <c r="A37" s="20" t="s">
        <v>53</v>
      </c>
      <c r="B37" s="21">
        <v>4343542.848998507</v>
      </c>
      <c r="C37" s="21">
        <v>6896659.050780594</v>
      </c>
      <c r="D37" s="21">
        <v>0</v>
      </c>
      <c r="E37" s="21">
        <v>0</v>
      </c>
      <c r="F37" s="21">
        <v>11240201.8997791</v>
      </c>
      <c r="G37" s="22"/>
      <c r="H37" s="22"/>
      <c r="I37" s="23"/>
      <c r="N37" s="16">
        <v>66512</v>
      </c>
      <c r="O37" s="16">
        <v>0</v>
      </c>
      <c r="P37" s="16">
        <v>36528</v>
      </c>
      <c r="Q37" s="16">
        <v>103040</v>
      </c>
    </row>
    <row r="38" spans="1:17" ht="12.75">
      <c r="A38" s="20" t="s">
        <v>54</v>
      </c>
      <c r="B38" s="21">
        <v>0</v>
      </c>
      <c r="C38" s="21">
        <v>0</v>
      </c>
      <c r="D38" s="21">
        <v>0</v>
      </c>
      <c r="E38" s="21">
        <v>0</v>
      </c>
      <c r="F38" s="21">
        <v>0</v>
      </c>
      <c r="G38" s="22"/>
      <c r="H38" s="22"/>
      <c r="I38" s="23"/>
      <c r="N38" s="16" t="e">
        <v>#REF!</v>
      </c>
      <c r="O38" s="16">
        <v>0</v>
      </c>
      <c r="P38" s="16">
        <v>0</v>
      </c>
      <c r="Q38" s="16" t="e">
        <v>#REF!</v>
      </c>
    </row>
    <row r="39" spans="1:17" ht="12.75">
      <c r="A39" s="20" t="s">
        <v>55</v>
      </c>
      <c r="B39" s="21">
        <v>28955649.241751034</v>
      </c>
      <c r="C39" s="21">
        <v>60649103.75877319</v>
      </c>
      <c r="D39" s="21">
        <v>0</v>
      </c>
      <c r="E39" s="21">
        <v>0</v>
      </c>
      <c r="F39" s="21">
        <v>89604753.00052422</v>
      </c>
      <c r="G39" s="22"/>
      <c r="H39" s="22"/>
      <c r="I39" s="23"/>
      <c r="N39" s="16">
        <v>420749</v>
      </c>
      <c r="O39" s="16">
        <v>0</v>
      </c>
      <c r="P39" s="16">
        <v>12160</v>
      </c>
      <c r="Q39" s="16">
        <v>432909</v>
      </c>
    </row>
    <row r="40" spans="1:17" ht="12.75">
      <c r="A40" s="20" t="s">
        <v>56</v>
      </c>
      <c r="B40" s="21">
        <v>3165020.6911936714</v>
      </c>
      <c r="C40" s="21">
        <v>4377167.101172449</v>
      </c>
      <c r="D40" s="21">
        <v>0</v>
      </c>
      <c r="E40" s="21">
        <v>29416.977021902025</v>
      </c>
      <c r="F40" s="21">
        <v>7571604.769388023</v>
      </c>
      <c r="G40" s="22"/>
      <c r="H40" s="22"/>
      <c r="I40" s="23"/>
      <c r="N40" s="16">
        <v>41335</v>
      </c>
      <c r="O40" s="16">
        <v>716</v>
      </c>
      <c r="P40" s="16">
        <v>0</v>
      </c>
      <c r="Q40" s="16">
        <v>42051</v>
      </c>
    </row>
    <row r="41" spans="1:17" ht="12.75">
      <c r="A41" s="20" t="s">
        <v>57</v>
      </c>
      <c r="B41" s="21">
        <v>27917162.70210851</v>
      </c>
      <c r="C41" s="21">
        <v>33017567.493697267</v>
      </c>
      <c r="D41" s="21">
        <v>0</v>
      </c>
      <c r="E41" s="21">
        <v>1863676.604863352</v>
      </c>
      <c r="F41" s="21">
        <v>62798406.800669126</v>
      </c>
      <c r="G41" s="22"/>
      <c r="H41" s="22"/>
      <c r="I41" s="23"/>
      <c r="N41" s="16">
        <v>321349</v>
      </c>
      <c r="O41" s="16">
        <v>5591</v>
      </c>
      <c r="P41" s="16">
        <v>4234</v>
      </c>
      <c r="Q41" s="16">
        <v>331174</v>
      </c>
    </row>
    <row r="42" spans="1:17" ht="12.75">
      <c r="A42" s="20" t="s">
        <v>58</v>
      </c>
      <c r="B42" s="21">
        <v>10102041.893233296</v>
      </c>
      <c r="C42" s="21">
        <v>16342463.70567764</v>
      </c>
      <c r="D42" s="21">
        <v>0</v>
      </c>
      <c r="E42" s="21">
        <v>0</v>
      </c>
      <c r="F42" s="21">
        <v>26444505.598910935</v>
      </c>
      <c r="G42" s="22"/>
      <c r="H42" s="22"/>
      <c r="I42" s="23"/>
      <c r="N42" s="16">
        <v>120165</v>
      </c>
      <c r="O42" s="16">
        <v>0</v>
      </c>
      <c r="P42" s="16">
        <v>0</v>
      </c>
      <c r="Q42" s="16">
        <v>120165</v>
      </c>
    </row>
    <row r="43" spans="1:17" ht="12.75">
      <c r="A43" s="20" t="s">
        <v>59</v>
      </c>
      <c r="B43" s="21">
        <v>14574324.304056559</v>
      </c>
      <c r="C43" s="21">
        <v>15309822.032438824</v>
      </c>
      <c r="D43" s="21">
        <v>0</v>
      </c>
      <c r="E43" s="21">
        <v>0</v>
      </c>
      <c r="F43" s="21">
        <v>29884146.336495385</v>
      </c>
      <c r="G43" s="22"/>
      <c r="H43" s="22"/>
      <c r="I43" s="23"/>
      <c r="N43" s="16">
        <v>152674</v>
      </c>
      <c r="O43" s="16">
        <v>2746</v>
      </c>
      <c r="P43" s="16">
        <v>0</v>
      </c>
      <c r="Q43" s="16">
        <v>155420</v>
      </c>
    </row>
    <row r="44" spans="1:17" ht="12.75">
      <c r="A44" s="20" t="s">
        <v>60</v>
      </c>
      <c r="B44" s="21">
        <v>43050444.44207262</v>
      </c>
      <c r="C44" s="21">
        <v>151914031.3609202</v>
      </c>
      <c r="D44" s="21">
        <v>0</v>
      </c>
      <c r="E44" s="21">
        <v>0</v>
      </c>
      <c r="F44" s="21">
        <v>194964475.80299282</v>
      </c>
      <c r="G44" s="22"/>
      <c r="H44" s="22"/>
      <c r="I44" s="23"/>
      <c r="N44" s="16">
        <v>1012325</v>
      </c>
      <c r="O44" s="16">
        <v>18355</v>
      </c>
      <c r="P44" s="16">
        <v>35744</v>
      </c>
      <c r="Q44" s="16">
        <v>1066424</v>
      </c>
    </row>
    <row r="45" spans="1:17" ht="12.75">
      <c r="A45" s="20" t="s">
        <v>61</v>
      </c>
      <c r="B45" s="21">
        <v>437748.6072593317</v>
      </c>
      <c r="C45" s="21">
        <v>550192.2173687004</v>
      </c>
      <c r="D45" s="21">
        <v>0</v>
      </c>
      <c r="E45" s="21">
        <v>0</v>
      </c>
      <c r="F45" s="21">
        <v>987940.824628032</v>
      </c>
      <c r="G45" s="22"/>
      <c r="H45" s="22"/>
      <c r="I45" s="23"/>
      <c r="N45" s="16">
        <v>4303</v>
      </c>
      <c r="O45" s="16">
        <v>0</v>
      </c>
      <c r="P45" s="16">
        <v>0</v>
      </c>
      <c r="Q45" s="16">
        <v>4303</v>
      </c>
    </row>
    <row r="46" spans="1:17" ht="12.75">
      <c r="A46" s="20" t="s">
        <v>62</v>
      </c>
      <c r="B46" s="21">
        <v>3059086.0121243848</v>
      </c>
      <c r="C46" s="21">
        <v>19428883.173146423</v>
      </c>
      <c r="D46" s="21">
        <v>0</v>
      </c>
      <c r="E46" s="21">
        <v>0</v>
      </c>
      <c r="F46" s="21">
        <v>22487969.18527081</v>
      </c>
      <c r="G46" s="22"/>
      <c r="H46" s="22"/>
      <c r="I46" s="23"/>
      <c r="N46" s="16">
        <v>115523</v>
      </c>
      <c r="O46" s="16">
        <v>2131</v>
      </c>
      <c r="P46" s="16">
        <v>0</v>
      </c>
      <c r="Q46" s="16">
        <v>117654</v>
      </c>
    </row>
    <row r="47" spans="1:17" ht="12.75">
      <c r="A47" s="20" t="s">
        <v>63</v>
      </c>
      <c r="B47" s="21">
        <v>15947433.519752702</v>
      </c>
      <c r="C47" s="21">
        <v>19569039.54849705</v>
      </c>
      <c r="D47" s="21">
        <v>0</v>
      </c>
      <c r="E47" s="21">
        <v>0</v>
      </c>
      <c r="F47" s="21">
        <v>35516473.068249755</v>
      </c>
      <c r="G47" s="22"/>
      <c r="H47" s="22"/>
      <c r="I47" s="23"/>
      <c r="N47" s="16">
        <v>191901</v>
      </c>
      <c r="O47" s="16">
        <v>3316</v>
      </c>
      <c r="P47" s="16">
        <v>0</v>
      </c>
      <c r="Q47" s="16">
        <v>195217</v>
      </c>
    </row>
    <row r="48" spans="1:17" ht="12.75">
      <c r="A48" s="20" t="s">
        <v>64</v>
      </c>
      <c r="B48" s="21">
        <v>6269024.629595526</v>
      </c>
      <c r="C48" s="21">
        <v>2491727.4448660174</v>
      </c>
      <c r="D48" s="21">
        <v>0</v>
      </c>
      <c r="E48" s="21">
        <v>0</v>
      </c>
      <c r="F48" s="21">
        <v>8760752.074461542</v>
      </c>
      <c r="G48" s="22"/>
      <c r="H48" s="22"/>
      <c r="I48" s="23"/>
      <c r="N48" s="16">
        <v>43386</v>
      </c>
      <c r="O48" s="16">
        <v>806</v>
      </c>
      <c r="P48" s="16">
        <v>0</v>
      </c>
      <c r="Q48" s="16">
        <v>44192</v>
      </c>
    </row>
    <row r="49" spans="1:17" ht="12.75">
      <c r="A49" s="20" t="s">
        <v>65</v>
      </c>
      <c r="B49" s="21">
        <v>23148065.26389108</v>
      </c>
      <c r="C49" s="21">
        <v>13904526.758854058</v>
      </c>
      <c r="D49" s="21">
        <v>0</v>
      </c>
      <c r="E49" s="21">
        <v>0</v>
      </c>
      <c r="F49" s="21">
        <v>37052592.02274513</v>
      </c>
      <c r="G49" s="22"/>
      <c r="H49" s="22"/>
      <c r="I49" s="23"/>
      <c r="N49" s="16">
        <v>188167</v>
      </c>
      <c r="O49" s="16">
        <v>3220</v>
      </c>
      <c r="P49" s="16">
        <v>0</v>
      </c>
      <c r="Q49" s="16">
        <v>191387</v>
      </c>
    </row>
    <row r="50" spans="1:17" ht="12.75">
      <c r="A50" s="20" t="s">
        <v>66</v>
      </c>
      <c r="B50" s="21">
        <v>107355811.09738332</v>
      </c>
      <c r="C50" s="21">
        <v>115539966.33138095</v>
      </c>
      <c r="D50" s="21">
        <v>0</v>
      </c>
      <c r="E50" s="21">
        <v>11821021.801441673</v>
      </c>
      <c r="F50" s="21">
        <v>234716799.23020595</v>
      </c>
      <c r="G50" s="22"/>
      <c r="H50" s="22"/>
      <c r="I50" s="23"/>
      <c r="N50" s="16">
        <v>1194348</v>
      </c>
      <c r="O50" s="16">
        <v>0</v>
      </c>
      <c r="P50" s="16">
        <v>29719</v>
      </c>
      <c r="Q50" s="16">
        <v>1224067</v>
      </c>
    </row>
    <row r="51" spans="1:17" ht="12.75">
      <c r="A51" s="20" t="s">
        <v>67</v>
      </c>
      <c r="B51" s="21">
        <v>8164098.312230013</v>
      </c>
      <c r="C51" s="21">
        <v>5519014.018604118</v>
      </c>
      <c r="D51" s="21">
        <v>0</v>
      </c>
      <c r="E51" s="21">
        <v>245831.92698186357</v>
      </c>
      <c r="F51" s="21">
        <v>13928944.257815994</v>
      </c>
      <c r="G51" s="22"/>
      <c r="H51" s="22"/>
      <c r="I51" s="23"/>
      <c r="N51" s="16">
        <v>77024</v>
      </c>
      <c r="O51" s="16">
        <v>1323</v>
      </c>
      <c r="P51" s="16">
        <v>0</v>
      </c>
      <c r="Q51" s="16">
        <v>78347</v>
      </c>
    </row>
    <row r="52" spans="1:17" ht="12.75">
      <c r="A52" s="20" t="s">
        <v>68</v>
      </c>
      <c r="B52" s="21">
        <v>0</v>
      </c>
      <c r="C52" s="21">
        <v>0</v>
      </c>
      <c r="D52" s="21">
        <v>0</v>
      </c>
      <c r="E52" s="21">
        <v>0</v>
      </c>
      <c r="F52" s="21">
        <v>0</v>
      </c>
      <c r="G52" s="22"/>
      <c r="H52" s="22"/>
      <c r="I52" s="23"/>
      <c r="N52" s="16" t="e">
        <v>#REF!</v>
      </c>
      <c r="O52" s="16">
        <v>0</v>
      </c>
      <c r="P52" s="16">
        <v>0</v>
      </c>
      <c r="Q52" s="16" t="e">
        <v>#REF!</v>
      </c>
    </row>
    <row r="53" spans="1:17" ht="12.75">
      <c r="A53" s="20" t="s">
        <v>69</v>
      </c>
      <c r="B53" s="21">
        <v>10224803.292313503</v>
      </c>
      <c r="C53" s="21">
        <v>17209146.902598947</v>
      </c>
      <c r="D53" s="21">
        <v>0</v>
      </c>
      <c r="E53" s="21">
        <v>0</v>
      </c>
      <c r="F53" s="21">
        <v>27433950.19491245</v>
      </c>
      <c r="G53" s="22"/>
      <c r="H53" s="22"/>
      <c r="I53" s="23"/>
      <c r="N53" s="16">
        <v>173714</v>
      </c>
      <c r="O53" s="16">
        <v>2524</v>
      </c>
      <c r="P53" s="16">
        <v>14573</v>
      </c>
      <c r="Q53" s="16">
        <v>190811</v>
      </c>
    </row>
    <row r="54" spans="1:17" ht="12.75">
      <c r="A54" s="20" t="s">
        <v>70</v>
      </c>
      <c r="B54" s="21">
        <v>32340826.619588844</v>
      </c>
      <c r="C54" s="21">
        <v>51606295.86240432</v>
      </c>
      <c r="D54" s="21">
        <v>0</v>
      </c>
      <c r="E54" s="21">
        <v>2221592.1320339544</v>
      </c>
      <c r="F54" s="21">
        <v>86168714.61402713</v>
      </c>
      <c r="G54" s="22"/>
      <c r="H54" s="22"/>
      <c r="I54" s="23"/>
      <c r="N54" s="16">
        <v>522893</v>
      </c>
      <c r="O54" s="16">
        <v>7795</v>
      </c>
      <c r="P54" s="16">
        <v>0</v>
      </c>
      <c r="Q54" s="16">
        <v>530688</v>
      </c>
    </row>
    <row r="55" spans="1:17" ht="12.75">
      <c r="A55" s="20" t="s">
        <v>71</v>
      </c>
      <c r="B55" s="21">
        <v>1981878.5471902615</v>
      </c>
      <c r="C55" s="21">
        <v>2920398.148331502</v>
      </c>
      <c r="D55" s="21">
        <v>0</v>
      </c>
      <c r="E55" s="21">
        <v>0</v>
      </c>
      <c r="F55" s="21">
        <v>4902276.6955217635</v>
      </c>
      <c r="G55" s="22"/>
      <c r="H55" s="22"/>
      <c r="I55" s="23"/>
      <c r="N55" s="16">
        <v>23884</v>
      </c>
      <c r="O55" s="16">
        <v>455</v>
      </c>
      <c r="P55" s="16">
        <v>0</v>
      </c>
      <c r="Q55" s="16">
        <v>24339</v>
      </c>
    </row>
    <row r="56" spans="1:17" ht="12.75">
      <c r="A56" s="20" t="s">
        <v>72</v>
      </c>
      <c r="B56" s="21">
        <v>14206969.665933926</v>
      </c>
      <c r="C56" s="21">
        <v>45378125.91423546</v>
      </c>
      <c r="D56" s="21">
        <v>0</v>
      </c>
      <c r="E56" s="21">
        <v>81200.35897274845</v>
      </c>
      <c r="F56" s="21">
        <v>59666295.93914213</v>
      </c>
      <c r="G56" s="22"/>
      <c r="H56" s="22"/>
      <c r="I56" s="23"/>
      <c r="N56" s="16">
        <v>310572</v>
      </c>
      <c r="O56" s="16">
        <v>5533</v>
      </c>
      <c r="P56" s="16">
        <v>3204</v>
      </c>
      <c r="Q56" s="16">
        <v>319309</v>
      </c>
    </row>
    <row r="57" spans="1:17" ht="12.75">
      <c r="A57" s="20" t="s">
        <v>73</v>
      </c>
      <c r="B57" s="21">
        <v>2940187.933176145</v>
      </c>
      <c r="C57" s="21">
        <v>3265819.1663456047</v>
      </c>
      <c r="D57" s="21">
        <v>0</v>
      </c>
      <c r="E57" s="21">
        <v>0</v>
      </c>
      <c r="F57" s="21">
        <v>6206007.09952175</v>
      </c>
      <c r="G57" s="22"/>
      <c r="H57" s="22"/>
      <c r="I57" s="23"/>
      <c r="N57" s="16">
        <v>32977</v>
      </c>
      <c r="O57" s="16">
        <v>551</v>
      </c>
      <c r="P57" s="16">
        <v>0</v>
      </c>
      <c r="Q57" s="16">
        <v>33528</v>
      </c>
    </row>
    <row r="58" spans="1:17" ht="12.75">
      <c r="A58" s="20" t="s">
        <v>74</v>
      </c>
      <c r="B58" s="21">
        <v>0</v>
      </c>
      <c r="C58" s="21">
        <v>0</v>
      </c>
      <c r="D58" s="21">
        <v>0</v>
      </c>
      <c r="E58" s="21">
        <v>0</v>
      </c>
      <c r="F58" s="21">
        <v>0</v>
      </c>
      <c r="G58" s="22"/>
      <c r="H58" s="22"/>
      <c r="I58" s="23"/>
      <c r="N58" s="16" t="e">
        <v>#REF!</v>
      </c>
      <c r="O58" s="16">
        <v>0</v>
      </c>
      <c r="P58" s="16">
        <v>0</v>
      </c>
      <c r="Q58" s="16" t="e">
        <v>#REF!</v>
      </c>
    </row>
    <row r="59" spans="1:9" ht="12.75">
      <c r="A59" s="20" t="s">
        <v>0</v>
      </c>
      <c r="B59" s="21"/>
      <c r="C59" s="21"/>
      <c r="D59" s="21"/>
      <c r="E59" s="21"/>
      <c r="F59" s="21"/>
      <c r="G59" s="22"/>
      <c r="H59" s="22"/>
      <c r="I59" s="23"/>
    </row>
    <row r="60" spans="1:17" ht="12.75">
      <c r="A60" s="20" t="s">
        <v>6</v>
      </c>
      <c r="B60" s="21">
        <v>1128366290.2285764</v>
      </c>
      <c r="C60" s="21">
        <v>1530770161.6593468</v>
      </c>
      <c r="D60" s="21">
        <v>0</v>
      </c>
      <c r="E60" s="21">
        <v>32205473.035217144</v>
      </c>
      <c r="F60" s="21">
        <v>2691341924.9231415</v>
      </c>
      <c r="G60" s="22"/>
      <c r="H60" s="22"/>
      <c r="I60" s="23"/>
      <c r="N60" s="16" t="e">
        <v>#REF!</v>
      </c>
      <c r="O60" s="16">
        <v>203662</v>
      </c>
      <c r="P60" s="16">
        <v>481360</v>
      </c>
      <c r="Q60" s="16" t="e">
        <v>#REF!</v>
      </c>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6" t="s">
        <v>0</v>
      </c>
      <c r="C63" s="16" t="s">
        <v>0</v>
      </c>
      <c r="D63" s="16" t="s">
        <v>0</v>
      </c>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65"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9.375" style="16" customWidth="1"/>
    <col min="3" max="3" width="11.625" style="16" customWidth="1"/>
    <col min="4" max="4" width="9.37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107</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230412.52824233047</v>
      </c>
      <c r="C6" s="21">
        <v>4177057.662172923</v>
      </c>
      <c r="D6" s="21">
        <v>113610.48917245494</v>
      </c>
      <c r="E6" s="21">
        <v>0</v>
      </c>
      <c r="F6" s="21">
        <v>4521080.679587708</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4778293.580364622</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159869.11666666667</v>
      </c>
    </row>
    <row r="16" spans="1:9" ht="12.75">
      <c r="A16" s="20" t="s">
        <v>23</v>
      </c>
      <c r="B16" s="21">
        <v>800.5899829547435</v>
      </c>
      <c r="C16" s="21">
        <v>22451.070261824574</v>
      </c>
      <c r="D16" s="21">
        <v>204.34294262839938</v>
      </c>
      <c r="E16" s="21">
        <v>0</v>
      </c>
      <c r="F16" s="21">
        <v>23456.003187407718</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400000</v>
      </c>
    </row>
    <row r="19" spans="1:9" ht="12.75">
      <c r="A19" s="20" t="s">
        <v>28</v>
      </c>
      <c r="B19" s="21">
        <v>0</v>
      </c>
      <c r="C19" s="21">
        <v>0</v>
      </c>
      <c r="D19" s="21">
        <v>0</v>
      </c>
      <c r="E19" s="21">
        <v>0</v>
      </c>
      <c r="F19" s="21">
        <v>0</v>
      </c>
      <c r="G19" s="22"/>
      <c r="H19" s="22" t="s">
        <v>29</v>
      </c>
      <c r="I19" s="23">
        <v>-807666.4196353774</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328371</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222148</v>
      </c>
    </row>
    <row r="24" spans="1:9" ht="12.75">
      <c r="A24" s="20" t="s">
        <v>38</v>
      </c>
      <c r="B24" s="21">
        <v>9620.072878294613</v>
      </c>
      <c r="C24" s="21">
        <v>238084.2171878483</v>
      </c>
      <c r="D24" s="21">
        <v>3069.1438254097434</v>
      </c>
      <c r="E24" s="21">
        <v>0</v>
      </c>
      <c r="F24" s="21">
        <v>250773.43389155265</v>
      </c>
      <c r="G24" s="22"/>
      <c r="H24" s="22"/>
      <c r="I24" s="23"/>
    </row>
    <row r="25" spans="1:9" ht="12.75">
      <c r="A25" s="20" t="s">
        <v>39</v>
      </c>
      <c r="B25" s="21">
        <v>0</v>
      </c>
      <c r="C25" s="21">
        <v>0</v>
      </c>
      <c r="D25" s="21">
        <v>0</v>
      </c>
      <c r="E25" s="21">
        <v>0</v>
      </c>
      <c r="F25" s="21">
        <v>0</v>
      </c>
      <c r="G25" s="22"/>
      <c r="H25" s="22" t="s">
        <v>40</v>
      </c>
      <c r="I25" s="23">
        <v>4795310.116666665</v>
      </c>
    </row>
    <row r="26" spans="1:9" ht="12.75">
      <c r="A26" s="20" t="s">
        <v>41</v>
      </c>
      <c r="B26" s="21">
        <v>0</v>
      </c>
      <c r="C26" s="21">
        <v>0</v>
      </c>
      <c r="D26" s="21">
        <v>0</v>
      </c>
      <c r="E26" s="21">
        <v>0</v>
      </c>
      <c r="F26" s="21">
        <v>0</v>
      </c>
      <c r="G26" s="22"/>
      <c r="H26" s="22" t="s">
        <v>42</v>
      </c>
      <c r="I26" s="23">
        <v>4795310.116666668</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240833.19110357985</v>
      </c>
      <c r="C60" s="21">
        <v>4437592.949622596</v>
      </c>
      <c r="D60" s="21">
        <v>116883.97594049308</v>
      </c>
      <c r="E60" s="21">
        <v>0</v>
      </c>
      <c r="F60" s="21">
        <v>4795310.116666668</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associations use only.  The data utilizes estimates and excludes many costs incurred directly by the State Guaranty Associations.  It May NOT be utilized in protesting actual assessments made by State Guaranty Associaitons.</oddFooter>
  </headerFooter>
</worksheet>
</file>

<file path=xl/worksheets/sheet2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5" sqref="E15"/>
    </sheetView>
  </sheetViews>
  <sheetFormatPr defaultColWidth="9.00390625" defaultRowHeight="12.75"/>
  <cols>
    <col min="1" max="1" width="15.625" style="16" customWidth="1"/>
    <col min="2" max="2" width="12.375" style="16" customWidth="1"/>
    <col min="3" max="3" width="11.625" style="16" customWidth="1"/>
    <col min="4" max="4" width="8.125" style="16" customWidth="1"/>
    <col min="5" max="5" width="14.50390625" style="16" customWidth="1"/>
    <col min="6" max="6" width="12.125" style="16" customWidth="1"/>
    <col min="7" max="7" width="2.625" style="16" customWidth="1"/>
    <col min="8" max="8" width="28.125" style="16" customWidth="1"/>
    <col min="9" max="9" width="14.50390625" style="17" customWidth="1"/>
    <col min="10" max="16384" width="10.625" style="16" customWidth="1"/>
  </cols>
  <sheetData>
    <row r="1" spans="1:9" ht="12.75">
      <c r="A1" s="133" t="s">
        <v>268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23952349</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133536.01378861812</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2999987</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21085898.01378862</v>
      </c>
    </row>
    <row r="26" spans="1:9" ht="12.75">
      <c r="A26" s="20" t="s">
        <v>41</v>
      </c>
      <c r="B26" s="21">
        <v>0</v>
      </c>
      <c r="C26" s="21">
        <v>0</v>
      </c>
      <c r="D26" s="21">
        <v>0</v>
      </c>
      <c r="E26" s="21">
        <v>0</v>
      </c>
      <c r="F26" s="21">
        <v>0</v>
      </c>
      <c r="G26" s="22"/>
      <c r="H26" s="22" t="s">
        <v>42</v>
      </c>
      <c r="I26" s="23">
        <v>21085898.01378862</v>
      </c>
    </row>
    <row r="27" spans="1:9" ht="12.75">
      <c r="A27" s="20" t="s">
        <v>43</v>
      </c>
      <c r="B27" s="21">
        <v>0</v>
      </c>
      <c r="C27" s="21">
        <v>0</v>
      </c>
      <c r="D27" s="21">
        <v>0</v>
      </c>
      <c r="E27" s="21">
        <v>0</v>
      </c>
      <c r="F27" s="21">
        <v>0</v>
      </c>
      <c r="G27" s="22"/>
      <c r="H27" s="22"/>
      <c r="I27" s="21" t="s">
        <v>0</v>
      </c>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21085898.01378862</v>
      </c>
      <c r="C30" s="21">
        <v>0</v>
      </c>
      <c r="D30" s="21">
        <v>0</v>
      </c>
      <c r="E30" s="21">
        <v>0</v>
      </c>
      <c r="F30" s="21">
        <v>21085898.01378862</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21085898.01378862</v>
      </c>
      <c r="C60" s="21">
        <v>0</v>
      </c>
      <c r="D60" s="21">
        <v>0</v>
      </c>
      <c r="E60" s="21">
        <v>0</v>
      </c>
      <c r="F60" s="21">
        <v>21085898.01378862</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11.00390625" style="16" customWidth="1"/>
    <col min="3" max="3" width="11.625" style="16" customWidth="1"/>
    <col min="4" max="4" width="8.125" style="16" customWidth="1"/>
    <col min="5" max="5" width="14.50390625" style="16" customWidth="1"/>
    <col min="6" max="6" width="12.125" style="16" customWidth="1"/>
    <col min="7" max="7" width="2.625" style="16" customWidth="1"/>
    <col min="8" max="8" width="28.125" style="16" customWidth="1"/>
    <col min="9" max="9" width="14.50390625" style="17" customWidth="1"/>
    <col min="10" max="16384" width="10.625" style="16" customWidth="1"/>
  </cols>
  <sheetData>
    <row r="1" spans="1:9" ht="12.75">
      <c r="A1" s="133" t="s">
        <v>292</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8850514</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49342.231926411805</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8899856.231926411</v>
      </c>
    </row>
    <row r="26" spans="1:9" ht="12.75">
      <c r="A26" s="20" t="s">
        <v>41</v>
      </c>
      <c r="B26" s="21">
        <v>0</v>
      </c>
      <c r="C26" s="21">
        <v>0</v>
      </c>
      <c r="D26" s="21">
        <v>0</v>
      </c>
      <c r="E26" s="21">
        <v>0</v>
      </c>
      <c r="F26" s="21">
        <v>0</v>
      </c>
      <c r="G26" s="22"/>
      <c r="H26" s="22" t="s">
        <v>42</v>
      </c>
      <c r="I26" s="23">
        <v>8899856.231926411</v>
      </c>
    </row>
    <row r="27" spans="1:9" ht="12.75">
      <c r="A27" s="20" t="s">
        <v>43</v>
      </c>
      <c r="B27" s="21">
        <v>0</v>
      </c>
      <c r="C27" s="21">
        <v>0</v>
      </c>
      <c r="D27" s="21">
        <v>0</v>
      </c>
      <c r="E27" s="21">
        <v>0</v>
      </c>
      <c r="F27" s="21">
        <v>0</v>
      </c>
      <c r="G27" s="22"/>
      <c r="H27" s="22"/>
      <c r="I27" s="21" t="s">
        <v>0</v>
      </c>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4569166.190996265</v>
      </c>
      <c r="C42" s="21">
        <v>4330690.040930147</v>
      </c>
      <c r="D42" s="21">
        <v>0</v>
      </c>
      <c r="E42" s="21">
        <v>0</v>
      </c>
      <c r="F42" s="21">
        <v>8899856.231926411</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4569166.190996265</v>
      </c>
      <c r="C60" s="21">
        <v>4330690.040930147</v>
      </c>
      <c r="D60" s="21">
        <v>0</v>
      </c>
      <c r="E60" s="21">
        <v>0</v>
      </c>
      <c r="F60" s="21">
        <v>8899856.231926411</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9.375" style="16" customWidth="1"/>
    <col min="3" max="3" width="11.625" style="16" customWidth="1"/>
    <col min="4" max="4" width="7.003906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239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618.942380473876</v>
      </c>
      <c r="C6" s="21">
        <v>7207.94329708727</v>
      </c>
      <c r="D6" s="21">
        <v>1.114322438853482</v>
      </c>
      <c r="E6" s="21">
        <v>0</v>
      </c>
      <c r="F6" s="21">
        <v>7828</v>
      </c>
      <c r="G6" s="22"/>
      <c r="H6" s="22" t="s">
        <v>8</v>
      </c>
      <c r="I6" s="23" t="s">
        <v>0</v>
      </c>
    </row>
    <row r="7" spans="1:9" ht="12" customHeight="1">
      <c r="A7" s="20" t="s">
        <v>9</v>
      </c>
      <c r="B7" s="21">
        <v>67.73100616016427</v>
      </c>
      <c r="C7" s="21">
        <v>143.73716632443532</v>
      </c>
      <c r="D7" s="21">
        <v>0.5318275154004107</v>
      </c>
      <c r="E7" s="21">
        <v>0</v>
      </c>
      <c r="F7" s="21">
        <v>212</v>
      </c>
      <c r="G7" s="22"/>
      <c r="H7" s="22"/>
      <c r="I7" s="23"/>
    </row>
    <row r="8" spans="1:9" ht="12.75">
      <c r="A8" s="20" t="s">
        <v>10</v>
      </c>
      <c r="B8" s="21">
        <v>820.216404319951</v>
      </c>
      <c r="C8" s="21">
        <v>17353.782899187347</v>
      </c>
      <c r="D8" s="21">
        <v>7.000696492702941</v>
      </c>
      <c r="E8" s="21">
        <v>0</v>
      </c>
      <c r="F8" s="21">
        <v>18181</v>
      </c>
      <c r="G8" s="22"/>
      <c r="H8" s="22" t="s">
        <v>0</v>
      </c>
      <c r="I8" s="23" t="s">
        <v>0</v>
      </c>
    </row>
    <row r="9" spans="1:9" ht="12.75">
      <c r="A9" s="20" t="s">
        <v>11</v>
      </c>
      <c r="B9" s="21">
        <v>274.71744189471826</v>
      </c>
      <c r="C9" s="21">
        <v>839.2738772940171</v>
      </c>
      <c r="D9" s="21">
        <v>3.008680811264618</v>
      </c>
      <c r="E9" s="21">
        <v>0</v>
      </c>
      <c r="F9" s="21">
        <v>1117</v>
      </c>
      <c r="G9" s="22"/>
      <c r="H9" s="22" t="s">
        <v>0</v>
      </c>
      <c r="I9" s="23" t="s">
        <v>0</v>
      </c>
    </row>
    <row r="10" spans="1:9" ht="12.75">
      <c r="A10" s="20" t="s">
        <v>12</v>
      </c>
      <c r="B10" s="21">
        <v>13252.463025196033</v>
      </c>
      <c r="C10" s="21">
        <v>106630.83711402028</v>
      </c>
      <c r="D10" s="21">
        <v>15.699860783690848</v>
      </c>
      <c r="E10" s="21">
        <v>0</v>
      </c>
      <c r="F10" s="21">
        <v>119899</v>
      </c>
      <c r="G10" s="22"/>
      <c r="H10" s="22" t="s">
        <v>13</v>
      </c>
      <c r="I10" s="23">
        <v>0</v>
      </c>
    </row>
    <row r="11" spans="1:9" ht="12.75">
      <c r="A11" s="20" t="s">
        <v>14</v>
      </c>
      <c r="B11" s="21">
        <v>0</v>
      </c>
      <c r="C11" s="21">
        <v>0</v>
      </c>
      <c r="D11" s="21">
        <v>0</v>
      </c>
      <c r="E11" s="21">
        <v>0</v>
      </c>
      <c r="F11" s="21">
        <v>0</v>
      </c>
      <c r="G11" s="22"/>
      <c r="H11" s="22"/>
      <c r="I11" s="23"/>
    </row>
    <row r="12" spans="1:9" ht="12.75">
      <c r="A12" s="20" t="s">
        <v>15</v>
      </c>
      <c r="B12" s="21">
        <v>2590.557085872419</v>
      </c>
      <c r="C12" s="21">
        <v>15834.14763250064</v>
      </c>
      <c r="D12" s="21">
        <v>1.2952816269400833</v>
      </c>
      <c r="E12" s="21">
        <v>0</v>
      </c>
      <c r="F12" s="21">
        <v>18426</v>
      </c>
      <c r="G12" s="22"/>
      <c r="H12" s="22" t="s">
        <v>16</v>
      </c>
      <c r="I12" s="23"/>
    </row>
    <row r="13" spans="1:9" ht="12.75">
      <c r="A13" s="20" t="s">
        <v>17</v>
      </c>
      <c r="B13" s="21">
        <v>281.4578010045399</v>
      </c>
      <c r="C13" s="21">
        <v>3227.4188346540477</v>
      </c>
      <c r="D13" s="21">
        <v>0.12336434141230901</v>
      </c>
      <c r="E13" s="21">
        <v>0</v>
      </c>
      <c r="F13" s="21">
        <v>3509</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6919.149254576185</v>
      </c>
      <c r="C15" s="21">
        <v>166196.5645331672</v>
      </c>
      <c r="D15" s="21">
        <v>34.286212256616025</v>
      </c>
      <c r="E15" s="21">
        <v>0</v>
      </c>
      <c r="F15" s="21">
        <v>173150</v>
      </c>
      <c r="G15" s="22"/>
      <c r="H15" s="22" t="s">
        <v>22</v>
      </c>
      <c r="I15" s="23">
        <v>1266892.26</v>
      </c>
    </row>
    <row r="16" spans="1:9" ht="12.75">
      <c r="A16" s="20" t="s">
        <v>23</v>
      </c>
      <c r="B16" s="21">
        <v>4003.5049388427424</v>
      </c>
      <c r="C16" s="21">
        <v>6155.776528971895</v>
      </c>
      <c r="D16" s="21">
        <v>4.718532185363322</v>
      </c>
      <c r="E16" s="21">
        <v>0</v>
      </c>
      <c r="F16" s="21">
        <v>10164</v>
      </c>
      <c r="G16" s="22"/>
      <c r="H16" s="22"/>
      <c r="I16" s="23"/>
    </row>
    <row r="17" spans="1:9" ht="12.75">
      <c r="A17" s="20" t="s">
        <v>24</v>
      </c>
      <c r="B17" s="21">
        <v>432.78675732227276</v>
      </c>
      <c r="C17" s="21">
        <v>9766.089875413054</v>
      </c>
      <c r="D17" s="21">
        <v>0.12336726467352552</v>
      </c>
      <c r="E17" s="21">
        <v>0</v>
      </c>
      <c r="F17" s="21">
        <v>10199</v>
      </c>
      <c r="G17" s="22"/>
      <c r="H17" s="22" t="s">
        <v>25</v>
      </c>
      <c r="I17" s="23"/>
    </row>
    <row r="18" spans="1:9" ht="12.75">
      <c r="A18" s="20" t="s">
        <v>26</v>
      </c>
      <c r="B18" s="21">
        <v>122.60514035533075</v>
      </c>
      <c r="C18" s="21">
        <v>3157.2345001143904</v>
      </c>
      <c r="D18" s="21">
        <v>0.16035953027895564</v>
      </c>
      <c r="E18" s="21">
        <v>0</v>
      </c>
      <c r="F18" s="21">
        <v>3280</v>
      </c>
      <c r="G18" s="22"/>
      <c r="H18" s="22" t="s">
        <v>27</v>
      </c>
      <c r="I18" s="23">
        <v>0</v>
      </c>
    </row>
    <row r="19" spans="1:9" ht="12.75">
      <c r="A19" s="20" t="s">
        <v>28</v>
      </c>
      <c r="B19" s="21">
        <v>6529.564005947807</v>
      </c>
      <c r="C19" s="21">
        <v>100504.20384113917</v>
      </c>
      <c r="D19" s="21">
        <v>1640.232152913017</v>
      </c>
      <c r="E19" s="21">
        <v>0</v>
      </c>
      <c r="F19" s="21">
        <v>108674</v>
      </c>
      <c r="G19" s="22"/>
      <c r="H19" s="22" t="s">
        <v>29</v>
      </c>
      <c r="I19" s="23">
        <v>0</v>
      </c>
    </row>
    <row r="20" spans="1:9" ht="12.75">
      <c r="A20" s="20" t="s">
        <v>30</v>
      </c>
      <c r="B20" s="21">
        <v>3185.491562769934</v>
      </c>
      <c r="C20" s="21">
        <v>28738.630615125898</v>
      </c>
      <c r="D20" s="21">
        <v>92.87782210416788</v>
      </c>
      <c r="E20" s="21">
        <v>0</v>
      </c>
      <c r="F20" s="21">
        <v>32017</v>
      </c>
      <c r="G20" s="22"/>
      <c r="H20" s="22" t="s">
        <v>31</v>
      </c>
      <c r="I20" s="23" t="s">
        <v>0</v>
      </c>
    </row>
    <row r="21" spans="1:9" ht="12.75">
      <c r="A21" s="20" t="s">
        <v>32</v>
      </c>
      <c r="B21" s="21">
        <v>1157.1203281187431</v>
      </c>
      <c r="C21" s="21">
        <v>29601.099906953215</v>
      </c>
      <c r="D21" s="21">
        <v>2.7797649280399668</v>
      </c>
      <c r="E21" s="21">
        <v>0</v>
      </c>
      <c r="F21" s="21">
        <v>30761</v>
      </c>
      <c r="G21" s="22"/>
      <c r="H21" s="22" t="s">
        <v>33</v>
      </c>
      <c r="I21" s="23">
        <v>0</v>
      </c>
    </row>
    <row r="22" spans="1:9" ht="12.75">
      <c r="A22" s="20" t="s">
        <v>34</v>
      </c>
      <c r="B22" s="21">
        <v>1236.6703114287982</v>
      </c>
      <c r="C22" s="21">
        <v>9568.082974993564</v>
      </c>
      <c r="D22" s="21">
        <v>0.24671357763800006</v>
      </c>
      <c r="E22" s="21">
        <v>0</v>
      </c>
      <c r="F22" s="21">
        <v>10805</v>
      </c>
      <c r="G22" s="22"/>
      <c r="H22" s="22" t="s">
        <v>35</v>
      </c>
      <c r="I22" s="23" t="s">
        <v>0</v>
      </c>
    </row>
    <row r="23" spans="1:9" ht="12.75">
      <c r="A23" s="20" t="s">
        <v>36</v>
      </c>
      <c r="B23" s="21">
        <v>1229.0849416009091</v>
      </c>
      <c r="C23" s="21">
        <v>14202.78422631696</v>
      </c>
      <c r="D23" s="21">
        <v>1.1308320821304245</v>
      </c>
      <c r="E23" s="21">
        <v>0</v>
      </c>
      <c r="F23" s="21">
        <v>15433</v>
      </c>
      <c r="G23" s="22"/>
      <c r="H23" s="22" t="s">
        <v>37</v>
      </c>
      <c r="I23" s="23">
        <v>0</v>
      </c>
    </row>
    <row r="24" spans="1:9" ht="12.75">
      <c r="A24" s="20" t="s">
        <v>38</v>
      </c>
      <c r="B24" s="21">
        <v>0</v>
      </c>
      <c r="C24" s="21">
        <v>0</v>
      </c>
      <c r="D24" s="21">
        <v>0</v>
      </c>
      <c r="E24" s="21">
        <v>0</v>
      </c>
      <c r="F24" s="21">
        <v>0</v>
      </c>
      <c r="G24" s="22"/>
      <c r="H24" s="22"/>
      <c r="I24" s="23"/>
    </row>
    <row r="25" spans="1:9" ht="12.75">
      <c r="A25" s="20" t="s">
        <v>39</v>
      </c>
      <c r="B25" s="21">
        <v>511.86550385229447</v>
      </c>
      <c r="C25" s="21">
        <v>4100.134496147705</v>
      </c>
      <c r="D25" s="21">
        <v>0</v>
      </c>
      <c r="E25" s="21">
        <v>0</v>
      </c>
      <c r="F25" s="21">
        <v>4612</v>
      </c>
      <c r="G25" s="22"/>
      <c r="H25" s="22" t="s">
        <v>40</v>
      </c>
      <c r="I25" s="23">
        <v>1266892.26</v>
      </c>
    </row>
    <row r="26" spans="1:9" ht="12.75">
      <c r="A26" s="20" t="s">
        <v>41</v>
      </c>
      <c r="B26" s="21">
        <v>5137.489942201784</v>
      </c>
      <c r="C26" s="21">
        <v>10430.033047060715</v>
      </c>
      <c r="D26" s="21">
        <v>0.4770107375014313</v>
      </c>
      <c r="E26" s="21">
        <v>0</v>
      </c>
      <c r="F26" s="21">
        <v>15568</v>
      </c>
      <c r="G26" s="22"/>
      <c r="H26" s="22" t="s">
        <v>42</v>
      </c>
      <c r="I26" s="23">
        <v>1266888</v>
      </c>
    </row>
    <row r="27" spans="1:9" ht="12.75">
      <c r="A27" s="20" t="s">
        <v>43</v>
      </c>
      <c r="B27" s="21">
        <v>3637.2308683751116</v>
      </c>
      <c r="C27" s="21">
        <v>23974.2785154794</v>
      </c>
      <c r="D27" s="21">
        <v>1.4906161454895057</v>
      </c>
      <c r="E27" s="21">
        <v>0</v>
      </c>
      <c r="F27" s="21">
        <v>27613</v>
      </c>
      <c r="G27" s="22"/>
      <c r="H27" s="22"/>
      <c r="I27" s="23"/>
    </row>
    <row r="28" spans="1:9" ht="12.75">
      <c r="A28" s="20" t="s">
        <v>44</v>
      </c>
      <c r="B28" s="21">
        <v>4777.526560396945</v>
      </c>
      <c r="C28" s="21">
        <v>45397.292284621486</v>
      </c>
      <c r="D28" s="21">
        <v>5.181154981572494</v>
      </c>
      <c r="E28" s="21">
        <v>0</v>
      </c>
      <c r="F28" s="21">
        <v>50180</v>
      </c>
      <c r="G28" s="22"/>
      <c r="H28" s="22"/>
      <c r="I28" s="23"/>
    </row>
    <row r="29" spans="1:9" ht="12.75">
      <c r="A29" s="20" t="s">
        <v>45</v>
      </c>
      <c r="B29" s="21">
        <v>2537.7479699126684</v>
      </c>
      <c r="C29" s="21">
        <v>18745.958760808262</v>
      </c>
      <c r="D29" s="21">
        <v>1.2932692790678444</v>
      </c>
      <c r="E29" s="21">
        <v>0</v>
      </c>
      <c r="F29" s="21">
        <v>21285</v>
      </c>
      <c r="G29" s="22"/>
      <c r="H29" s="22"/>
      <c r="I29" s="23"/>
    </row>
    <row r="30" spans="1:9" ht="12.75">
      <c r="A30" s="20" t="s">
        <v>46</v>
      </c>
      <c r="B30" s="21">
        <v>493.9432432432432</v>
      </c>
      <c r="C30" s="21">
        <v>2567.0971704193016</v>
      </c>
      <c r="D30" s="21">
        <v>1.9595863374551898</v>
      </c>
      <c r="E30" s="21">
        <v>0</v>
      </c>
      <c r="F30" s="21">
        <v>3063</v>
      </c>
      <c r="G30" s="22"/>
      <c r="H30" s="22"/>
      <c r="I30" s="23"/>
    </row>
    <row r="31" spans="1:9" ht="12.75">
      <c r="A31" s="20" t="s">
        <v>47</v>
      </c>
      <c r="B31" s="21">
        <v>1422.7243433372757</v>
      </c>
      <c r="C31" s="21">
        <v>20603.08259384576</v>
      </c>
      <c r="D31" s="21">
        <v>3.193062816963246</v>
      </c>
      <c r="E31" s="21">
        <v>0</v>
      </c>
      <c r="F31" s="21">
        <v>22029</v>
      </c>
      <c r="G31" s="22"/>
      <c r="H31" s="22"/>
      <c r="I31" s="23"/>
    </row>
    <row r="32" spans="1:9" ht="12.75">
      <c r="A32" s="20" t="s">
        <v>48</v>
      </c>
      <c r="B32" s="21">
        <v>386.61330927648015</v>
      </c>
      <c r="C32" s="21">
        <v>5789.38669072352</v>
      </c>
      <c r="D32" s="21">
        <v>0</v>
      </c>
      <c r="E32" s="21">
        <v>0</v>
      </c>
      <c r="F32" s="21">
        <v>6176</v>
      </c>
      <c r="G32" s="22"/>
      <c r="H32" s="22"/>
      <c r="I32" s="23"/>
    </row>
    <row r="33" spans="1:9" ht="12.75">
      <c r="A33" s="20" t="s">
        <v>49</v>
      </c>
      <c r="B33" s="21">
        <v>465.7148895462547</v>
      </c>
      <c r="C33" s="21">
        <v>12577.671876492272</v>
      </c>
      <c r="D33" s="21">
        <v>2.613233961473179</v>
      </c>
      <c r="E33" s="21">
        <v>0</v>
      </c>
      <c r="F33" s="21">
        <v>13046</v>
      </c>
      <c r="G33" s="22"/>
      <c r="H33" s="22"/>
      <c r="I33" s="23"/>
    </row>
    <row r="34" spans="1:9" ht="12.75">
      <c r="A34" s="20" t="s">
        <v>50</v>
      </c>
      <c r="B34" s="21">
        <v>234.50256843595002</v>
      </c>
      <c r="C34" s="21">
        <v>8502.717630132049</v>
      </c>
      <c r="D34" s="21">
        <v>2.77980143200067</v>
      </c>
      <c r="E34" s="21">
        <v>0</v>
      </c>
      <c r="F34" s="21">
        <v>8740</v>
      </c>
      <c r="G34" s="22"/>
      <c r="H34" s="22"/>
      <c r="I34" s="23"/>
    </row>
    <row r="35" spans="1:9" ht="12.75">
      <c r="A35" s="20" t="s">
        <v>51</v>
      </c>
      <c r="B35" s="21">
        <v>1035.6555689254667</v>
      </c>
      <c r="C35" s="21">
        <v>3436.980538199695</v>
      </c>
      <c r="D35" s="21">
        <v>0.3638928748383278</v>
      </c>
      <c r="E35" s="21">
        <v>0</v>
      </c>
      <c r="F35" s="21">
        <v>4473</v>
      </c>
      <c r="G35" s="22"/>
      <c r="H35" s="22"/>
      <c r="I35" s="23"/>
    </row>
    <row r="36" spans="1:9" ht="12.75">
      <c r="A36" s="20" t="s">
        <v>52</v>
      </c>
      <c r="B36" s="21">
        <v>0</v>
      </c>
      <c r="C36" s="21">
        <v>0</v>
      </c>
      <c r="D36" s="21">
        <v>0</v>
      </c>
      <c r="E36" s="21">
        <v>0</v>
      </c>
      <c r="F36" s="21">
        <v>0</v>
      </c>
      <c r="G36" s="22"/>
      <c r="H36" s="22"/>
      <c r="I36" s="23"/>
    </row>
    <row r="37" spans="1:9" ht="12.75">
      <c r="A37" s="20" t="s">
        <v>53</v>
      </c>
      <c r="B37" s="21">
        <v>216.88076232509408</v>
      </c>
      <c r="C37" s="21">
        <v>4621.537413104677</v>
      </c>
      <c r="D37" s="21">
        <v>0.5818245702287553</v>
      </c>
      <c r="E37" s="21">
        <v>0</v>
      </c>
      <c r="F37" s="21">
        <v>4839</v>
      </c>
      <c r="G37" s="22"/>
      <c r="H37" s="22"/>
      <c r="I37" s="23"/>
    </row>
    <row r="38" spans="1:9" ht="12.75">
      <c r="A38" s="20" t="s">
        <v>54</v>
      </c>
      <c r="B38" s="21">
        <v>0</v>
      </c>
      <c r="C38" s="21">
        <v>0</v>
      </c>
      <c r="D38" s="21">
        <v>0</v>
      </c>
      <c r="E38" s="21">
        <v>0</v>
      </c>
      <c r="F38" s="21">
        <v>0</v>
      </c>
      <c r="G38" s="22"/>
      <c r="H38" s="22"/>
      <c r="I38" s="23"/>
    </row>
    <row r="39" spans="1:9" ht="12.75">
      <c r="A39" s="20" t="s">
        <v>55</v>
      </c>
      <c r="B39" s="21">
        <v>4140.703962943797</v>
      </c>
      <c r="C39" s="21">
        <v>46453.10919421897</v>
      </c>
      <c r="D39" s="21">
        <v>3.18684283723443</v>
      </c>
      <c r="E39" s="21">
        <v>0</v>
      </c>
      <c r="F39" s="21">
        <v>50597</v>
      </c>
      <c r="G39" s="22"/>
      <c r="H39" s="22"/>
      <c r="I39" s="23"/>
    </row>
    <row r="40" spans="1:9" ht="12.75">
      <c r="A40" s="20" t="s">
        <v>56</v>
      </c>
      <c r="B40" s="21">
        <v>271.31720647265496</v>
      </c>
      <c r="C40" s="21">
        <v>7760.682793527345</v>
      </c>
      <c r="D40" s="21">
        <v>0</v>
      </c>
      <c r="E40" s="21">
        <v>0</v>
      </c>
      <c r="F40" s="21">
        <v>8032</v>
      </c>
      <c r="G40" s="22"/>
      <c r="H40" s="22"/>
      <c r="I40" s="23"/>
    </row>
    <row r="41" spans="1:9" ht="12.75">
      <c r="A41" s="20" t="s">
        <v>57</v>
      </c>
      <c r="B41" s="21">
        <v>6694.416715094906</v>
      </c>
      <c r="C41" s="21">
        <v>59915.67735051045</v>
      </c>
      <c r="D41" s="21">
        <v>1.9059343946432996</v>
      </c>
      <c r="E41" s="21">
        <v>0</v>
      </c>
      <c r="F41" s="21">
        <v>66612</v>
      </c>
      <c r="G41" s="22"/>
      <c r="H41" s="22"/>
      <c r="I41" s="23"/>
    </row>
    <row r="42" spans="1:9" ht="12.75">
      <c r="A42" s="20" t="s">
        <v>58</v>
      </c>
      <c r="B42" s="21">
        <v>406.9133317734677</v>
      </c>
      <c r="C42" s="21">
        <v>7646.532489134736</v>
      </c>
      <c r="D42" s="21">
        <v>4.554179091795881</v>
      </c>
      <c r="E42" s="21">
        <v>0</v>
      </c>
      <c r="F42" s="21">
        <v>8058</v>
      </c>
      <c r="G42" s="22"/>
      <c r="H42" s="22"/>
      <c r="I42" s="23"/>
    </row>
    <row r="43" spans="1:9" ht="12.75">
      <c r="A43" s="20" t="s">
        <v>59</v>
      </c>
      <c r="B43" s="21">
        <v>1007.1398692050038</v>
      </c>
      <c r="C43" s="21">
        <v>8818.675080964793</v>
      </c>
      <c r="D43" s="21">
        <v>0.1850498302025412</v>
      </c>
      <c r="E43" s="21">
        <v>0</v>
      </c>
      <c r="F43" s="21">
        <v>9826</v>
      </c>
      <c r="G43" s="22"/>
      <c r="H43" s="22"/>
      <c r="I43" s="23"/>
    </row>
    <row r="44" spans="1:9" ht="12.75">
      <c r="A44" s="20" t="s">
        <v>60</v>
      </c>
      <c r="B44" s="21">
        <v>6434.525094448573</v>
      </c>
      <c r="C44" s="21">
        <v>140992.37748735424</v>
      </c>
      <c r="D44" s="21">
        <v>7.097418197178948</v>
      </c>
      <c r="E44" s="21">
        <v>0</v>
      </c>
      <c r="F44" s="21">
        <v>147434</v>
      </c>
      <c r="G44" s="22"/>
      <c r="H44" s="22"/>
      <c r="I44" s="23"/>
    </row>
    <row r="45" spans="1:9" ht="12.75">
      <c r="A45" s="20" t="s">
        <v>61</v>
      </c>
      <c r="B45" s="21">
        <v>0</v>
      </c>
      <c r="C45" s="21">
        <v>0</v>
      </c>
      <c r="D45" s="21">
        <v>0</v>
      </c>
      <c r="E45" s="21">
        <v>0</v>
      </c>
      <c r="F45" s="21">
        <v>0</v>
      </c>
      <c r="G45" s="22"/>
      <c r="H45" s="22"/>
      <c r="I45" s="23"/>
    </row>
    <row r="46" spans="1:9" ht="12.75">
      <c r="A46" s="20" t="s">
        <v>62</v>
      </c>
      <c r="B46" s="21">
        <v>403.7881989566959</v>
      </c>
      <c r="C46" s="21">
        <v>5180.979467082909</v>
      </c>
      <c r="D46" s="21">
        <v>0.2323339603956751</v>
      </c>
      <c r="E46" s="21">
        <v>0</v>
      </c>
      <c r="F46" s="21">
        <v>5585</v>
      </c>
      <c r="G46" s="22"/>
      <c r="H46" s="22"/>
      <c r="I46" s="23"/>
    </row>
    <row r="47" spans="1:9" ht="12.75">
      <c r="A47" s="20" t="s">
        <v>63</v>
      </c>
      <c r="B47" s="21">
        <v>1595.42679831145</v>
      </c>
      <c r="C47" s="21">
        <v>13870.676762818723</v>
      </c>
      <c r="D47" s="21">
        <v>0.896438869826503</v>
      </c>
      <c r="E47" s="21">
        <v>0</v>
      </c>
      <c r="F47" s="21">
        <v>15467</v>
      </c>
      <c r="G47" s="22"/>
      <c r="H47" s="22"/>
      <c r="I47" s="23"/>
    </row>
    <row r="48" spans="1:9" ht="12.75">
      <c r="A48" s="20" t="s">
        <v>64</v>
      </c>
      <c r="B48" s="21">
        <v>99.22020860789738</v>
      </c>
      <c r="C48" s="21">
        <v>4636.0972438545405</v>
      </c>
      <c r="D48" s="21">
        <v>0.6825475375620971</v>
      </c>
      <c r="E48" s="21">
        <v>0</v>
      </c>
      <c r="F48" s="21">
        <v>4736</v>
      </c>
      <c r="G48" s="22"/>
      <c r="H48" s="22"/>
      <c r="I48" s="23"/>
    </row>
    <row r="49" spans="1:9" ht="12.75">
      <c r="A49" s="20" t="s">
        <v>65</v>
      </c>
      <c r="B49" s="21">
        <v>1878.5670082216823</v>
      </c>
      <c r="C49" s="21">
        <v>15268.562013540071</v>
      </c>
      <c r="D49" s="21">
        <v>1.8709782382465527</v>
      </c>
      <c r="E49" s="21">
        <v>0</v>
      </c>
      <c r="F49" s="21">
        <v>17149</v>
      </c>
      <c r="G49" s="22"/>
      <c r="H49" s="22"/>
      <c r="I49" s="23"/>
    </row>
    <row r="50" spans="1:9" ht="12.75">
      <c r="A50" s="20" t="s">
        <v>66</v>
      </c>
      <c r="B50" s="21">
        <v>5012.97316679465</v>
      </c>
      <c r="C50" s="21">
        <v>64688.78521731738</v>
      </c>
      <c r="D50" s="21">
        <v>4.241615887965529</v>
      </c>
      <c r="E50" s="21">
        <v>0</v>
      </c>
      <c r="F50" s="21">
        <v>69706</v>
      </c>
      <c r="G50" s="22"/>
      <c r="H50" s="22"/>
      <c r="I50" s="23"/>
    </row>
    <row r="51" spans="1:9" ht="12.75">
      <c r="A51" s="20" t="s">
        <v>67</v>
      </c>
      <c r="B51" s="21">
        <v>281.8962882067461</v>
      </c>
      <c r="C51" s="21">
        <v>14625.103711793254</v>
      </c>
      <c r="D51" s="21">
        <v>0</v>
      </c>
      <c r="E51" s="21">
        <v>0</v>
      </c>
      <c r="F51" s="21">
        <v>14907</v>
      </c>
      <c r="G51" s="22"/>
      <c r="H51" s="22"/>
      <c r="I51" s="23"/>
    </row>
    <row r="52" spans="1:9" ht="12.75">
      <c r="A52" s="20" t="s">
        <v>68</v>
      </c>
      <c r="B52" s="21">
        <v>179.1186893932594</v>
      </c>
      <c r="C52" s="21">
        <v>484.5175448099119</v>
      </c>
      <c r="D52" s="21">
        <v>0.36376579682871796</v>
      </c>
      <c r="E52" s="21">
        <v>0</v>
      </c>
      <c r="F52" s="21">
        <v>664</v>
      </c>
      <c r="G52" s="22"/>
      <c r="H52" s="22"/>
      <c r="I52" s="23"/>
    </row>
    <row r="53" spans="1:9" ht="12.75">
      <c r="A53" s="20" t="s">
        <v>69</v>
      </c>
      <c r="B53" s="21">
        <v>9763.521561729898</v>
      </c>
      <c r="C53" s="21">
        <v>26989.062312720653</v>
      </c>
      <c r="D53" s="21">
        <v>215.4161255494508</v>
      </c>
      <c r="E53" s="21">
        <v>0</v>
      </c>
      <c r="F53" s="21">
        <v>36968</v>
      </c>
      <c r="G53" s="22"/>
      <c r="H53" s="22"/>
      <c r="I53" s="23"/>
    </row>
    <row r="54" spans="1:9" ht="12.75">
      <c r="A54" s="20" t="s">
        <v>70</v>
      </c>
      <c r="B54" s="21">
        <v>1625.9557650733448</v>
      </c>
      <c r="C54" s="21">
        <v>25166.5350994093</v>
      </c>
      <c r="D54" s="21">
        <v>1.5091355173552385</v>
      </c>
      <c r="E54" s="21">
        <v>0</v>
      </c>
      <c r="F54" s="21">
        <v>26794</v>
      </c>
      <c r="G54" s="22"/>
      <c r="H54" s="22"/>
      <c r="I54" s="23"/>
    </row>
    <row r="55" spans="1:9" ht="12.75">
      <c r="A55" s="20" t="s">
        <v>71</v>
      </c>
      <c r="B55" s="21">
        <v>677.4204687224477</v>
      </c>
      <c r="C55" s="21">
        <v>9886.456167284876</v>
      </c>
      <c r="D55" s="21">
        <v>0.1233639926772579</v>
      </c>
      <c r="E55" s="21">
        <v>0</v>
      </c>
      <c r="F55" s="21">
        <v>10564</v>
      </c>
      <c r="G55" s="22"/>
      <c r="H55" s="22"/>
      <c r="I55" s="23"/>
    </row>
    <row r="56" spans="1:9" ht="12.75">
      <c r="A56" s="20" t="s">
        <v>72</v>
      </c>
      <c r="B56" s="21">
        <v>2238.954856143615</v>
      </c>
      <c r="C56" s="21">
        <v>21492.84689071176</v>
      </c>
      <c r="D56" s="21">
        <v>7.1982531446254905</v>
      </c>
      <c r="E56" s="21">
        <v>0</v>
      </c>
      <c r="F56" s="21">
        <v>23739</v>
      </c>
      <c r="G56" s="22"/>
      <c r="H56" s="22"/>
      <c r="I56" s="23"/>
    </row>
    <row r="57" spans="1:9" ht="12.75">
      <c r="A57" s="20" t="s">
        <v>73</v>
      </c>
      <c r="B57" s="21">
        <v>48.05482021953774</v>
      </c>
      <c r="C57" s="21">
        <v>4722.945179780462</v>
      </c>
      <c r="D57" s="21">
        <v>0</v>
      </c>
      <c r="E57" s="21">
        <v>0</v>
      </c>
      <c r="F57" s="21">
        <v>4771</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106339.87192603259</v>
      </c>
      <c r="C60" s="21">
        <v>1158473.4008471326</v>
      </c>
      <c r="D60" s="21">
        <v>2074.727226834769</v>
      </c>
      <c r="E60" s="21">
        <v>0</v>
      </c>
      <c r="F60" s="21">
        <v>1266888</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1.00390625" style="16" customWidth="1"/>
    <col min="3" max="3" width="11.625" style="16" customWidth="1"/>
    <col min="4" max="4" width="6.375" style="16" customWidth="1"/>
    <col min="5" max="5" width="14.50390625" style="16" customWidth="1"/>
    <col min="6" max="6" width="11.00390625" style="16" customWidth="1"/>
    <col min="7" max="7" width="2.625" style="16" customWidth="1"/>
    <col min="8" max="8" width="28.125" style="16" customWidth="1"/>
    <col min="9" max="9" width="13.375" style="17" customWidth="1"/>
    <col min="10" max="16384" width="10.625" style="16" customWidth="1"/>
  </cols>
  <sheetData>
    <row r="1" spans="1:9" ht="12.75">
      <c r="A1" s="133" t="s">
        <v>97</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21117.7561585514</v>
      </c>
      <c r="C6" s="21">
        <v>38.37021775006948</v>
      </c>
      <c r="D6" s="21">
        <v>0</v>
      </c>
      <c r="E6" s="21">
        <v>0</v>
      </c>
      <c r="F6" s="21">
        <v>21156.126376301472</v>
      </c>
      <c r="G6" s="22"/>
      <c r="H6" s="22" t="s">
        <v>8</v>
      </c>
      <c r="I6" s="23" t="s">
        <v>0</v>
      </c>
    </row>
    <row r="7" spans="1:9" ht="12" customHeight="1">
      <c r="A7" s="20" t="s">
        <v>9</v>
      </c>
      <c r="B7" s="21">
        <v>0</v>
      </c>
      <c r="C7" s="21">
        <v>0</v>
      </c>
      <c r="D7" s="21">
        <v>0</v>
      </c>
      <c r="E7" s="21">
        <v>0</v>
      </c>
      <c r="F7" s="21">
        <v>0</v>
      </c>
      <c r="G7" s="22"/>
      <c r="H7" s="22"/>
      <c r="I7" s="23"/>
    </row>
    <row r="8" spans="1:9" ht="12.75">
      <c r="A8" s="20" t="s">
        <v>10</v>
      </c>
      <c r="B8" s="21">
        <v>12046.22888837708</v>
      </c>
      <c r="C8" s="21">
        <v>62.60403948695548</v>
      </c>
      <c r="D8" s="21">
        <v>0</v>
      </c>
      <c r="E8" s="21">
        <v>0</v>
      </c>
      <c r="F8" s="21">
        <v>12108.832927864036</v>
      </c>
      <c r="G8" s="22"/>
      <c r="H8" s="22" t="s">
        <v>0</v>
      </c>
      <c r="I8" s="23" t="s">
        <v>0</v>
      </c>
    </row>
    <row r="9" spans="1:9" ht="12.75">
      <c r="A9" s="20" t="s">
        <v>11</v>
      </c>
      <c r="B9" s="21">
        <v>4642.796347758407</v>
      </c>
      <c r="C9" s="21">
        <v>38.370217750069486</v>
      </c>
      <c r="D9" s="21">
        <v>0</v>
      </c>
      <c r="E9" s="21">
        <v>0</v>
      </c>
      <c r="F9" s="21">
        <v>4681.166565508476</v>
      </c>
      <c r="G9" s="22"/>
      <c r="H9" s="22" t="s">
        <v>0</v>
      </c>
      <c r="I9" s="23" t="s">
        <v>0</v>
      </c>
    </row>
    <row r="10" spans="1:9" ht="12.75">
      <c r="A10" s="20" t="s">
        <v>12</v>
      </c>
      <c r="B10" s="21">
        <v>92761.01115336535</v>
      </c>
      <c r="C10" s="21">
        <v>3202.903439558432</v>
      </c>
      <c r="D10" s="21">
        <v>0</v>
      </c>
      <c r="E10" s="21">
        <v>0</v>
      </c>
      <c r="F10" s="21">
        <v>95963.91459292379</v>
      </c>
      <c r="G10" s="22"/>
      <c r="H10" s="22" t="s">
        <v>13</v>
      </c>
      <c r="I10" s="23">
        <v>629575000</v>
      </c>
    </row>
    <row r="11" spans="1:9" ht="12.75">
      <c r="A11" s="20" t="s">
        <v>14</v>
      </c>
      <c r="B11" s="21">
        <v>18118.82071861176</v>
      </c>
      <c r="C11" s="21">
        <v>2833.3376580709205</v>
      </c>
      <c r="D11" s="21">
        <v>0</v>
      </c>
      <c r="E11" s="21">
        <v>0</v>
      </c>
      <c r="F11" s="21">
        <v>20952.15837668268</v>
      </c>
      <c r="G11" s="22"/>
      <c r="H11" s="22"/>
      <c r="I11" s="23"/>
    </row>
    <row r="12" spans="1:9" ht="12.75">
      <c r="A12" s="20" t="s">
        <v>15</v>
      </c>
      <c r="B12" s="21">
        <v>12470.320768772583</v>
      </c>
      <c r="C12" s="21">
        <v>121.16910868442997</v>
      </c>
      <c r="D12" s="21">
        <v>0</v>
      </c>
      <c r="E12" s="21">
        <v>0</v>
      </c>
      <c r="F12" s="21">
        <v>12591.489877457012</v>
      </c>
      <c r="G12" s="22"/>
      <c r="H12" s="22" t="s">
        <v>16</v>
      </c>
      <c r="I12" s="23"/>
    </row>
    <row r="13" spans="1:9" ht="12.75">
      <c r="A13" s="20" t="s">
        <v>17</v>
      </c>
      <c r="B13" s="21">
        <v>10335.724970781876</v>
      </c>
      <c r="C13" s="21">
        <v>757.3069292776872</v>
      </c>
      <c r="D13" s="21">
        <v>0</v>
      </c>
      <c r="E13" s="21">
        <v>0</v>
      </c>
      <c r="F13" s="21">
        <v>11093.031900059563</v>
      </c>
      <c r="G13" s="22"/>
      <c r="H13" s="22" t="s">
        <v>18</v>
      </c>
      <c r="I13" s="23">
        <v>0</v>
      </c>
    </row>
    <row r="14" spans="1:9" ht="12.75">
      <c r="A14" s="20" t="s">
        <v>19</v>
      </c>
      <c r="B14" s="21">
        <v>5244.602920891077</v>
      </c>
      <c r="C14" s="21">
        <v>488.7154050272008</v>
      </c>
      <c r="D14" s="21">
        <v>0</v>
      </c>
      <c r="E14" s="21">
        <v>0</v>
      </c>
      <c r="F14" s="21">
        <v>5733.318325918278</v>
      </c>
      <c r="G14" s="22"/>
      <c r="H14" s="22" t="s">
        <v>20</v>
      </c>
      <c r="I14" s="23">
        <v>0</v>
      </c>
    </row>
    <row r="15" spans="1:9" ht="12.75">
      <c r="A15" s="20" t="s">
        <v>21</v>
      </c>
      <c r="B15" s="21">
        <v>86427.90573945914</v>
      </c>
      <c r="C15" s="21">
        <v>7504.406797855695</v>
      </c>
      <c r="D15" s="21">
        <v>0</v>
      </c>
      <c r="E15" s="21">
        <v>0</v>
      </c>
      <c r="F15" s="21">
        <v>93932.31253731484</v>
      </c>
      <c r="G15" s="22"/>
      <c r="H15" s="22" t="s">
        <v>22</v>
      </c>
      <c r="I15" s="23">
        <v>1271417.36</v>
      </c>
    </row>
    <row r="16" spans="1:9" ht="12.75">
      <c r="A16" s="20" t="s">
        <v>23</v>
      </c>
      <c r="B16" s="21">
        <v>17418.059373386805</v>
      </c>
      <c r="C16" s="21">
        <v>476.59849415875783</v>
      </c>
      <c r="D16" s="21">
        <v>0</v>
      </c>
      <c r="E16" s="21">
        <v>1189.476750252154</v>
      </c>
      <c r="F16" s="21">
        <v>19084.134617797718</v>
      </c>
      <c r="G16" s="22"/>
      <c r="H16" s="22"/>
      <c r="I16" s="23"/>
    </row>
    <row r="17" spans="1:9" ht="12.75">
      <c r="A17" s="20" t="s">
        <v>24</v>
      </c>
      <c r="B17" s="21">
        <v>0</v>
      </c>
      <c r="C17" s="21">
        <v>0</v>
      </c>
      <c r="D17" s="21">
        <v>0</v>
      </c>
      <c r="E17" s="21">
        <v>0</v>
      </c>
      <c r="F17" s="21">
        <v>0</v>
      </c>
      <c r="G17" s="22"/>
      <c r="H17" s="22" t="s">
        <v>25</v>
      </c>
      <c r="I17" s="23"/>
    </row>
    <row r="18" spans="1:9" ht="12.75">
      <c r="A18" s="20" t="s">
        <v>26</v>
      </c>
      <c r="B18" s="21">
        <v>442.2672466981694</v>
      </c>
      <c r="C18" s="21">
        <v>0</v>
      </c>
      <c r="D18" s="21">
        <v>0</v>
      </c>
      <c r="E18" s="21">
        <v>0</v>
      </c>
      <c r="F18" s="21">
        <v>442.2672466981694</v>
      </c>
      <c r="G18" s="22"/>
      <c r="H18" s="22" t="s">
        <v>27</v>
      </c>
      <c r="I18" s="23">
        <v>629575000</v>
      </c>
    </row>
    <row r="19" spans="1:9" ht="12.75">
      <c r="A19" s="20" t="s">
        <v>28</v>
      </c>
      <c r="B19" s="21">
        <v>75395.4583937418</v>
      </c>
      <c r="C19" s="21">
        <v>6496.683710630186</v>
      </c>
      <c r="D19" s="21">
        <v>0</v>
      </c>
      <c r="E19" s="21">
        <v>359.46835576380886</v>
      </c>
      <c r="F19" s="21">
        <v>82251.6104601358</v>
      </c>
      <c r="G19" s="22"/>
      <c r="H19" s="22" t="s">
        <v>29</v>
      </c>
      <c r="I19" s="23">
        <v>0</v>
      </c>
    </row>
    <row r="20" spans="1:9" ht="12.75">
      <c r="A20" s="20" t="s">
        <v>30</v>
      </c>
      <c r="B20" s="21">
        <v>9865.18493205734</v>
      </c>
      <c r="C20" s="21">
        <v>1872.062729174443</v>
      </c>
      <c r="D20" s="21">
        <v>0</v>
      </c>
      <c r="E20" s="21">
        <v>0</v>
      </c>
      <c r="F20" s="21">
        <v>11737.247661231782</v>
      </c>
      <c r="G20" s="22"/>
      <c r="H20" s="22" t="s">
        <v>31</v>
      </c>
      <c r="I20" s="23" t="s">
        <v>0</v>
      </c>
    </row>
    <row r="21" spans="1:9" ht="12.75">
      <c r="A21" s="20" t="s">
        <v>32</v>
      </c>
      <c r="B21" s="21">
        <v>1411.620116173609</v>
      </c>
      <c r="C21" s="21">
        <v>175.69520759242346</v>
      </c>
      <c r="D21" s="21">
        <v>0</v>
      </c>
      <c r="E21" s="21">
        <v>0</v>
      </c>
      <c r="F21" s="21">
        <v>1587.3153237660324</v>
      </c>
      <c r="G21" s="22"/>
      <c r="H21" s="22" t="s">
        <v>33</v>
      </c>
      <c r="I21" s="23">
        <v>0</v>
      </c>
    </row>
    <row r="22" spans="1:9" ht="12.75">
      <c r="A22" s="20" t="s">
        <v>34</v>
      </c>
      <c r="B22" s="21">
        <v>4523.646724218717</v>
      </c>
      <c r="C22" s="21">
        <v>10.097425723702495</v>
      </c>
      <c r="D22" s="21">
        <v>0</v>
      </c>
      <c r="E22" s="21">
        <v>0</v>
      </c>
      <c r="F22" s="21">
        <v>4533.744149942419</v>
      </c>
      <c r="G22" s="22"/>
      <c r="H22" s="22" t="s">
        <v>35</v>
      </c>
      <c r="I22" s="23" t="s">
        <v>0</v>
      </c>
    </row>
    <row r="23" spans="1:9" ht="12.75">
      <c r="A23" s="20" t="s">
        <v>36</v>
      </c>
      <c r="B23" s="21">
        <v>24425.67282563634</v>
      </c>
      <c r="C23" s="21">
        <v>3392.7350431640393</v>
      </c>
      <c r="D23" s="21">
        <v>0</v>
      </c>
      <c r="E23" s="21">
        <v>0</v>
      </c>
      <c r="F23" s="21">
        <v>27818.40786880038</v>
      </c>
      <c r="G23" s="22"/>
      <c r="H23" s="22" t="s">
        <v>37</v>
      </c>
      <c r="I23" s="23">
        <v>0</v>
      </c>
    </row>
    <row r="24" spans="1:9" ht="12.75">
      <c r="A24" s="20" t="s">
        <v>38</v>
      </c>
      <c r="B24" s="21">
        <v>1940.7252240956198</v>
      </c>
      <c r="C24" s="21">
        <v>0</v>
      </c>
      <c r="D24" s="21">
        <v>0</v>
      </c>
      <c r="E24" s="21">
        <v>0</v>
      </c>
      <c r="F24" s="21">
        <v>1940.7252240956198</v>
      </c>
      <c r="G24" s="22"/>
      <c r="H24" s="22"/>
      <c r="I24" s="23"/>
    </row>
    <row r="25" spans="1:9" ht="12.75">
      <c r="A25" s="20" t="s">
        <v>39</v>
      </c>
      <c r="B25" s="21">
        <v>6490.625255195963</v>
      </c>
      <c r="C25" s="21">
        <v>5129.492267640868</v>
      </c>
      <c r="D25" s="21">
        <v>0</v>
      </c>
      <c r="E25" s="21">
        <v>0</v>
      </c>
      <c r="F25" s="21">
        <v>11620.11752283683</v>
      </c>
      <c r="G25" s="22"/>
      <c r="H25" s="22" t="s">
        <v>40</v>
      </c>
      <c r="I25" s="23">
        <v>1271417.3600000143</v>
      </c>
    </row>
    <row r="26" spans="1:9" ht="12.75">
      <c r="A26" s="20" t="s">
        <v>41</v>
      </c>
      <c r="B26" s="21">
        <v>29938.8672707779</v>
      </c>
      <c r="C26" s="21">
        <v>690.6639195012507</v>
      </c>
      <c r="D26" s="21">
        <v>0</v>
      </c>
      <c r="E26" s="21">
        <v>0</v>
      </c>
      <c r="F26" s="21">
        <v>30629.53119027915</v>
      </c>
      <c r="G26" s="22"/>
      <c r="H26" s="22" t="s">
        <v>42</v>
      </c>
      <c r="I26" s="23">
        <v>1271417.36</v>
      </c>
    </row>
    <row r="27" spans="1:9" ht="12.75">
      <c r="A27" s="20" t="s">
        <v>43</v>
      </c>
      <c r="B27" s="21">
        <v>69365.27575154667</v>
      </c>
      <c r="C27" s="21">
        <v>2566.7656189651743</v>
      </c>
      <c r="D27" s="21">
        <v>0</v>
      </c>
      <c r="E27" s="21">
        <v>0</v>
      </c>
      <c r="F27" s="21">
        <v>71932.04137051184</v>
      </c>
      <c r="G27" s="22"/>
      <c r="H27" s="22"/>
      <c r="I27" s="23"/>
    </row>
    <row r="28" spans="1:9" ht="12.75">
      <c r="A28" s="20" t="s">
        <v>44</v>
      </c>
      <c r="B28" s="21">
        <v>19988.863962641462</v>
      </c>
      <c r="C28" s="21">
        <v>1478.2631259500456</v>
      </c>
      <c r="D28" s="21">
        <v>0</v>
      </c>
      <c r="E28" s="21">
        <v>745.1900184092442</v>
      </c>
      <c r="F28" s="21">
        <v>22212.317107000752</v>
      </c>
      <c r="G28" s="22"/>
      <c r="H28" s="22"/>
      <c r="I28" s="23"/>
    </row>
    <row r="29" spans="1:9" ht="12.75">
      <c r="A29" s="20" t="s">
        <v>45</v>
      </c>
      <c r="B29" s="21">
        <v>5188.057336838342</v>
      </c>
      <c r="C29" s="21">
        <v>68.66249492117697</v>
      </c>
      <c r="D29" s="21">
        <v>0</v>
      </c>
      <c r="E29" s="21">
        <v>0</v>
      </c>
      <c r="F29" s="21">
        <v>5256.719831759519</v>
      </c>
      <c r="G29" s="22"/>
      <c r="H29" s="22"/>
      <c r="I29" s="23"/>
    </row>
    <row r="30" spans="1:9" ht="12.75">
      <c r="A30" s="20" t="s">
        <v>46</v>
      </c>
      <c r="B30" s="21">
        <v>1714.542887884684</v>
      </c>
      <c r="C30" s="21">
        <v>0</v>
      </c>
      <c r="D30" s="21">
        <v>0</v>
      </c>
      <c r="E30" s="21">
        <v>0</v>
      </c>
      <c r="F30" s="21">
        <v>1714.542887884684</v>
      </c>
      <c r="G30" s="22"/>
      <c r="H30" s="22"/>
      <c r="I30" s="23"/>
    </row>
    <row r="31" spans="1:9" ht="12.75">
      <c r="A31" s="20" t="s">
        <v>47</v>
      </c>
      <c r="B31" s="21">
        <v>7435.744302934517</v>
      </c>
      <c r="C31" s="21">
        <v>268.5915242504864</v>
      </c>
      <c r="D31" s="21">
        <v>0</v>
      </c>
      <c r="E31" s="21">
        <v>0</v>
      </c>
      <c r="F31" s="21">
        <v>7704.335827185003</v>
      </c>
      <c r="G31" s="22"/>
      <c r="H31" s="22"/>
      <c r="I31" s="23"/>
    </row>
    <row r="32" spans="1:9" ht="12.75">
      <c r="A32" s="20" t="s">
        <v>48</v>
      </c>
      <c r="B32" s="21">
        <v>581.6117216852638</v>
      </c>
      <c r="C32" s="21">
        <v>0</v>
      </c>
      <c r="D32" s="21">
        <v>0</v>
      </c>
      <c r="E32" s="21">
        <v>0</v>
      </c>
      <c r="F32" s="21">
        <v>581.6117216852638</v>
      </c>
      <c r="G32" s="22"/>
      <c r="H32" s="22"/>
      <c r="I32" s="23"/>
    </row>
    <row r="33" spans="1:9" ht="12.75">
      <c r="A33" s="20" t="s">
        <v>49</v>
      </c>
      <c r="B33" s="21">
        <v>1379.308353857761</v>
      </c>
      <c r="C33" s="21">
        <v>0</v>
      </c>
      <c r="D33" s="21">
        <v>0</v>
      </c>
      <c r="E33" s="21">
        <v>0</v>
      </c>
      <c r="F33" s="21">
        <v>1379.308353857761</v>
      </c>
      <c r="G33" s="22"/>
      <c r="H33" s="22"/>
      <c r="I33" s="23"/>
    </row>
    <row r="34" spans="1:9" ht="12.75">
      <c r="A34" s="20" t="s">
        <v>50</v>
      </c>
      <c r="B34" s="21">
        <v>1890.2380954771077</v>
      </c>
      <c r="C34" s="21">
        <v>0</v>
      </c>
      <c r="D34" s="21">
        <v>0</v>
      </c>
      <c r="E34" s="21">
        <v>0</v>
      </c>
      <c r="F34" s="21">
        <v>1890.2380954771077</v>
      </c>
      <c r="G34" s="22"/>
      <c r="H34" s="22"/>
      <c r="I34" s="23"/>
    </row>
    <row r="35" spans="1:9" ht="12.75">
      <c r="A35" s="20" t="s">
        <v>51</v>
      </c>
      <c r="B35" s="21">
        <v>9372.430556740657</v>
      </c>
      <c r="C35" s="21">
        <v>284.7474054084104</v>
      </c>
      <c r="D35" s="21">
        <v>0</v>
      </c>
      <c r="E35" s="21">
        <v>0</v>
      </c>
      <c r="F35" s="21">
        <v>9657.177962149068</v>
      </c>
      <c r="G35" s="22"/>
      <c r="H35" s="22"/>
      <c r="I35" s="23"/>
    </row>
    <row r="36" spans="1:9" ht="12.75">
      <c r="A36" s="20" t="s">
        <v>52</v>
      </c>
      <c r="B36" s="21">
        <v>75916.48556108485</v>
      </c>
      <c r="C36" s="21">
        <v>4967.933456061628</v>
      </c>
      <c r="D36" s="21">
        <v>0</v>
      </c>
      <c r="E36" s="21">
        <v>2627.35017330739</v>
      </c>
      <c r="F36" s="21">
        <v>83511.76919045387</v>
      </c>
      <c r="G36" s="22"/>
      <c r="H36" s="22"/>
      <c r="I36" s="23"/>
    </row>
    <row r="37" spans="1:9" ht="12.75">
      <c r="A37" s="20" t="s">
        <v>53</v>
      </c>
      <c r="B37" s="21">
        <v>1092.54146330461</v>
      </c>
      <c r="C37" s="21">
        <v>0</v>
      </c>
      <c r="D37" s="21">
        <v>0</v>
      </c>
      <c r="E37" s="21">
        <v>0</v>
      </c>
      <c r="F37" s="21">
        <v>1092.54146330461</v>
      </c>
      <c r="G37" s="22"/>
      <c r="H37" s="22"/>
      <c r="I37" s="23"/>
    </row>
    <row r="38" spans="1:9" ht="12.75">
      <c r="A38" s="20" t="s">
        <v>54</v>
      </c>
      <c r="B38" s="21">
        <v>65821.07932252709</v>
      </c>
      <c r="C38" s="21">
        <v>8209.207113370128</v>
      </c>
      <c r="D38" s="21">
        <v>0</v>
      </c>
      <c r="E38" s="21">
        <v>2615.2332624389464</v>
      </c>
      <c r="F38" s="21">
        <v>76645.51969833617</v>
      </c>
      <c r="G38" s="22"/>
      <c r="H38" s="22"/>
      <c r="I38" s="23"/>
    </row>
    <row r="39" spans="1:9" ht="12.75">
      <c r="A39" s="20" t="s">
        <v>55</v>
      </c>
      <c r="B39" s="21">
        <v>27933.51852205059</v>
      </c>
      <c r="C39" s="21">
        <v>24399.41951875471</v>
      </c>
      <c r="D39" s="21">
        <v>0</v>
      </c>
      <c r="E39" s="21">
        <v>3354.3648254139694</v>
      </c>
      <c r="F39" s="21">
        <v>55687.30286621927</v>
      </c>
      <c r="G39" s="22"/>
      <c r="H39" s="22"/>
      <c r="I39" s="23"/>
    </row>
    <row r="40" spans="1:9" ht="12.75">
      <c r="A40" s="20" t="s">
        <v>56</v>
      </c>
      <c r="B40" s="21">
        <v>147.42241556605643</v>
      </c>
      <c r="C40" s="21">
        <v>0</v>
      </c>
      <c r="D40" s="21">
        <v>0</v>
      </c>
      <c r="E40" s="21">
        <v>0</v>
      </c>
      <c r="F40" s="21">
        <v>147.42241556605643</v>
      </c>
      <c r="G40" s="22"/>
      <c r="H40" s="22"/>
      <c r="I40" s="23"/>
    </row>
    <row r="41" spans="1:9" ht="12.75">
      <c r="A41" s="20" t="s">
        <v>57</v>
      </c>
      <c r="B41" s="21">
        <v>39381.97980758448</v>
      </c>
      <c r="C41" s="21">
        <v>428.13085068498583</v>
      </c>
      <c r="D41" s="21">
        <v>0</v>
      </c>
      <c r="E41" s="21">
        <v>3685.560389151411</v>
      </c>
      <c r="F41" s="21">
        <v>43495.67104742088</v>
      </c>
      <c r="G41" s="22"/>
      <c r="H41" s="22"/>
      <c r="I41" s="23"/>
    </row>
    <row r="42" spans="1:9" ht="12.75">
      <c r="A42" s="20" t="s">
        <v>58</v>
      </c>
      <c r="B42" s="21">
        <v>3190.7865286899887</v>
      </c>
      <c r="C42" s="21">
        <v>6.058455434221498</v>
      </c>
      <c r="D42" s="21">
        <v>0</v>
      </c>
      <c r="E42" s="21">
        <v>0</v>
      </c>
      <c r="F42" s="21">
        <v>3196.84498412421</v>
      </c>
      <c r="G42" s="22"/>
      <c r="H42" s="22"/>
      <c r="I42" s="23"/>
    </row>
    <row r="43" spans="1:9" ht="12.75">
      <c r="A43" s="20" t="s">
        <v>59</v>
      </c>
      <c r="B43" s="21">
        <v>3505.826211269507</v>
      </c>
      <c r="C43" s="21">
        <v>0</v>
      </c>
      <c r="D43" s="21">
        <v>0</v>
      </c>
      <c r="E43" s="21">
        <v>0</v>
      </c>
      <c r="F43" s="21">
        <v>3505.826211269507</v>
      </c>
      <c r="G43" s="22"/>
      <c r="H43" s="22"/>
      <c r="I43" s="23"/>
    </row>
    <row r="44" spans="1:9" ht="12.75">
      <c r="A44" s="20" t="s">
        <v>60</v>
      </c>
      <c r="B44" s="21">
        <v>213655.46985811056</v>
      </c>
      <c r="C44" s="21">
        <v>22054.797265710993</v>
      </c>
      <c r="D44" s="21">
        <v>0</v>
      </c>
      <c r="E44" s="21">
        <v>13389.18650962951</v>
      </c>
      <c r="F44" s="21">
        <v>249099.45363345105</v>
      </c>
      <c r="G44" s="22"/>
      <c r="H44" s="22"/>
      <c r="I44" s="23"/>
    </row>
    <row r="45" spans="1:9" ht="12.75">
      <c r="A45" s="20" t="s">
        <v>61</v>
      </c>
      <c r="B45" s="21">
        <v>0</v>
      </c>
      <c r="C45" s="21">
        <v>0</v>
      </c>
      <c r="D45" s="21">
        <v>0</v>
      </c>
      <c r="E45" s="21">
        <v>0</v>
      </c>
      <c r="F45" s="21">
        <v>0</v>
      </c>
      <c r="G45" s="22"/>
      <c r="H45" s="22"/>
      <c r="I45" s="23"/>
    </row>
    <row r="46" spans="1:9" ht="12.75">
      <c r="A46" s="20" t="s">
        <v>62</v>
      </c>
      <c r="B46" s="21">
        <v>9428.976140793391</v>
      </c>
      <c r="C46" s="21">
        <v>208.0069699082714</v>
      </c>
      <c r="D46" s="21">
        <v>0</v>
      </c>
      <c r="E46" s="21">
        <v>0</v>
      </c>
      <c r="F46" s="21">
        <v>9636.983110701662</v>
      </c>
      <c r="G46" s="22"/>
      <c r="H46" s="22"/>
      <c r="I46" s="23"/>
    </row>
    <row r="47" spans="1:9" ht="12.75">
      <c r="A47" s="20" t="s">
        <v>63</v>
      </c>
      <c r="B47" s="21">
        <v>14186.883141802009</v>
      </c>
      <c r="C47" s="21">
        <v>274.64997968470794</v>
      </c>
      <c r="D47" s="21">
        <v>0</v>
      </c>
      <c r="E47" s="21">
        <v>0</v>
      </c>
      <c r="F47" s="21">
        <v>14461.533121486716</v>
      </c>
      <c r="G47" s="22"/>
      <c r="H47" s="22"/>
      <c r="I47" s="23"/>
    </row>
    <row r="48" spans="1:9" ht="12.75">
      <c r="A48" s="20" t="s">
        <v>64</v>
      </c>
      <c r="B48" s="21">
        <v>171.65623730294243</v>
      </c>
      <c r="C48" s="21">
        <v>0</v>
      </c>
      <c r="D48" s="21">
        <v>0</v>
      </c>
      <c r="E48" s="21">
        <v>0</v>
      </c>
      <c r="F48" s="21">
        <v>171.65623730294243</v>
      </c>
      <c r="G48" s="22"/>
      <c r="H48" s="22"/>
      <c r="I48" s="23"/>
    </row>
    <row r="49" spans="1:9" ht="12.75">
      <c r="A49" s="20" t="s">
        <v>65</v>
      </c>
      <c r="B49" s="21">
        <v>55501.510232903136</v>
      </c>
      <c r="C49" s="21">
        <v>10523.537089242742</v>
      </c>
      <c r="D49" s="21">
        <v>0</v>
      </c>
      <c r="E49" s="21">
        <v>0</v>
      </c>
      <c r="F49" s="21">
        <v>66025.04732214588</v>
      </c>
      <c r="G49" s="22"/>
      <c r="H49" s="22"/>
      <c r="I49" s="23"/>
    </row>
    <row r="50" spans="1:9" ht="12.75">
      <c r="A50" s="20" t="s">
        <v>66</v>
      </c>
      <c r="B50" s="21">
        <v>22289.05754250089</v>
      </c>
      <c r="C50" s="21">
        <v>276.6694648294484</v>
      </c>
      <c r="D50" s="21">
        <v>0</v>
      </c>
      <c r="E50" s="21">
        <v>0</v>
      </c>
      <c r="F50" s="21">
        <v>22565.727007330337</v>
      </c>
      <c r="G50" s="22"/>
      <c r="H50" s="22"/>
      <c r="I50" s="23"/>
    </row>
    <row r="51" spans="1:9" ht="12.75">
      <c r="A51" s="20" t="s">
        <v>67</v>
      </c>
      <c r="B51" s="21">
        <v>716.9172263828773</v>
      </c>
      <c r="C51" s="21">
        <v>0</v>
      </c>
      <c r="D51" s="21">
        <v>0</v>
      </c>
      <c r="E51" s="21">
        <v>0</v>
      </c>
      <c r="F51" s="21">
        <v>716.9172263828773</v>
      </c>
      <c r="G51" s="22"/>
      <c r="H51" s="22"/>
      <c r="I51" s="23"/>
    </row>
    <row r="52" spans="1:9" ht="12.75">
      <c r="A52" s="20" t="s">
        <v>68</v>
      </c>
      <c r="B52" s="21">
        <v>1419.698056752571</v>
      </c>
      <c r="C52" s="21">
        <v>0</v>
      </c>
      <c r="D52" s="21">
        <v>0</v>
      </c>
      <c r="E52" s="21">
        <v>0</v>
      </c>
      <c r="F52" s="21">
        <v>1419.698056752571</v>
      </c>
      <c r="G52" s="22"/>
      <c r="H52" s="22"/>
      <c r="I52" s="23"/>
    </row>
    <row r="53" spans="1:9" ht="12.75">
      <c r="A53" s="20" t="s">
        <v>69</v>
      </c>
      <c r="B53" s="21">
        <v>25005.265062176863</v>
      </c>
      <c r="C53" s="21">
        <v>1385.3668092919827</v>
      </c>
      <c r="D53" s="21">
        <v>0</v>
      </c>
      <c r="E53" s="21">
        <v>0</v>
      </c>
      <c r="F53" s="21">
        <v>26390.631871468846</v>
      </c>
      <c r="G53" s="22"/>
      <c r="H53" s="22"/>
      <c r="I53" s="23"/>
    </row>
    <row r="54" spans="1:9" ht="12.75">
      <c r="A54" s="20" t="s">
        <v>70</v>
      </c>
      <c r="B54" s="21">
        <v>10798.187068927451</v>
      </c>
      <c r="C54" s="21">
        <v>2978.740588492237</v>
      </c>
      <c r="D54" s="21">
        <v>0</v>
      </c>
      <c r="E54" s="21">
        <v>0</v>
      </c>
      <c r="F54" s="21">
        <v>13776.927657419688</v>
      </c>
      <c r="G54" s="22"/>
      <c r="H54" s="22"/>
      <c r="I54" s="23"/>
    </row>
    <row r="55" spans="1:9" ht="12.75">
      <c r="A55" s="20" t="s">
        <v>71</v>
      </c>
      <c r="B55" s="21">
        <v>3277.6243899138303</v>
      </c>
      <c r="C55" s="21">
        <v>0</v>
      </c>
      <c r="D55" s="21">
        <v>0</v>
      </c>
      <c r="E55" s="21">
        <v>0</v>
      </c>
      <c r="F55" s="21">
        <v>3277.6243899138303</v>
      </c>
      <c r="G55" s="22"/>
      <c r="H55" s="22"/>
      <c r="I55" s="23"/>
    </row>
    <row r="56" spans="1:9" ht="12.75">
      <c r="A56" s="20" t="s">
        <v>72</v>
      </c>
      <c r="B56" s="21">
        <v>4358.048942349998</v>
      </c>
      <c r="C56" s="21">
        <v>48.46764347377198</v>
      </c>
      <c r="D56" s="21">
        <v>0</v>
      </c>
      <c r="E56" s="21">
        <v>0</v>
      </c>
      <c r="F56" s="21">
        <v>4406.51658582377</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1129732.3017301506</v>
      </c>
      <c r="C60" s="21">
        <v>113719.22798548227</v>
      </c>
      <c r="D60" s="21">
        <v>0</v>
      </c>
      <c r="E60" s="21">
        <v>27965.830284366435</v>
      </c>
      <c r="F60" s="21">
        <v>1271417.36</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 xml:space="preserve">&amp;L&amp;"Geneva,Bold"&amp;D&amp;R&amp;"Geneva,Bold"UNAUDITED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11.50390625" style="16" customWidth="1"/>
    <col min="3" max="3" width="11.625" style="16" customWidth="1"/>
    <col min="4" max="4" width="6.375" style="16" customWidth="1"/>
    <col min="5" max="5" width="14.50390625" style="16" customWidth="1"/>
    <col min="6" max="6" width="11.50390625" style="16" customWidth="1"/>
    <col min="7" max="7" width="2.625" style="16" customWidth="1"/>
    <col min="8" max="8" width="28.125" style="16" customWidth="1"/>
    <col min="9" max="9" width="11.50390625" style="17" customWidth="1"/>
    <col min="10" max="16384" width="10.625" style="16" customWidth="1"/>
  </cols>
  <sheetData>
    <row r="1" spans="1:9" ht="12.75">
      <c r="A1" s="133" t="s">
        <v>240</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472.99976526608407</v>
      </c>
      <c r="C6" s="21">
        <v>29.88139085002979</v>
      </c>
      <c r="D6" s="21">
        <v>0</v>
      </c>
      <c r="E6" s="21">
        <v>0</v>
      </c>
      <c r="F6" s="21">
        <v>502.88115611611386</v>
      </c>
      <c r="G6" s="22"/>
      <c r="H6" s="22" t="s">
        <v>8</v>
      </c>
      <c r="I6" s="23" t="s">
        <v>0</v>
      </c>
    </row>
    <row r="7" spans="1:9" ht="12" customHeight="1">
      <c r="A7" s="20" t="s">
        <v>9</v>
      </c>
      <c r="B7" s="21">
        <v>57.43941042761878</v>
      </c>
      <c r="C7" s="21">
        <v>8.352410517371716</v>
      </c>
      <c r="D7" s="21">
        <v>0</v>
      </c>
      <c r="E7" s="21">
        <v>0</v>
      </c>
      <c r="F7" s="21">
        <v>65.79182094499049</v>
      </c>
      <c r="G7" s="22"/>
      <c r="H7" s="22"/>
      <c r="I7" s="23"/>
    </row>
    <row r="8" spans="1:9" ht="12.75">
      <c r="A8" s="20" t="s">
        <v>10</v>
      </c>
      <c r="B8" s="21">
        <v>1921.8534443052158</v>
      </c>
      <c r="C8" s="21">
        <v>128.86568753726908</v>
      </c>
      <c r="D8" s="21">
        <v>0</v>
      </c>
      <c r="E8" s="21">
        <v>0</v>
      </c>
      <c r="F8" s="21">
        <v>2050.719131842485</v>
      </c>
      <c r="G8" s="22"/>
      <c r="H8" s="22" t="s">
        <v>0</v>
      </c>
      <c r="I8" s="23" t="s">
        <v>0</v>
      </c>
    </row>
    <row r="9" spans="1:9" ht="12.75">
      <c r="A9" s="20" t="s">
        <v>11</v>
      </c>
      <c r="B9" s="21">
        <v>392.8875778042484</v>
      </c>
      <c r="C9" s="21">
        <v>9.194322748938461</v>
      </c>
      <c r="D9" s="21">
        <v>0</v>
      </c>
      <c r="E9" s="21">
        <v>0</v>
      </c>
      <c r="F9" s="21">
        <v>402.08190055318687</v>
      </c>
      <c r="G9" s="22"/>
      <c r="H9" s="22" t="s">
        <v>0</v>
      </c>
      <c r="I9" s="23" t="s">
        <v>0</v>
      </c>
    </row>
    <row r="10" spans="1:9" ht="12.75">
      <c r="A10" s="20" t="s">
        <v>12</v>
      </c>
      <c r="B10" s="21">
        <v>5812.365195203536</v>
      </c>
      <c r="C10" s="21">
        <v>704.0032535202872</v>
      </c>
      <c r="D10" s="21">
        <v>0</v>
      </c>
      <c r="E10" s="21">
        <v>0</v>
      </c>
      <c r="F10" s="21">
        <v>6516.368448723823</v>
      </c>
      <c r="G10" s="22"/>
      <c r="H10" s="22" t="s">
        <v>13</v>
      </c>
      <c r="I10" s="23">
        <v>0</v>
      </c>
    </row>
    <row r="11" spans="1:9" ht="12.75">
      <c r="A11" s="20" t="s">
        <v>14</v>
      </c>
      <c r="B11" s="21">
        <v>0</v>
      </c>
      <c r="C11" s="21">
        <v>0</v>
      </c>
      <c r="D11" s="21">
        <v>0</v>
      </c>
      <c r="E11" s="21">
        <v>0</v>
      </c>
      <c r="F11" s="21">
        <v>0</v>
      </c>
      <c r="G11" s="22"/>
      <c r="H11" s="22"/>
      <c r="I11" s="23"/>
    </row>
    <row r="12" spans="1:9" ht="12.75">
      <c r="A12" s="20" t="s">
        <v>15</v>
      </c>
      <c r="B12" s="21">
        <v>432.027505745868</v>
      </c>
      <c r="C12" s="21">
        <v>87.78901417071722</v>
      </c>
      <c r="D12" s="21">
        <v>0</v>
      </c>
      <c r="E12" s="21">
        <v>0</v>
      </c>
      <c r="F12" s="21">
        <v>519.8165199165852</v>
      </c>
      <c r="G12" s="22"/>
      <c r="H12" s="22" t="s">
        <v>16</v>
      </c>
      <c r="I12" s="23"/>
    </row>
    <row r="13" spans="1:9" ht="12.75">
      <c r="A13" s="20" t="s">
        <v>17</v>
      </c>
      <c r="B13" s="21">
        <v>125.73156887488415</v>
      </c>
      <c r="C13" s="21">
        <v>29.175972548072735</v>
      </c>
      <c r="D13" s="21">
        <v>0</v>
      </c>
      <c r="E13" s="21">
        <v>0</v>
      </c>
      <c r="F13" s="21">
        <v>154.90754142295688</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4967.677006232632</v>
      </c>
      <c r="C15" s="21">
        <v>663.4120406627362</v>
      </c>
      <c r="D15" s="21">
        <v>0</v>
      </c>
      <c r="E15" s="21">
        <v>0</v>
      </c>
      <c r="F15" s="21">
        <v>5631.0890468953685</v>
      </c>
      <c r="G15" s="22"/>
      <c r="H15" s="22" t="s">
        <v>22</v>
      </c>
      <c r="I15" s="23">
        <v>381075.29</v>
      </c>
    </row>
    <row r="16" spans="1:9" ht="12.75">
      <c r="A16" s="20" t="s">
        <v>23</v>
      </c>
      <c r="B16" s="21">
        <v>585.4266997062587</v>
      </c>
      <c r="C16" s="21">
        <v>38.397733851820874</v>
      </c>
      <c r="D16" s="21">
        <v>0</v>
      </c>
      <c r="E16" s="21">
        <v>0</v>
      </c>
      <c r="F16" s="21">
        <v>623.8244335580796</v>
      </c>
      <c r="G16" s="22"/>
      <c r="H16" s="22"/>
      <c r="I16" s="23"/>
    </row>
    <row r="17" spans="1:9" ht="12.75">
      <c r="A17" s="20" t="s">
        <v>24</v>
      </c>
      <c r="B17" s="21">
        <v>289.87046822018533</v>
      </c>
      <c r="C17" s="21">
        <v>55.98802477445213</v>
      </c>
      <c r="D17" s="21">
        <v>0</v>
      </c>
      <c r="E17" s="21">
        <v>0</v>
      </c>
      <c r="F17" s="21">
        <v>345.85849299463746</v>
      </c>
      <c r="G17" s="22"/>
      <c r="H17" s="22" t="s">
        <v>25</v>
      </c>
      <c r="I17" s="23"/>
    </row>
    <row r="18" spans="1:9" ht="12.75">
      <c r="A18" s="20" t="s">
        <v>26</v>
      </c>
      <c r="B18" s="21">
        <v>202.50039349277768</v>
      </c>
      <c r="C18" s="21">
        <v>8.616165276414208</v>
      </c>
      <c r="D18" s="21">
        <v>0</v>
      </c>
      <c r="E18" s="21">
        <v>0</v>
      </c>
      <c r="F18" s="21">
        <v>211.1165587691919</v>
      </c>
      <c r="G18" s="22"/>
      <c r="H18" s="22" t="s">
        <v>27</v>
      </c>
      <c r="I18" s="23">
        <v>0</v>
      </c>
    </row>
    <row r="19" spans="1:9" ht="12.75">
      <c r="A19" s="20" t="s">
        <v>28</v>
      </c>
      <c r="B19" s="21">
        <v>1802.1538078027806</v>
      </c>
      <c r="C19" s="21">
        <v>95.75131899679491</v>
      </c>
      <c r="D19" s="21">
        <v>0</v>
      </c>
      <c r="E19" s="21">
        <v>0</v>
      </c>
      <c r="F19" s="21">
        <v>1897.9051267995756</v>
      </c>
      <c r="G19" s="22"/>
      <c r="H19" s="22" t="s">
        <v>29</v>
      </c>
      <c r="I19" s="23">
        <v>0</v>
      </c>
    </row>
    <row r="20" spans="1:9" ht="12.75">
      <c r="A20" s="20" t="s">
        <v>30</v>
      </c>
      <c r="B20" s="21">
        <v>1127.7011005324339</v>
      </c>
      <c r="C20" s="21">
        <v>83.81801516111011</v>
      </c>
      <c r="D20" s="21">
        <v>0</v>
      </c>
      <c r="E20" s="21">
        <v>0</v>
      </c>
      <c r="F20" s="21">
        <v>1211.5191156935439</v>
      </c>
      <c r="G20" s="22"/>
      <c r="H20" s="22" t="s">
        <v>31</v>
      </c>
      <c r="I20" s="23" t="s">
        <v>0</v>
      </c>
    </row>
    <row r="21" spans="1:9" ht="12.75">
      <c r="A21" s="20" t="s">
        <v>32</v>
      </c>
      <c r="B21" s="21">
        <v>1434.905994391478</v>
      </c>
      <c r="C21" s="21">
        <v>117.20539536887873</v>
      </c>
      <c r="D21" s="21">
        <v>0</v>
      </c>
      <c r="E21" s="21">
        <v>0</v>
      </c>
      <c r="F21" s="21">
        <v>1552.1113897603568</v>
      </c>
      <c r="G21" s="22"/>
      <c r="H21" s="22" t="s">
        <v>33</v>
      </c>
      <c r="I21" s="23">
        <v>0</v>
      </c>
    </row>
    <row r="22" spans="1:9" ht="12.75">
      <c r="A22" s="20" t="s">
        <v>34</v>
      </c>
      <c r="B22" s="21">
        <v>273.56056132516164</v>
      </c>
      <c r="C22" s="21">
        <v>28.80122983283104</v>
      </c>
      <c r="D22" s="21">
        <v>0</v>
      </c>
      <c r="E22" s="21">
        <v>0</v>
      </c>
      <c r="F22" s="21">
        <v>302.3617911579927</v>
      </c>
      <c r="G22" s="22"/>
      <c r="H22" s="22" t="s">
        <v>35</v>
      </c>
      <c r="I22" s="23" t="s">
        <v>0</v>
      </c>
    </row>
    <row r="23" spans="1:9" ht="12.75">
      <c r="A23" s="20" t="s">
        <v>36</v>
      </c>
      <c r="B23" s="21">
        <v>825.9807956021878</v>
      </c>
      <c r="C23" s="21">
        <v>70.49299384840447</v>
      </c>
      <c r="D23" s="21">
        <v>0</v>
      </c>
      <c r="E23" s="21">
        <v>0</v>
      </c>
      <c r="F23" s="21">
        <v>896.4737894505922</v>
      </c>
      <c r="G23" s="22"/>
      <c r="H23" s="22" t="s">
        <v>37</v>
      </c>
      <c r="I23" s="23">
        <v>333633</v>
      </c>
    </row>
    <row r="24" spans="1:9" ht="12.75">
      <c r="A24" s="20" t="s">
        <v>38</v>
      </c>
      <c r="B24" s="21">
        <v>0</v>
      </c>
      <c r="C24" s="21">
        <v>0</v>
      </c>
      <c r="D24" s="21">
        <v>0</v>
      </c>
      <c r="E24" s="21">
        <v>0</v>
      </c>
      <c r="F24" s="21">
        <v>0</v>
      </c>
      <c r="G24" s="22"/>
      <c r="H24" s="22"/>
      <c r="I24" s="23"/>
    </row>
    <row r="25" spans="1:9" ht="12.75">
      <c r="A25" s="20" t="s">
        <v>39</v>
      </c>
      <c r="B25" s="21">
        <v>348.89155099210575</v>
      </c>
      <c r="C25" s="21">
        <v>47.88815510246684</v>
      </c>
      <c r="D25" s="21">
        <v>0</v>
      </c>
      <c r="E25" s="21">
        <v>0</v>
      </c>
      <c r="F25" s="21">
        <v>396.7797060945726</v>
      </c>
      <c r="G25" s="22"/>
      <c r="H25" s="22" t="s">
        <v>40</v>
      </c>
      <c r="I25" s="23">
        <v>47442.29</v>
      </c>
    </row>
    <row r="26" spans="1:9" ht="12.75">
      <c r="A26" s="20" t="s">
        <v>41</v>
      </c>
      <c r="B26" s="21">
        <v>732.8891684465762</v>
      </c>
      <c r="C26" s="21">
        <v>65.94365777655469</v>
      </c>
      <c r="D26" s="21">
        <v>0</v>
      </c>
      <c r="E26" s="21">
        <v>0</v>
      </c>
      <c r="F26" s="21">
        <v>798.8328262231308</v>
      </c>
      <c r="G26" s="22"/>
      <c r="H26" s="22" t="s">
        <v>42</v>
      </c>
      <c r="I26" s="23">
        <v>47442.29</v>
      </c>
    </row>
    <row r="27" spans="1:9" ht="12.75">
      <c r="A27" s="20" t="s">
        <v>43</v>
      </c>
      <c r="B27" s="21">
        <v>1717.2102809199914</v>
      </c>
      <c r="C27" s="21">
        <v>159.4932631512861</v>
      </c>
      <c r="D27" s="21">
        <v>0</v>
      </c>
      <c r="E27" s="21">
        <v>0</v>
      </c>
      <c r="F27" s="21">
        <v>1876.7035440712775</v>
      </c>
      <c r="G27" s="22"/>
      <c r="H27" s="22"/>
      <c r="I27" s="23"/>
    </row>
    <row r="28" spans="1:9" ht="12.75">
      <c r="A28" s="20" t="s">
        <v>44</v>
      </c>
      <c r="B28" s="21">
        <v>794.4159264234586</v>
      </c>
      <c r="C28" s="21">
        <v>56.431649279654096</v>
      </c>
      <c r="D28" s="21">
        <v>0</v>
      </c>
      <c r="E28" s="21">
        <v>0</v>
      </c>
      <c r="F28" s="21">
        <v>850.8475757031126</v>
      </c>
      <c r="G28" s="22"/>
      <c r="H28" s="22"/>
      <c r="I28" s="23"/>
    </row>
    <row r="29" spans="1:9" ht="12.75">
      <c r="A29" s="20" t="s">
        <v>45</v>
      </c>
      <c r="B29" s="21">
        <v>518.2953994197101</v>
      </c>
      <c r="C29" s="21">
        <v>62.039527407881906</v>
      </c>
      <c r="D29" s="21">
        <v>0</v>
      </c>
      <c r="E29" s="21">
        <v>0</v>
      </c>
      <c r="F29" s="21">
        <v>580.334926827592</v>
      </c>
      <c r="G29" s="22"/>
      <c r="H29" s="22"/>
      <c r="I29" s="23"/>
    </row>
    <row r="30" spans="1:9" ht="12.75">
      <c r="A30" s="20" t="s">
        <v>46</v>
      </c>
      <c r="B30" s="21">
        <v>132.64120273924095</v>
      </c>
      <c r="C30" s="21">
        <v>0</v>
      </c>
      <c r="D30" s="21">
        <v>0</v>
      </c>
      <c r="E30" s="21">
        <v>0</v>
      </c>
      <c r="F30" s="21">
        <v>132.64120273924095</v>
      </c>
      <c r="G30" s="22"/>
      <c r="H30" s="22"/>
      <c r="I30" s="23"/>
    </row>
    <row r="31" spans="1:9" ht="12.75">
      <c r="A31" s="20" t="s">
        <v>47</v>
      </c>
      <c r="B31" s="21">
        <v>639.5060898526708</v>
      </c>
      <c r="C31" s="21">
        <v>197.56441438543538</v>
      </c>
      <c r="D31" s="21">
        <v>0</v>
      </c>
      <c r="E31" s="21">
        <v>0</v>
      </c>
      <c r="F31" s="21">
        <v>837.0705042381062</v>
      </c>
      <c r="G31" s="22"/>
      <c r="H31" s="22"/>
      <c r="I31" s="23"/>
    </row>
    <row r="32" spans="1:9" ht="12.75">
      <c r="A32" s="20" t="s">
        <v>48</v>
      </c>
      <c r="B32" s="21">
        <v>102.92876747376113</v>
      </c>
      <c r="C32" s="21">
        <v>0</v>
      </c>
      <c r="D32" s="21">
        <v>0</v>
      </c>
      <c r="E32" s="21">
        <v>0</v>
      </c>
      <c r="F32" s="21">
        <v>102.92876747376113</v>
      </c>
      <c r="G32" s="22"/>
      <c r="H32" s="22"/>
      <c r="I32" s="23"/>
    </row>
    <row r="33" spans="1:9" ht="12.75">
      <c r="A33" s="20" t="s">
        <v>49</v>
      </c>
      <c r="B33" s="21">
        <v>452.67096561496146</v>
      </c>
      <c r="C33" s="21">
        <v>13.073243972381547</v>
      </c>
      <c r="D33" s="21">
        <v>0</v>
      </c>
      <c r="E33" s="21">
        <v>0</v>
      </c>
      <c r="F33" s="21">
        <v>465.744209587343</v>
      </c>
      <c r="G33" s="22"/>
      <c r="H33" s="22"/>
      <c r="I33" s="23"/>
    </row>
    <row r="34" spans="1:9" ht="12.75">
      <c r="A34" s="20" t="s">
        <v>50</v>
      </c>
      <c r="B34" s="21">
        <v>555.6292434129491</v>
      </c>
      <c r="C34" s="21">
        <v>7.712758764912181</v>
      </c>
      <c r="D34" s="21">
        <v>0</v>
      </c>
      <c r="E34" s="21">
        <v>0</v>
      </c>
      <c r="F34" s="21">
        <v>563.3420021778613</v>
      </c>
      <c r="G34" s="22"/>
      <c r="H34" s="22"/>
      <c r="I34" s="23"/>
    </row>
    <row r="35" spans="1:9" ht="12.75">
      <c r="A35" s="20" t="s">
        <v>51</v>
      </c>
      <c r="B35" s="21">
        <v>352.38194483698453</v>
      </c>
      <c r="C35" s="21">
        <v>19.958740026093125</v>
      </c>
      <c r="D35" s="21">
        <v>0</v>
      </c>
      <c r="E35" s="21">
        <v>0</v>
      </c>
      <c r="F35" s="21">
        <v>372.3406848630776</v>
      </c>
      <c r="G35" s="22"/>
      <c r="H35" s="22"/>
      <c r="I35" s="23"/>
    </row>
    <row r="36" spans="1:9" ht="12.75">
      <c r="A36" s="20" t="s">
        <v>52</v>
      </c>
      <c r="B36" s="21">
        <v>2622.1186609959186</v>
      </c>
      <c r="C36" s="21">
        <v>145.72050253654402</v>
      </c>
      <c r="D36" s="21">
        <v>0</v>
      </c>
      <c r="E36" s="21">
        <v>0</v>
      </c>
      <c r="F36" s="21">
        <v>2767.8391635324624</v>
      </c>
      <c r="G36" s="22"/>
      <c r="H36" s="22"/>
      <c r="I36" s="23"/>
    </row>
    <row r="37" spans="1:9" ht="12.75">
      <c r="A37" s="20" t="s">
        <v>53</v>
      </c>
      <c r="B37" s="21">
        <v>349.11059843468183</v>
      </c>
      <c r="C37" s="21">
        <v>36.01435299956074</v>
      </c>
      <c r="D37" s="21">
        <v>0</v>
      </c>
      <c r="E37" s="21">
        <v>0</v>
      </c>
      <c r="F37" s="21">
        <v>385.1249514342426</v>
      </c>
      <c r="G37" s="22"/>
      <c r="H37" s="22"/>
      <c r="I37" s="23"/>
    </row>
    <row r="38" spans="1:9" ht="12.75">
      <c r="A38" s="20" t="s">
        <v>54</v>
      </c>
      <c r="B38" s="21">
        <v>0</v>
      </c>
      <c r="C38" s="21">
        <v>0</v>
      </c>
      <c r="D38" s="21">
        <v>0</v>
      </c>
      <c r="E38" s="21">
        <v>0</v>
      </c>
      <c r="F38" s="21">
        <v>0</v>
      </c>
      <c r="G38" s="22"/>
      <c r="H38" s="22"/>
      <c r="I38" s="23"/>
    </row>
    <row r="39" spans="1:9" ht="12.75">
      <c r="A39" s="20" t="s">
        <v>55</v>
      </c>
      <c r="B39" s="21">
        <v>644.0821228522764</v>
      </c>
      <c r="C39" s="21">
        <v>71.9947382007615</v>
      </c>
      <c r="D39" s="21">
        <v>0</v>
      </c>
      <c r="E39" s="21">
        <v>0</v>
      </c>
      <c r="F39" s="21">
        <v>716.0768610530379</v>
      </c>
      <c r="G39" s="22"/>
      <c r="H39" s="22"/>
      <c r="I39" s="23"/>
    </row>
    <row r="40" spans="1:9" ht="12.75">
      <c r="A40" s="20" t="s">
        <v>56</v>
      </c>
      <c r="B40" s="21">
        <v>224.9008253403565</v>
      </c>
      <c r="C40" s="21">
        <v>0</v>
      </c>
      <c r="D40" s="21">
        <v>0</v>
      </c>
      <c r="E40" s="21">
        <v>0</v>
      </c>
      <c r="F40" s="21">
        <v>224.9008253403565</v>
      </c>
      <c r="G40" s="22"/>
      <c r="H40" s="22"/>
      <c r="I40" s="23"/>
    </row>
    <row r="41" spans="1:9" ht="12.75">
      <c r="A41" s="20" t="s">
        <v>57</v>
      </c>
      <c r="B41" s="21">
        <v>1397.9586169357808</v>
      </c>
      <c r="C41" s="21">
        <v>61.81400405572646</v>
      </c>
      <c r="D41" s="21">
        <v>0</v>
      </c>
      <c r="E41" s="21">
        <v>0</v>
      </c>
      <c r="F41" s="21">
        <v>1459.7726209915072</v>
      </c>
      <c r="G41" s="22"/>
      <c r="H41" s="22"/>
      <c r="I41" s="23"/>
    </row>
    <row r="42" spans="1:9" ht="12.75">
      <c r="A42" s="20" t="s">
        <v>58</v>
      </c>
      <c r="B42" s="21">
        <v>530.2229488082471</v>
      </c>
      <c r="C42" s="21">
        <v>15.075762976778265</v>
      </c>
      <c r="D42" s="21">
        <v>0</v>
      </c>
      <c r="E42" s="21">
        <v>0</v>
      </c>
      <c r="F42" s="21">
        <v>545.2987117850254</v>
      </c>
      <c r="G42" s="22"/>
      <c r="H42" s="22"/>
      <c r="I42" s="23"/>
    </row>
    <row r="43" spans="1:9" ht="12.75">
      <c r="A43" s="20" t="s">
        <v>59</v>
      </c>
      <c r="B43" s="21">
        <v>377.2603043322665</v>
      </c>
      <c r="C43" s="21">
        <v>67.28232252677748</v>
      </c>
      <c r="D43" s="21">
        <v>0</v>
      </c>
      <c r="E43" s="21">
        <v>0</v>
      </c>
      <c r="F43" s="21">
        <v>444.542626859044</v>
      </c>
      <c r="G43" s="22"/>
      <c r="H43" s="22"/>
      <c r="I43" s="23"/>
    </row>
    <row r="44" spans="1:9" ht="12.75">
      <c r="A44" s="20" t="s">
        <v>60</v>
      </c>
      <c r="B44" s="21">
        <v>2235.939222417086</v>
      </c>
      <c r="C44" s="21">
        <v>94.80341083810151</v>
      </c>
      <c r="D44" s="21">
        <v>0</v>
      </c>
      <c r="E44" s="21">
        <v>0</v>
      </c>
      <c r="F44" s="21">
        <v>2330.7426332551877</v>
      </c>
      <c r="G44" s="22"/>
      <c r="H44" s="22"/>
      <c r="I44" s="23"/>
    </row>
    <row r="45" spans="1:9" ht="12.75">
      <c r="A45" s="20" t="s">
        <v>61</v>
      </c>
      <c r="B45" s="21">
        <v>33.97145908714879</v>
      </c>
      <c r="C45" s="21">
        <v>0</v>
      </c>
      <c r="D45" s="21">
        <v>0</v>
      </c>
      <c r="E45" s="21">
        <v>0</v>
      </c>
      <c r="F45" s="21">
        <v>33.97145908714879</v>
      </c>
      <c r="G45" s="22"/>
      <c r="H45" s="22"/>
      <c r="I45" s="23"/>
    </row>
    <row r="46" spans="1:9" ht="12.75">
      <c r="A46" s="20" t="s">
        <v>62</v>
      </c>
      <c r="B46" s="21">
        <v>126.32259141137024</v>
      </c>
      <c r="C46" s="21">
        <v>16.865439395838834</v>
      </c>
      <c r="D46" s="21">
        <v>0</v>
      </c>
      <c r="E46" s="21">
        <v>0</v>
      </c>
      <c r="F46" s="21">
        <v>143.1880308072091</v>
      </c>
      <c r="G46" s="22"/>
      <c r="H46" s="22"/>
      <c r="I46" s="23"/>
    </row>
    <row r="47" spans="1:9" ht="12.75">
      <c r="A47" s="20" t="s">
        <v>63</v>
      </c>
      <c r="B47" s="21">
        <v>320.12058106595487</v>
      </c>
      <c r="C47" s="21">
        <v>21.4932783193278</v>
      </c>
      <c r="D47" s="21">
        <v>0</v>
      </c>
      <c r="E47" s="21">
        <v>0</v>
      </c>
      <c r="F47" s="21">
        <v>341.6138593852827</v>
      </c>
      <c r="G47" s="22"/>
      <c r="H47" s="22"/>
      <c r="I47" s="23"/>
    </row>
    <row r="48" spans="1:9" ht="12.75">
      <c r="A48" s="20" t="s">
        <v>64</v>
      </c>
      <c r="B48" s="21">
        <v>257.86520570785206</v>
      </c>
      <c r="C48" s="21">
        <v>2.0790297812282414</v>
      </c>
      <c r="D48" s="21">
        <v>0</v>
      </c>
      <c r="E48" s="21">
        <v>0</v>
      </c>
      <c r="F48" s="21">
        <v>259.9442354890803</v>
      </c>
      <c r="G48" s="22"/>
      <c r="H48" s="22"/>
      <c r="I48" s="23"/>
    </row>
    <row r="49" spans="1:9" ht="12.75">
      <c r="A49" s="20" t="s">
        <v>65</v>
      </c>
      <c r="B49" s="21">
        <v>549.590553483361</v>
      </c>
      <c r="C49" s="21">
        <v>12.665107420609075</v>
      </c>
      <c r="D49" s="21">
        <v>0</v>
      </c>
      <c r="E49" s="21">
        <v>0</v>
      </c>
      <c r="F49" s="21">
        <v>562.25566090397</v>
      </c>
      <c r="G49" s="22"/>
      <c r="H49" s="22"/>
      <c r="I49" s="23"/>
    </row>
    <row r="50" spans="1:9" ht="12.75">
      <c r="A50" s="20" t="s">
        <v>66</v>
      </c>
      <c r="B50" s="21">
        <v>2831.3409432707995</v>
      </c>
      <c r="C50" s="21">
        <v>244.1694009844307</v>
      </c>
      <c r="D50" s="21">
        <v>0</v>
      </c>
      <c r="E50" s="21">
        <v>0</v>
      </c>
      <c r="F50" s="21">
        <v>3075.51034425523</v>
      </c>
      <c r="G50" s="22"/>
      <c r="H50" s="22"/>
      <c r="I50" s="23"/>
    </row>
    <row r="51" spans="1:9" ht="12.75">
      <c r="A51" s="20" t="s">
        <v>67</v>
      </c>
      <c r="B51" s="21">
        <v>804.3571948431791</v>
      </c>
      <c r="C51" s="21">
        <v>24.188066645429615</v>
      </c>
      <c r="D51" s="21">
        <v>0</v>
      </c>
      <c r="E51" s="21">
        <v>0</v>
      </c>
      <c r="F51" s="21">
        <v>828.5452614886087</v>
      </c>
      <c r="G51" s="22"/>
      <c r="H51" s="22"/>
      <c r="I51" s="23"/>
    </row>
    <row r="52" spans="1:9" ht="12.75">
      <c r="A52" s="20" t="s">
        <v>68</v>
      </c>
      <c r="B52" s="21">
        <v>82.80313268092345</v>
      </c>
      <c r="C52" s="21">
        <v>5.2622220539405475</v>
      </c>
      <c r="D52" s="21">
        <v>0</v>
      </c>
      <c r="E52" s="21">
        <v>0</v>
      </c>
      <c r="F52" s="21">
        <v>88.065354734864</v>
      </c>
      <c r="G52" s="22"/>
      <c r="H52" s="22"/>
      <c r="I52" s="23"/>
    </row>
    <row r="53" spans="1:9" ht="12.75">
      <c r="A53" s="20" t="s">
        <v>69</v>
      </c>
      <c r="B53" s="21">
        <v>675.9160454115417</v>
      </c>
      <c r="C53" s="21">
        <v>60.31922773284941</v>
      </c>
      <c r="D53" s="21">
        <v>0</v>
      </c>
      <c r="E53" s="21">
        <v>0</v>
      </c>
      <c r="F53" s="21">
        <v>736.2352731443912</v>
      </c>
      <c r="G53" s="22"/>
      <c r="H53" s="22"/>
      <c r="I53" s="23"/>
    </row>
    <row r="54" spans="1:9" ht="12.75">
      <c r="A54" s="20" t="s">
        <v>70</v>
      </c>
      <c r="B54" s="21">
        <v>711.0780800345583</v>
      </c>
      <c r="C54" s="21">
        <v>260.6696024735759</v>
      </c>
      <c r="D54" s="21">
        <v>0</v>
      </c>
      <c r="E54" s="21">
        <v>0</v>
      </c>
      <c r="F54" s="21">
        <v>971.7476825081342</v>
      </c>
      <c r="G54" s="22"/>
      <c r="H54" s="22"/>
      <c r="I54" s="23"/>
    </row>
    <row r="55" spans="1:9" ht="12.75">
      <c r="A55" s="20" t="s">
        <v>71</v>
      </c>
      <c r="B55" s="21">
        <v>247.15091056817323</v>
      </c>
      <c r="C55" s="21">
        <v>13.80052002706428</v>
      </c>
      <c r="D55" s="21">
        <v>0</v>
      </c>
      <c r="E55" s="21">
        <v>0</v>
      </c>
      <c r="F55" s="21">
        <v>260.9514305952375</v>
      </c>
      <c r="G55" s="22"/>
      <c r="H55" s="22"/>
      <c r="I55" s="23"/>
    </row>
    <row r="56" spans="1:9" ht="12.75">
      <c r="A56" s="20" t="s">
        <v>72</v>
      </c>
      <c r="B56" s="21">
        <v>1198.6708463969753</v>
      </c>
      <c r="C56" s="21">
        <v>88.17252809721072</v>
      </c>
      <c r="D56" s="21">
        <v>0</v>
      </c>
      <c r="E56" s="21">
        <v>0</v>
      </c>
      <c r="F56" s="21">
        <v>1286.843374494186</v>
      </c>
      <c r="G56" s="22"/>
      <c r="H56" s="22"/>
      <c r="I56" s="23"/>
    </row>
    <row r="57" spans="1:9" ht="12.75">
      <c r="A57" s="20" t="s">
        <v>73</v>
      </c>
      <c r="B57" s="21">
        <v>98.0889336459527</v>
      </c>
      <c r="C57" s="21">
        <v>18.638490611288432</v>
      </c>
      <c r="D57" s="21">
        <v>0</v>
      </c>
      <c r="E57" s="21">
        <v>0</v>
      </c>
      <c r="F57" s="21">
        <v>116.72742425724113</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43391.411612790165</v>
      </c>
      <c r="C60" s="21">
        <v>4050.878387209839</v>
      </c>
      <c r="D60" s="21">
        <v>0</v>
      </c>
      <c r="E60" s="21">
        <v>0</v>
      </c>
      <c r="F60" s="21">
        <v>47442.29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5.625" style="16" customWidth="1"/>
    <col min="3" max="3" width="11.625" style="16" customWidth="1"/>
    <col min="4" max="4" width="11.003906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190</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387012.0452783173</v>
      </c>
      <c r="E6" s="21">
        <v>0</v>
      </c>
      <c r="F6" s="21">
        <v>387012.0452783173</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53908.635588297504</v>
      </c>
      <c r="E8" s="21">
        <v>0</v>
      </c>
      <c r="F8" s="21">
        <v>53908.635588297504</v>
      </c>
      <c r="G8" s="22"/>
      <c r="H8" s="22" t="s">
        <v>0</v>
      </c>
      <c r="I8" s="23" t="s">
        <v>0</v>
      </c>
    </row>
    <row r="9" spans="1:9" ht="12.75">
      <c r="A9" s="20" t="s">
        <v>11</v>
      </c>
      <c r="B9" s="21">
        <v>0</v>
      </c>
      <c r="C9" s="21">
        <v>0</v>
      </c>
      <c r="D9" s="21">
        <v>3273.1538129316823</v>
      </c>
      <c r="E9" s="21">
        <v>0</v>
      </c>
      <c r="F9" s="21">
        <v>3273.1538129316823</v>
      </c>
      <c r="G9" s="22"/>
      <c r="H9" s="22" t="s">
        <v>0</v>
      </c>
      <c r="I9" s="23" t="s">
        <v>0</v>
      </c>
    </row>
    <row r="10" spans="1:9" ht="12.75">
      <c r="A10" s="20" t="s">
        <v>12</v>
      </c>
      <c r="B10" s="21">
        <v>0</v>
      </c>
      <c r="C10" s="21">
        <v>0</v>
      </c>
      <c r="D10" s="21">
        <v>0</v>
      </c>
      <c r="E10" s="21">
        <v>0</v>
      </c>
      <c r="F10" s="21">
        <v>0</v>
      </c>
      <c r="G10" s="22"/>
      <c r="H10" s="22" t="s">
        <v>13</v>
      </c>
      <c r="I10" s="23">
        <v>0</v>
      </c>
    </row>
    <row r="11" spans="1:9" ht="12.75">
      <c r="A11" s="20" t="s">
        <v>14</v>
      </c>
      <c r="B11" s="21">
        <v>0</v>
      </c>
      <c r="C11" s="21">
        <v>0</v>
      </c>
      <c r="D11" s="21">
        <v>14404.708635189112</v>
      </c>
      <c r="E11" s="21">
        <v>0</v>
      </c>
      <c r="F11" s="21">
        <v>14404.708635189112</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5055.762598452722</v>
      </c>
      <c r="E13" s="21">
        <v>0</v>
      </c>
      <c r="F13" s="21">
        <v>5055.762598452722</v>
      </c>
      <c r="G13" s="22"/>
      <c r="H13" s="22" t="s">
        <v>18</v>
      </c>
      <c r="I13" s="23">
        <v>1810793</v>
      </c>
    </row>
    <row r="14" spans="1:9" ht="12.75">
      <c r="A14" s="20" t="s">
        <v>19</v>
      </c>
      <c r="B14" s="21">
        <v>0</v>
      </c>
      <c r="C14" s="21">
        <v>0</v>
      </c>
      <c r="D14" s="21">
        <v>0</v>
      </c>
      <c r="E14" s="21">
        <v>0</v>
      </c>
      <c r="F14" s="21">
        <v>0</v>
      </c>
      <c r="G14" s="22"/>
      <c r="H14" s="22" t="s">
        <v>20</v>
      </c>
      <c r="I14" s="23">
        <v>160166</v>
      </c>
    </row>
    <row r="15" spans="1:9" ht="12.75">
      <c r="A15" s="20" t="s">
        <v>21</v>
      </c>
      <c r="B15" s="21">
        <v>0</v>
      </c>
      <c r="C15" s="21">
        <v>0</v>
      </c>
      <c r="D15" s="21">
        <v>1154940.6208141958</v>
      </c>
      <c r="E15" s="21">
        <v>0</v>
      </c>
      <c r="F15" s="21">
        <v>1154940.6208141958</v>
      </c>
      <c r="G15" s="22"/>
      <c r="H15" s="22" t="s">
        <v>22</v>
      </c>
      <c r="I15" s="23">
        <v>153616.26</v>
      </c>
    </row>
    <row r="16" spans="1:9" ht="12.75">
      <c r="A16" s="20" t="s">
        <v>23</v>
      </c>
      <c r="B16" s="21">
        <v>0</v>
      </c>
      <c r="C16" s="21">
        <v>0</v>
      </c>
      <c r="D16" s="21">
        <v>160035.33627925446</v>
      </c>
      <c r="E16" s="21">
        <v>0</v>
      </c>
      <c r="F16" s="21">
        <v>160035.33627925446</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13668.412306641345</v>
      </c>
      <c r="E18" s="21">
        <v>0</v>
      </c>
      <c r="F18" s="21">
        <v>13668.412306641345</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46469.564069167485</v>
      </c>
      <c r="E20" s="21">
        <v>0</v>
      </c>
      <c r="F20" s="21">
        <v>46469.564069167485</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14938.159972012261</v>
      </c>
      <c r="E23" s="21">
        <v>0</v>
      </c>
      <c r="F23" s="21">
        <v>14938.159972012261</v>
      </c>
      <c r="G23" s="22"/>
      <c r="H23" s="22" t="s">
        <v>37</v>
      </c>
      <c r="I23" s="23">
        <v>0</v>
      </c>
    </row>
    <row r="24" spans="1:9" ht="12.75">
      <c r="A24" s="20" t="s">
        <v>38</v>
      </c>
      <c r="B24" s="21">
        <v>0</v>
      </c>
      <c r="C24" s="21">
        <v>0</v>
      </c>
      <c r="D24" s="21">
        <v>91484.0387640774</v>
      </c>
      <c r="E24" s="21">
        <v>0</v>
      </c>
      <c r="F24" s="21">
        <v>91484.0387640774</v>
      </c>
      <c r="G24" s="22"/>
      <c r="H24" s="22"/>
      <c r="I24" s="23"/>
    </row>
    <row r="25" spans="1:9" ht="12.75">
      <c r="A25" s="20" t="s">
        <v>39</v>
      </c>
      <c r="B25" s="21">
        <v>0</v>
      </c>
      <c r="C25" s="21">
        <v>0</v>
      </c>
      <c r="D25" s="21">
        <v>0</v>
      </c>
      <c r="E25" s="21">
        <v>0</v>
      </c>
      <c r="F25" s="21">
        <v>0</v>
      </c>
      <c r="G25" s="22"/>
      <c r="H25" s="22" t="s">
        <v>40</v>
      </c>
      <c r="I25" s="23">
        <v>2124575.26</v>
      </c>
    </row>
    <row r="26" spans="1:9" ht="12.75">
      <c r="A26" s="20" t="s">
        <v>41</v>
      </c>
      <c r="B26" s="21">
        <v>0</v>
      </c>
      <c r="C26" s="21">
        <v>0</v>
      </c>
      <c r="D26" s="21">
        <v>129.09520963467386</v>
      </c>
      <c r="E26" s="21">
        <v>0</v>
      </c>
      <c r="F26" s="21">
        <v>129.09520963467386</v>
      </c>
      <c r="G26" s="22"/>
      <c r="H26" s="22" t="s">
        <v>42</v>
      </c>
      <c r="I26" s="23">
        <v>2124575.26</v>
      </c>
    </row>
    <row r="27" spans="1:9" ht="12.75">
      <c r="A27" s="20" t="s">
        <v>43</v>
      </c>
      <c r="B27" s="21">
        <v>0</v>
      </c>
      <c r="C27" s="21">
        <v>0</v>
      </c>
      <c r="D27" s="21">
        <v>0</v>
      </c>
      <c r="E27" s="21">
        <v>0</v>
      </c>
      <c r="F27" s="21">
        <v>0</v>
      </c>
      <c r="G27" s="22"/>
      <c r="H27" s="22"/>
      <c r="I27" s="23" t="s">
        <v>0</v>
      </c>
    </row>
    <row r="28" spans="1:9" ht="12.75">
      <c r="A28" s="20" t="s">
        <v>44</v>
      </c>
      <c r="B28" s="21">
        <v>0</v>
      </c>
      <c r="C28" s="21">
        <v>0</v>
      </c>
      <c r="D28" s="21">
        <v>0</v>
      </c>
      <c r="E28" s="21">
        <v>0</v>
      </c>
      <c r="F28" s="21">
        <v>0</v>
      </c>
      <c r="G28" s="22"/>
      <c r="H28" s="22"/>
      <c r="I28" s="23" t="s">
        <v>0</v>
      </c>
    </row>
    <row r="29" spans="1:9" ht="12.75">
      <c r="A29" s="20" t="s">
        <v>45</v>
      </c>
      <c r="B29" s="21">
        <v>0</v>
      </c>
      <c r="C29" s="21">
        <v>0</v>
      </c>
      <c r="D29" s="21">
        <v>0</v>
      </c>
      <c r="E29" s="21">
        <v>0</v>
      </c>
      <c r="F29" s="21">
        <v>0</v>
      </c>
      <c r="G29" s="22"/>
      <c r="H29" s="22"/>
      <c r="I29" s="23" t="s">
        <v>0</v>
      </c>
    </row>
    <row r="30" spans="1:9" ht="12.75">
      <c r="A30" s="20" t="s">
        <v>46</v>
      </c>
      <c r="B30" s="21">
        <v>0</v>
      </c>
      <c r="C30" s="21">
        <v>0</v>
      </c>
      <c r="D30" s="21">
        <v>34112.69224937362</v>
      </c>
      <c r="E30" s="21">
        <v>0</v>
      </c>
      <c r="F30" s="21">
        <v>34112.69224937362</v>
      </c>
      <c r="G30" s="22"/>
      <c r="H30" s="22"/>
      <c r="I30" s="23" t="s">
        <v>0</v>
      </c>
    </row>
    <row r="31" spans="1:9" ht="12.75">
      <c r="A31" s="20" t="s">
        <v>47</v>
      </c>
      <c r="B31" s="21">
        <v>0</v>
      </c>
      <c r="C31" s="21">
        <v>0</v>
      </c>
      <c r="D31" s="21">
        <v>0</v>
      </c>
      <c r="E31" s="21">
        <v>0</v>
      </c>
      <c r="F31" s="21">
        <v>0</v>
      </c>
      <c r="G31" s="22"/>
      <c r="H31" s="22"/>
      <c r="I31" s="23" t="s">
        <v>0</v>
      </c>
    </row>
    <row r="32" spans="1:9" ht="12.75">
      <c r="A32" s="20" t="s">
        <v>48</v>
      </c>
      <c r="B32" s="21">
        <v>0</v>
      </c>
      <c r="C32" s="21">
        <v>0</v>
      </c>
      <c r="D32" s="21">
        <v>5132.137634771065</v>
      </c>
      <c r="E32" s="21">
        <v>0</v>
      </c>
      <c r="F32" s="21">
        <v>5132.137634771065</v>
      </c>
      <c r="G32" s="22"/>
      <c r="H32" s="22"/>
      <c r="I32" s="23" t="s">
        <v>0</v>
      </c>
    </row>
    <row r="33" spans="1:9" ht="12.75">
      <c r="A33" s="20" t="s">
        <v>49</v>
      </c>
      <c r="B33" s="21">
        <v>0</v>
      </c>
      <c r="C33" s="21">
        <v>0</v>
      </c>
      <c r="D33" s="21">
        <v>288</v>
      </c>
      <c r="E33" s="21">
        <v>0</v>
      </c>
      <c r="F33" s="21">
        <v>288</v>
      </c>
      <c r="G33" s="22"/>
      <c r="H33" s="22"/>
      <c r="I33" s="23" t="s">
        <v>0</v>
      </c>
    </row>
    <row r="34" spans="1:9" ht="12.75">
      <c r="A34" s="20" t="s">
        <v>50</v>
      </c>
      <c r="B34" s="21">
        <v>0</v>
      </c>
      <c r="C34" s="21">
        <v>0</v>
      </c>
      <c r="D34" s="21">
        <v>3414.6643341453164</v>
      </c>
      <c r="E34" s="21">
        <v>0</v>
      </c>
      <c r="F34" s="21">
        <v>3414.6643341453164</v>
      </c>
      <c r="G34" s="22"/>
      <c r="H34" s="22"/>
      <c r="I34" s="23" t="s">
        <v>0</v>
      </c>
    </row>
    <row r="35" spans="1:9" ht="12.75">
      <c r="A35" s="20" t="s">
        <v>51</v>
      </c>
      <c r="B35" s="21">
        <v>0</v>
      </c>
      <c r="C35" s="21">
        <v>0</v>
      </c>
      <c r="D35" s="21">
        <v>0</v>
      </c>
      <c r="E35" s="21">
        <v>0</v>
      </c>
      <c r="F35" s="21">
        <v>0</v>
      </c>
      <c r="G35" s="22"/>
      <c r="H35" s="22"/>
      <c r="I35" s="23" t="s">
        <v>0</v>
      </c>
    </row>
    <row r="36" spans="1:9" ht="12.75">
      <c r="A36" s="20" t="s">
        <v>52</v>
      </c>
      <c r="B36" s="21">
        <v>0</v>
      </c>
      <c r="C36" s="21">
        <v>0</v>
      </c>
      <c r="D36" s="21">
        <v>0</v>
      </c>
      <c r="E36" s="21">
        <v>0</v>
      </c>
      <c r="F36" s="21">
        <v>0</v>
      </c>
      <c r="G36" s="22"/>
      <c r="H36" s="22"/>
      <c r="I36" s="23" t="s">
        <v>0</v>
      </c>
    </row>
    <row r="37" spans="1:9" ht="12.75">
      <c r="A37" s="20" t="s">
        <v>53</v>
      </c>
      <c r="B37" s="21">
        <v>0</v>
      </c>
      <c r="C37" s="21">
        <v>0</v>
      </c>
      <c r="D37" s="21">
        <v>6170.304247487151</v>
      </c>
      <c r="E37" s="21">
        <v>0</v>
      </c>
      <c r="F37" s="21">
        <v>6170.304247487151</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2886.685700276067</v>
      </c>
      <c r="E40" s="21">
        <v>0</v>
      </c>
      <c r="F40" s="21">
        <v>2886.685700276067</v>
      </c>
      <c r="G40" s="22"/>
      <c r="H40" s="22"/>
      <c r="I40" s="23"/>
    </row>
    <row r="41" spans="1:9" ht="12.75">
      <c r="A41" s="20" t="s">
        <v>57</v>
      </c>
      <c r="B41" s="21">
        <v>0</v>
      </c>
      <c r="C41" s="21">
        <v>0</v>
      </c>
      <c r="D41" s="21">
        <v>18134.07175994164</v>
      </c>
      <c r="E41" s="21">
        <v>0</v>
      </c>
      <c r="F41" s="21">
        <v>18134.07175994164</v>
      </c>
      <c r="G41" s="22"/>
      <c r="H41" s="22"/>
      <c r="I41" s="23"/>
    </row>
    <row r="42" spans="1:9" ht="12.75">
      <c r="A42" s="20" t="s">
        <v>58</v>
      </c>
      <c r="B42" s="21">
        <v>0</v>
      </c>
      <c r="C42" s="21">
        <v>0</v>
      </c>
      <c r="D42" s="21">
        <v>8872.529480078618</v>
      </c>
      <c r="E42" s="21">
        <v>0</v>
      </c>
      <c r="F42" s="21">
        <v>8872.529480078618</v>
      </c>
      <c r="G42" s="22"/>
      <c r="H42" s="22"/>
      <c r="I42" s="23"/>
    </row>
    <row r="43" spans="1:9" ht="12.75">
      <c r="A43" s="20" t="s">
        <v>59</v>
      </c>
      <c r="B43" s="21">
        <v>0</v>
      </c>
      <c r="C43" s="21">
        <v>0</v>
      </c>
      <c r="D43" s="21">
        <v>13953.130977488869</v>
      </c>
      <c r="E43" s="21">
        <v>0</v>
      </c>
      <c r="F43" s="21">
        <v>13953.130977488869</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3055.6545724552725</v>
      </c>
      <c r="E47" s="21">
        <v>0</v>
      </c>
      <c r="F47" s="21">
        <v>3055.6545724552725</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15463.219480106229</v>
      </c>
      <c r="E49" s="21">
        <v>0</v>
      </c>
      <c r="F49" s="21">
        <v>15463.219480106229</v>
      </c>
      <c r="G49" s="22"/>
      <c r="H49" s="22"/>
      <c r="I49" s="23"/>
    </row>
    <row r="50" spans="1:9" ht="12.75">
      <c r="A50" s="20" t="s">
        <v>66</v>
      </c>
      <c r="B50" s="21">
        <v>0</v>
      </c>
      <c r="C50" s="21">
        <v>0</v>
      </c>
      <c r="D50" s="21">
        <v>62271.83609296038</v>
      </c>
      <c r="E50" s="21">
        <v>0</v>
      </c>
      <c r="F50" s="21">
        <v>62271.83609296038</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5500.80014274409</v>
      </c>
      <c r="E57" s="21">
        <v>0</v>
      </c>
      <c r="F57" s="21">
        <v>5500.80014274409</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0</v>
      </c>
      <c r="D60" s="21">
        <v>2124575.26</v>
      </c>
      <c r="E60" s="21">
        <v>0</v>
      </c>
      <c r="F60" s="21">
        <v>2124575.26</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8.00390625" style="16" customWidth="1"/>
    <col min="2" max="2" width="11.00390625" style="16" customWidth="1"/>
    <col min="3"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269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251432.90841360093</v>
      </c>
      <c r="C6" s="21">
        <v>2000194.2664092416</v>
      </c>
      <c r="D6" s="21">
        <v>0</v>
      </c>
      <c r="E6" s="21">
        <v>0</v>
      </c>
      <c r="F6" s="21">
        <v>2251627.1748228427</v>
      </c>
      <c r="G6" s="22"/>
      <c r="H6" s="22" t="s">
        <v>8</v>
      </c>
      <c r="I6" s="23" t="s">
        <v>0</v>
      </c>
    </row>
    <row r="7" spans="1:9" ht="12" customHeight="1">
      <c r="A7" s="20" t="s">
        <v>9</v>
      </c>
      <c r="B7" s="21">
        <v>0</v>
      </c>
      <c r="C7" s="21">
        <v>0</v>
      </c>
      <c r="D7" s="21">
        <v>0</v>
      </c>
      <c r="E7" s="21">
        <v>0</v>
      </c>
      <c r="F7" s="21">
        <v>0</v>
      </c>
      <c r="G7" s="22"/>
      <c r="H7" s="22"/>
      <c r="I7" s="23"/>
    </row>
    <row r="8" spans="1:9" ht="12.75">
      <c r="A8" s="20" t="s">
        <v>10</v>
      </c>
      <c r="B8" s="21">
        <v>150326.2153792521</v>
      </c>
      <c r="C8" s="21">
        <v>1241361.1434347588</v>
      </c>
      <c r="D8" s="21">
        <v>0</v>
      </c>
      <c r="E8" s="21">
        <v>0</v>
      </c>
      <c r="F8" s="21">
        <v>1391687.3588140109</v>
      </c>
      <c r="G8" s="22"/>
      <c r="H8" s="22" t="s">
        <v>0</v>
      </c>
      <c r="I8" s="23" t="s">
        <v>0</v>
      </c>
    </row>
    <row r="9" spans="1:9" ht="12.75">
      <c r="A9" s="20" t="s">
        <v>11</v>
      </c>
      <c r="B9" s="21">
        <v>44964.179970527606</v>
      </c>
      <c r="C9" s="21">
        <v>383273.9729340891</v>
      </c>
      <c r="D9" s="21">
        <v>0</v>
      </c>
      <c r="E9" s="21">
        <v>0</v>
      </c>
      <c r="F9" s="21">
        <v>428238.15290461667</v>
      </c>
      <c r="G9" s="22"/>
      <c r="H9" s="22" t="s">
        <v>0</v>
      </c>
      <c r="I9" s="23" t="s">
        <v>0</v>
      </c>
    </row>
    <row r="10" spans="1:9" ht="12.75">
      <c r="A10" s="20" t="s">
        <v>12</v>
      </c>
      <c r="B10" s="21">
        <v>420252.3340121745</v>
      </c>
      <c r="C10" s="21">
        <v>4593664.256380053</v>
      </c>
      <c r="D10" s="21">
        <v>0</v>
      </c>
      <c r="E10" s="21">
        <v>0</v>
      </c>
      <c r="F10" s="21">
        <v>5013916.590392228</v>
      </c>
      <c r="G10" s="22"/>
      <c r="H10" s="22" t="s">
        <v>13</v>
      </c>
      <c r="I10" s="23">
        <v>78693537</v>
      </c>
    </row>
    <row r="11" spans="1:9" ht="12.75">
      <c r="A11" s="20" t="s">
        <v>14</v>
      </c>
      <c r="B11" s="21">
        <v>93357.61785828408</v>
      </c>
      <c r="C11" s="21">
        <v>1112451.671317072</v>
      </c>
      <c r="D11" s="21">
        <v>0</v>
      </c>
      <c r="E11" s="21">
        <v>0</v>
      </c>
      <c r="F11" s="21">
        <v>1205809.289175356</v>
      </c>
      <c r="G11" s="22"/>
      <c r="H11" s="22"/>
      <c r="I11" s="23"/>
    </row>
    <row r="12" spans="1:9" ht="12.75">
      <c r="A12" s="20" t="s">
        <v>15</v>
      </c>
      <c r="B12" s="21">
        <v>0</v>
      </c>
      <c r="C12" s="21">
        <v>0</v>
      </c>
      <c r="D12" s="21">
        <v>0</v>
      </c>
      <c r="E12" s="21">
        <v>0</v>
      </c>
      <c r="F12" s="21">
        <v>0</v>
      </c>
      <c r="G12" s="22"/>
      <c r="H12" s="22" t="s">
        <v>16</v>
      </c>
      <c r="I12" s="23"/>
    </row>
    <row r="13" spans="1:9" ht="12.75">
      <c r="A13" s="20" t="s">
        <v>17</v>
      </c>
      <c r="B13" s="21">
        <v>22590.38764275561</v>
      </c>
      <c r="C13" s="21">
        <v>35285.895361004186</v>
      </c>
      <c r="D13" s="21">
        <v>0</v>
      </c>
      <c r="E13" s="21">
        <v>0</v>
      </c>
      <c r="F13" s="21">
        <v>57876.283003759796</v>
      </c>
      <c r="G13" s="22"/>
      <c r="H13" s="22" t="s">
        <v>18</v>
      </c>
      <c r="I13" s="23">
        <v>0</v>
      </c>
    </row>
    <row r="14" spans="1:9" ht="12.75">
      <c r="A14" s="20" t="s">
        <v>19</v>
      </c>
      <c r="B14" s="21">
        <v>63462.427290197535</v>
      </c>
      <c r="C14" s="21">
        <v>451643.5433837525</v>
      </c>
      <c r="D14" s="21">
        <v>0</v>
      </c>
      <c r="E14" s="21">
        <v>0</v>
      </c>
      <c r="F14" s="21">
        <v>515105.97067395004</v>
      </c>
      <c r="G14" s="22"/>
      <c r="H14" s="22" t="s">
        <v>20</v>
      </c>
      <c r="I14" s="23">
        <v>0</v>
      </c>
    </row>
    <row r="15" spans="1:9" ht="12.75">
      <c r="A15" s="20" t="s">
        <v>21</v>
      </c>
      <c r="B15" s="21">
        <v>619864.5614609295</v>
      </c>
      <c r="C15" s="21">
        <v>6242052.32315208</v>
      </c>
      <c r="D15" s="21">
        <v>0</v>
      </c>
      <c r="E15" s="21">
        <v>0</v>
      </c>
      <c r="F15" s="21">
        <v>6861916.884613009</v>
      </c>
      <c r="G15" s="22"/>
      <c r="H15" s="22" t="s">
        <v>22</v>
      </c>
      <c r="I15" s="23">
        <v>438721.94922957785</v>
      </c>
    </row>
    <row r="16" spans="1:9" ht="12.75">
      <c r="A16" s="20" t="s">
        <v>23</v>
      </c>
      <c r="B16" s="21">
        <v>526639.9230518447</v>
      </c>
      <c r="C16" s="21">
        <v>3733299.3091018116</v>
      </c>
      <c r="D16" s="21">
        <v>0</v>
      </c>
      <c r="E16" s="21">
        <v>0</v>
      </c>
      <c r="F16" s="21">
        <v>4259939.232153656</v>
      </c>
      <c r="G16" s="22"/>
      <c r="H16" s="22"/>
      <c r="I16" s="23"/>
    </row>
    <row r="17" spans="1:9" ht="12.75">
      <c r="A17" s="20" t="s">
        <v>24</v>
      </c>
      <c r="B17" s="21">
        <v>75405.39221638678</v>
      </c>
      <c r="C17" s="21">
        <v>660167.4087689959</v>
      </c>
      <c r="D17" s="21">
        <v>0</v>
      </c>
      <c r="E17" s="21">
        <v>0</v>
      </c>
      <c r="F17" s="21">
        <v>735572.8009853826</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246230.59117371554</v>
      </c>
      <c r="C19" s="21">
        <v>2006297.217191431</v>
      </c>
      <c r="D19" s="21">
        <v>0</v>
      </c>
      <c r="E19" s="21">
        <v>0</v>
      </c>
      <c r="F19" s="21">
        <v>2252527.8083651466</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19567145</v>
      </c>
    </row>
    <row r="22" spans="1:9" ht="12.75">
      <c r="A22" s="20" t="s">
        <v>34</v>
      </c>
      <c r="B22" s="21">
        <v>131536.8236594414</v>
      </c>
      <c r="C22" s="21">
        <v>1343691.8518537823</v>
      </c>
      <c r="D22" s="21">
        <v>0</v>
      </c>
      <c r="E22" s="21">
        <v>0</v>
      </c>
      <c r="F22" s="21">
        <v>1475228.6755132237</v>
      </c>
      <c r="G22" s="22"/>
      <c r="H22" s="22" t="s">
        <v>35</v>
      </c>
      <c r="I22" s="23" t="s">
        <v>0</v>
      </c>
    </row>
    <row r="23" spans="1:9" ht="12.75">
      <c r="A23" s="20" t="s">
        <v>36</v>
      </c>
      <c r="B23" s="21">
        <v>76126.7049862857</v>
      </c>
      <c r="C23" s="21">
        <v>373629.9406069352</v>
      </c>
      <c r="D23" s="21">
        <v>0</v>
      </c>
      <c r="E23" s="21">
        <v>0</v>
      </c>
      <c r="F23" s="21">
        <v>449756.6455932209</v>
      </c>
      <c r="G23" s="22"/>
      <c r="H23" s="22" t="s">
        <v>37</v>
      </c>
      <c r="I23" s="23">
        <v>0</v>
      </c>
    </row>
    <row r="24" spans="1:9" ht="12.75">
      <c r="A24" s="20" t="s">
        <v>38</v>
      </c>
      <c r="B24" s="21">
        <v>92502.31821911625</v>
      </c>
      <c r="C24" s="21">
        <v>473348.4087852495</v>
      </c>
      <c r="D24" s="21">
        <v>0</v>
      </c>
      <c r="E24" s="21">
        <v>0</v>
      </c>
      <c r="F24" s="21">
        <v>565850.7270043658</v>
      </c>
      <c r="G24" s="22"/>
      <c r="H24" s="22"/>
      <c r="I24" s="23"/>
    </row>
    <row r="25" spans="1:9" ht="12.75">
      <c r="A25" s="20" t="s">
        <v>39</v>
      </c>
      <c r="B25" s="21">
        <v>0</v>
      </c>
      <c r="C25" s="21">
        <v>0</v>
      </c>
      <c r="D25" s="21">
        <v>0</v>
      </c>
      <c r="E25" s="21">
        <v>0</v>
      </c>
      <c r="F25" s="21">
        <v>0</v>
      </c>
      <c r="G25" s="22"/>
      <c r="H25" s="22" t="s">
        <v>40</v>
      </c>
      <c r="I25" s="23">
        <v>59565113.94922958</v>
      </c>
    </row>
    <row r="26" spans="1:9" ht="12.75">
      <c r="A26" s="20" t="s">
        <v>41</v>
      </c>
      <c r="B26" s="21">
        <v>254289.9517312452</v>
      </c>
      <c r="C26" s="21">
        <v>1438707.6831467783</v>
      </c>
      <c r="D26" s="21">
        <v>0</v>
      </c>
      <c r="E26" s="21">
        <v>0</v>
      </c>
      <c r="F26" s="21">
        <v>1692997.6348780235</v>
      </c>
      <c r="G26" s="22"/>
      <c r="H26" s="22" t="s">
        <v>42</v>
      </c>
      <c r="I26" s="23">
        <v>59565113.94922957</v>
      </c>
    </row>
    <row r="27" spans="1:9" ht="12.75">
      <c r="A27" s="20" t="s">
        <v>43</v>
      </c>
      <c r="B27" s="21">
        <v>0</v>
      </c>
      <c r="C27" s="21">
        <v>0</v>
      </c>
      <c r="D27" s="21">
        <v>0</v>
      </c>
      <c r="E27" s="21">
        <v>0</v>
      </c>
      <c r="F27" s="21">
        <v>0</v>
      </c>
      <c r="G27" s="22"/>
      <c r="H27" s="22"/>
      <c r="I27" s="26"/>
    </row>
    <row r="28" spans="1:9" ht="12.75">
      <c r="A28" s="20" t="s">
        <v>44</v>
      </c>
      <c r="B28" s="21">
        <v>150525.68455305096</v>
      </c>
      <c r="C28" s="21">
        <v>1054139.175423136</v>
      </c>
      <c r="D28" s="21">
        <v>0</v>
      </c>
      <c r="E28" s="21">
        <v>0</v>
      </c>
      <c r="F28" s="21">
        <v>1204664.8599761869</v>
      </c>
      <c r="G28" s="22"/>
      <c r="H28" s="22"/>
      <c r="I28" s="26"/>
    </row>
    <row r="29" spans="1:9" ht="12.75">
      <c r="A29" s="20" t="s">
        <v>45</v>
      </c>
      <c r="B29" s="21">
        <v>0</v>
      </c>
      <c r="C29" s="21">
        <v>0</v>
      </c>
      <c r="D29" s="21">
        <v>0</v>
      </c>
      <c r="E29" s="21">
        <v>0</v>
      </c>
      <c r="F29" s="21">
        <v>0</v>
      </c>
      <c r="G29" s="22"/>
      <c r="H29" s="22"/>
      <c r="I29" s="23"/>
    </row>
    <row r="30" spans="1:9" ht="12.75">
      <c r="A30" s="20" t="s">
        <v>46</v>
      </c>
      <c r="B30" s="21">
        <v>875253.6084882078</v>
      </c>
      <c r="C30" s="21">
        <v>4682138.909160543</v>
      </c>
      <c r="D30" s="21">
        <v>0</v>
      </c>
      <c r="E30" s="21">
        <v>0</v>
      </c>
      <c r="F30" s="21">
        <v>5557392.517648751</v>
      </c>
      <c r="G30" s="22"/>
      <c r="H30" s="22"/>
      <c r="I30" s="23"/>
    </row>
    <row r="31" spans="1:9" ht="12.75">
      <c r="A31" s="20" t="s">
        <v>47</v>
      </c>
      <c r="B31" s="21">
        <v>258491.9008419272</v>
      </c>
      <c r="C31" s="21">
        <v>3238419.3111670516</v>
      </c>
      <c r="D31" s="21">
        <v>0</v>
      </c>
      <c r="E31" s="21">
        <v>0</v>
      </c>
      <c r="F31" s="21">
        <v>3496911.2120089787</v>
      </c>
      <c r="G31" s="22"/>
      <c r="H31" s="22"/>
      <c r="I31" s="23"/>
    </row>
    <row r="32" spans="1:9" ht="12.75">
      <c r="A32" s="20" t="s">
        <v>48</v>
      </c>
      <c r="B32" s="21">
        <v>0</v>
      </c>
      <c r="C32" s="21">
        <v>0</v>
      </c>
      <c r="D32" s="21">
        <v>0</v>
      </c>
      <c r="E32" s="21">
        <v>0</v>
      </c>
      <c r="F32" s="21">
        <v>0</v>
      </c>
      <c r="G32" s="22"/>
      <c r="H32" s="22"/>
      <c r="I32" s="23"/>
    </row>
    <row r="33" spans="1:9" ht="12.75">
      <c r="A33" s="20" t="s">
        <v>49</v>
      </c>
      <c r="B33" s="21">
        <v>33116.919950959025</v>
      </c>
      <c r="C33" s="21">
        <v>179967.53608977646</v>
      </c>
      <c r="D33" s="21">
        <v>0</v>
      </c>
      <c r="E33" s="21">
        <v>0</v>
      </c>
      <c r="F33" s="21">
        <v>213084.45604073547</v>
      </c>
      <c r="G33" s="22"/>
      <c r="H33" s="22"/>
      <c r="I33" s="23"/>
    </row>
    <row r="34" spans="1:9" ht="12.75">
      <c r="A34" s="20" t="s">
        <v>50</v>
      </c>
      <c r="B34" s="21">
        <v>22749.56001376682</v>
      </c>
      <c r="C34" s="21">
        <v>204060.99447651135</v>
      </c>
      <c r="D34" s="21">
        <v>0</v>
      </c>
      <c r="E34" s="21">
        <v>0</v>
      </c>
      <c r="F34" s="21">
        <v>226810.55449027815</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48508.28377570127</v>
      </c>
      <c r="C37" s="21">
        <v>281930.5361833628</v>
      </c>
      <c r="D37" s="21">
        <v>0</v>
      </c>
      <c r="E37" s="21">
        <v>0</v>
      </c>
      <c r="F37" s="21">
        <v>330438.8199590641</v>
      </c>
      <c r="G37" s="22"/>
      <c r="H37" s="22"/>
      <c r="I37" s="23"/>
    </row>
    <row r="38" spans="1:9" ht="12.75">
      <c r="A38" s="20" t="s">
        <v>54</v>
      </c>
      <c r="B38" s="21">
        <v>0</v>
      </c>
      <c r="C38" s="21">
        <v>0</v>
      </c>
      <c r="D38" s="21">
        <v>0</v>
      </c>
      <c r="E38" s="21">
        <v>0</v>
      </c>
      <c r="F38" s="21">
        <v>0</v>
      </c>
      <c r="G38" s="22"/>
      <c r="H38" s="22"/>
      <c r="I38" s="23"/>
    </row>
    <row r="39" spans="1:9" ht="12.75">
      <c r="A39" s="20" t="s">
        <v>55</v>
      </c>
      <c r="B39" s="21">
        <v>397607.54568565555</v>
      </c>
      <c r="C39" s="21">
        <v>3653466.3056791318</v>
      </c>
      <c r="D39" s="21">
        <v>0</v>
      </c>
      <c r="E39" s="21">
        <v>0</v>
      </c>
      <c r="F39" s="21">
        <v>4051073.851364787</v>
      </c>
      <c r="G39" s="22"/>
      <c r="H39" s="22"/>
      <c r="I39" s="23"/>
    </row>
    <row r="40" spans="1:9" ht="12.75">
      <c r="A40" s="20" t="s">
        <v>56</v>
      </c>
      <c r="B40" s="21">
        <v>0</v>
      </c>
      <c r="C40" s="21">
        <v>0</v>
      </c>
      <c r="D40" s="21">
        <v>0</v>
      </c>
      <c r="E40" s="21">
        <v>0</v>
      </c>
      <c r="F40" s="21">
        <v>0</v>
      </c>
      <c r="G40" s="22"/>
      <c r="H40" s="22"/>
      <c r="I40" s="23"/>
    </row>
    <row r="41" spans="1:9" ht="12.75">
      <c r="A41" s="20" t="s">
        <v>57</v>
      </c>
      <c r="B41" s="21">
        <v>142037.16304583286</v>
      </c>
      <c r="C41" s="21">
        <v>476417.01031752897</v>
      </c>
      <c r="D41" s="21">
        <v>0</v>
      </c>
      <c r="E41" s="21">
        <v>0</v>
      </c>
      <c r="F41" s="21">
        <v>618454.1733633619</v>
      </c>
      <c r="G41" s="22"/>
      <c r="H41" s="22"/>
      <c r="I41" s="23"/>
    </row>
    <row r="42" spans="1:9" ht="12.75">
      <c r="A42" s="20" t="s">
        <v>58</v>
      </c>
      <c r="B42" s="21">
        <v>172653.66638381832</v>
      </c>
      <c r="C42" s="21">
        <v>1297673.9104903578</v>
      </c>
      <c r="D42" s="21">
        <v>0</v>
      </c>
      <c r="E42" s="21">
        <v>0</v>
      </c>
      <c r="F42" s="21">
        <v>1470327.576874176</v>
      </c>
      <c r="G42" s="22"/>
      <c r="H42" s="22"/>
      <c r="I42" s="23"/>
    </row>
    <row r="43" spans="1:9" ht="12.75">
      <c r="A43" s="20" t="s">
        <v>59</v>
      </c>
      <c r="B43" s="21">
        <v>35850.05060003127</v>
      </c>
      <c r="C43" s="21">
        <v>232128.72503817803</v>
      </c>
      <c r="D43" s="21">
        <v>0</v>
      </c>
      <c r="E43" s="21">
        <v>0</v>
      </c>
      <c r="F43" s="21">
        <v>267978.7756382093</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228030.54019467422</v>
      </c>
      <c r="C47" s="21">
        <v>1607145.2965389388</v>
      </c>
      <c r="D47" s="21">
        <v>0</v>
      </c>
      <c r="E47" s="21">
        <v>0</v>
      </c>
      <c r="F47" s="21">
        <v>1835175.836733613</v>
      </c>
      <c r="G47" s="22"/>
      <c r="H47" s="22"/>
      <c r="I47" s="23"/>
    </row>
    <row r="48" spans="1:9" ht="12.75">
      <c r="A48" s="20" t="s">
        <v>64</v>
      </c>
      <c r="B48" s="21">
        <v>0</v>
      </c>
      <c r="C48" s="21">
        <v>0</v>
      </c>
      <c r="D48" s="21">
        <v>0</v>
      </c>
      <c r="E48" s="21">
        <v>0</v>
      </c>
      <c r="F48" s="21">
        <v>0</v>
      </c>
      <c r="G48" s="22"/>
      <c r="H48" s="22"/>
      <c r="I48" s="23"/>
    </row>
    <row r="49" spans="1:9" ht="12.75">
      <c r="A49" s="20" t="s">
        <v>65</v>
      </c>
      <c r="B49" s="21">
        <v>165820.33605110284</v>
      </c>
      <c r="C49" s="21">
        <v>1687737.8946941656</v>
      </c>
      <c r="D49" s="21">
        <v>0</v>
      </c>
      <c r="E49" s="21">
        <v>0</v>
      </c>
      <c r="F49" s="21">
        <v>1853558.2307452685</v>
      </c>
      <c r="G49" s="22"/>
      <c r="H49" s="22"/>
      <c r="I49" s="23"/>
    </row>
    <row r="50" spans="1:9" ht="12.75">
      <c r="A50" s="20" t="s">
        <v>66</v>
      </c>
      <c r="B50" s="21">
        <v>516018.6932570903</v>
      </c>
      <c r="C50" s="21">
        <v>5072987.673598641</v>
      </c>
      <c r="D50" s="21">
        <v>0</v>
      </c>
      <c r="E50" s="21">
        <v>0</v>
      </c>
      <c r="F50" s="21">
        <v>5589006.366855731</v>
      </c>
      <c r="G50" s="22"/>
      <c r="H50" s="22"/>
      <c r="I50" s="23"/>
    </row>
    <row r="51" spans="1:9" ht="12.75">
      <c r="A51" s="20" t="s">
        <v>67</v>
      </c>
      <c r="B51" s="21">
        <v>19434.14056441306</v>
      </c>
      <c r="C51" s="21">
        <v>86477.94620236283</v>
      </c>
      <c r="D51" s="21">
        <v>0</v>
      </c>
      <c r="E51" s="21">
        <v>0</v>
      </c>
      <c r="F51" s="21">
        <v>105912.08676677589</v>
      </c>
      <c r="G51" s="22"/>
      <c r="H51" s="22"/>
      <c r="I51" s="23"/>
    </row>
    <row r="52" spans="1:9" ht="12.75">
      <c r="A52" s="20" t="s">
        <v>68</v>
      </c>
      <c r="B52" s="21">
        <v>0</v>
      </c>
      <c r="C52" s="21">
        <v>0</v>
      </c>
      <c r="D52" s="21">
        <v>0</v>
      </c>
      <c r="E52" s="21">
        <v>0</v>
      </c>
      <c r="F52" s="21">
        <v>0</v>
      </c>
      <c r="G52" s="22"/>
      <c r="H52" s="22"/>
      <c r="I52" s="23"/>
    </row>
    <row r="53" spans="1:9" ht="12.75">
      <c r="A53" s="20" t="s">
        <v>69</v>
      </c>
      <c r="B53" s="21">
        <v>-134081.5667554814</v>
      </c>
      <c r="C53" s="21">
        <v>2923741.5781983067</v>
      </c>
      <c r="D53" s="21">
        <v>0</v>
      </c>
      <c r="E53" s="21">
        <v>0</v>
      </c>
      <c r="F53" s="21">
        <v>2789660.011442825</v>
      </c>
      <c r="G53" s="22"/>
      <c r="H53" s="22"/>
      <c r="I53" s="23"/>
    </row>
    <row r="54" spans="1:9" ht="12.75">
      <c r="A54" s="20" t="s">
        <v>70</v>
      </c>
      <c r="B54" s="21">
        <v>90453.22579736433</v>
      </c>
      <c r="C54" s="21">
        <v>706160.1646306782</v>
      </c>
      <c r="D54" s="21">
        <v>0</v>
      </c>
      <c r="E54" s="21">
        <v>0</v>
      </c>
      <c r="F54" s="21">
        <v>796613.3904280426</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6091452.089513873</v>
      </c>
      <c r="C60" s="21">
        <v>53473661.859715715</v>
      </c>
      <c r="D60" s="21">
        <v>0</v>
      </c>
      <c r="E60" s="21">
        <v>0</v>
      </c>
      <c r="F60" s="21">
        <v>59565113.94922957</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12.875" style="16" customWidth="1"/>
    <col min="3" max="3" width="11.625" style="16" customWidth="1"/>
    <col min="4" max="4" width="8.125" style="16" customWidth="1"/>
    <col min="5" max="5" width="14.50390625" style="16" customWidth="1"/>
    <col min="6" max="6" width="12.125" style="16" customWidth="1"/>
    <col min="7" max="7" width="2.625" style="16" customWidth="1"/>
    <col min="8" max="8" width="28.125" style="16" customWidth="1"/>
    <col min="9" max="9" width="14.50390625" style="17" customWidth="1"/>
    <col min="10" max="16384" width="10.625" style="16" customWidth="1"/>
  </cols>
  <sheetData>
    <row r="1" spans="1:9" ht="12.75">
      <c r="A1" s="133" t="s">
        <v>272</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384648.477878963</v>
      </c>
      <c r="C6" s="21">
        <v>0</v>
      </c>
      <c r="D6" s="21">
        <v>0</v>
      </c>
      <c r="E6" s="21">
        <v>0</v>
      </c>
      <c r="F6" s="21">
        <v>384648.477878963</v>
      </c>
      <c r="G6" s="22"/>
      <c r="H6" s="22" t="s">
        <v>8</v>
      </c>
      <c r="I6" s="23" t="s">
        <v>0</v>
      </c>
    </row>
    <row r="7" spans="1:9" ht="12" customHeight="1">
      <c r="A7" s="20" t="s">
        <v>9</v>
      </c>
      <c r="B7" s="21">
        <v>0</v>
      </c>
      <c r="C7" s="21">
        <v>0</v>
      </c>
      <c r="D7" s="21">
        <v>0</v>
      </c>
      <c r="E7" s="21">
        <v>0</v>
      </c>
      <c r="F7" s="21">
        <v>0</v>
      </c>
      <c r="G7" s="22"/>
      <c r="H7" s="22"/>
      <c r="I7" s="23"/>
    </row>
    <row r="8" spans="1:9" ht="12.75">
      <c r="A8" s="20" t="s">
        <v>10</v>
      </c>
      <c r="B8" s="21">
        <v>4629.738338759728</v>
      </c>
      <c r="C8" s="21">
        <v>0</v>
      </c>
      <c r="D8" s="21">
        <v>0</v>
      </c>
      <c r="E8" s="21">
        <v>0</v>
      </c>
      <c r="F8" s="21">
        <v>4629.738338759728</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17643490</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146436.7226761607</v>
      </c>
      <c r="C15" s="21">
        <v>0</v>
      </c>
      <c r="D15" s="21">
        <v>0</v>
      </c>
      <c r="E15" s="21">
        <v>0</v>
      </c>
      <c r="F15" s="21">
        <v>146436.7226761607</v>
      </c>
      <c r="G15" s="22"/>
      <c r="H15" s="22" t="s">
        <v>22</v>
      </c>
      <c r="I15" s="23">
        <v>98363.68549570424</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710200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1166772.514461178</v>
      </c>
      <c r="C24" s="21">
        <v>84711.23666457133</v>
      </c>
      <c r="D24" s="21">
        <v>0</v>
      </c>
      <c r="E24" s="21">
        <v>0</v>
      </c>
      <c r="F24" s="21">
        <v>1251483.7511257494</v>
      </c>
      <c r="G24" s="22"/>
      <c r="H24" s="22"/>
      <c r="I24" s="23"/>
    </row>
    <row r="25" spans="1:9" ht="12.75">
      <c r="A25" s="20" t="s">
        <v>39</v>
      </c>
      <c r="B25" s="21">
        <v>0</v>
      </c>
      <c r="C25" s="21">
        <v>0</v>
      </c>
      <c r="D25" s="21">
        <v>0</v>
      </c>
      <c r="E25" s="21">
        <v>0</v>
      </c>
      <c r="F25" s="21">
        <v>0</v>
      </c>
      <c r="G25" s="22"/>
      <c r="H25" s="22" t="s">
        <v>40</v>
      </c>
      <c r="I25" s="23">
        <v>17031653.685495704</v>
      </c>
    </row>
    <row r="26" spans="1:9" ht="12.75">
      <c r="A26" s="20" t="s">
        <v>41</v>
      </c>
      <c r="B26" s="21">
        <v>0</v>
      </c>
      <c r="C26" s="21">
        <v>0</v>
      </c>
      <c r="D26" s="21">
        <v>0</v>
      </c>
      <c r="E26" s="21">
        <v>0</v>
      </c>
      <c r="F26" s="21">
        <v>0</v>
      </c>
      <c r="G26" s="22"/>
      <c r="H26" s="22" t="s">
        <v>42</v>
      </c>
      <c r="I26" s="23">
        <v>17031653.6854957</v>
      </c>
    </row>
    <row r="27" spans="1:9" ht="12.75">
      <c r="A27" s="20" t="s">
        <v>43</v>
      </c>
      <c r="B27" s="21">
        <v>0</v>
      </c>
      <c r="C27" s="21">
        <v>0</v>
      </c>
      <c r="D27" s="21">
        <v>0</v>
      </c>
      <c r="E27" s="21">
        <v>0</v>
      </c>
      <c r="F27" s="21">
        <v>0</v>
      </c>
      <c r="G27" s="22"/>
      <c r="H27" s="22"/>
      <c r="I27" s="21" t="s">
        <v>0</v>
      </c>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10135268.67896669</v>
      </c>
      <c r="C30" s="21">
        <v>4743387.70311156</v>
      </c>
      <c r="D30" s="21">
        <v>0</v>
      </c>
      <c r="E30" s="21">
        <v>0</v>
      </c>
      <c r="F30" s="21">
        <v>14878656.382078249</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12747.621921668651</v>
      </c>
      <c r="C37" s="21">
        <v>0</v>
      </c>
      <c r="D37" s="21">
        <v>0</v>
      </c>
      <c r="E37" s="21">
        <v>0</v>
      </c>
      <c r="F37" s="21">
        <v>12747.621921668651</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8267.74910810449</v>
      </c>
      <c r="C42" s="21">
        <v>0</v>
      </c>
      <c r="D42" s="21">
        <v>0</v>
      </c>
      <c r="E42" s="21">
        <v>0</v>
      </c>
      <c r="F42" s="21">
        <v>8267.74910810449</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344783.242368048</v>
      </c>
      <c r="C50" s="21">
        <v>0</v>
      </c>
      <c r="D50" s="21">
        <v>0</v>
      </c>
      <c r="E50" s="21">
        <v>0</v>
      </c>
      <c r="F50" s="21">
        <v>344783.242368048</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12203554.74571957</v>
      </c>
      <c r="C60" s="21">
        <v>4828098.939776132</v>
      </c>
      <c r="D60" s="21">
        <v>0</v>
      </c>
      <c r="E60" s="21">
        <v>0</v>
      </c>
      <c r="F60" s="21">
        <v>17031653.6854957</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4" sqref="E14"/>
    </sheetView>
  </sheetViews>
  <sheetFormatPr defaultColWidth="9.00390625" defaultRowHeight="12.75"/>
  <cols>
    <col min="1" max="1" width="15.625" style="16" customWidth="1"/>
    <col min="2" max="2" width="13.125" style="16" customWidth="1"/>
    <col min="3" max="3" width="11.625" style="16" customWidth="1"/>
    <col min="4" max="4" width="8.125" style="16" customWidth="1"/>
    <col min="5" max="5" width="14.50390625" style="16" customWidth="1"/>
    <col min="6" max="6" width="12.125" style="16" customWidth="1"/>
    <col min="7" max="7" width="2.625" style="16" customWidth="1"/>
    <col min="8" max="8" width="28.125" style="16" customWidth="1"/>
    <col min="9" max="9" width="14.50390625" style="17" customWidth="1"/>
    <col min="10" max="16384" width="10.625" style="16" customWidth="1"/>
  </cols>
  <sheetData>
    <row r="1" spans="1:9" ht="12.75">
      <c r="A1" s="133" t="s">
        <v>271</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795612.1213456254</v>
      </c>
      <c r="C6" s="21">
        <v>84107.14350799963</v>
      </c>
      <c r="D6" s="21">
        <v>0</v>
      </c>
      <c r="E6" s="21">
        <v>0</v>
      </c>
      <c r="F6" s="21">
        <v>879719.264853625</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33800.11325489091</v>
      </c>
      <c r="C9" s="21">
        <v>20860.574373738615</v>
      </c>
      <c r="D9" s="21">
        <v>0</v>
      </c>
      <c r="E9" s="21">
        <v>0</v>
      </c>
      <c r="F9" s="21">
        <v>54660.68762862952</v>
      </c>
      <c r="G9" s="22"/>
      <c r="H9" s="22" t="s">
        <v>0</v>
      </c>
      <c r="I9" s="23" t="s">
        <v>0</v>
      </c>
    </row>
    <row r="10" spans="1:9" ht="12.75">
      <c r="A10" s="20" t="s">
        <v>12</v>
      </c>
      <c r="B10" s="21">
        <v>0</v>
      </c>
      <c r="C10" s="21">
        <v>0</v>
      </c>
      <c r="D10" s="21">
        <v>0</v>
      </c>
      <c r="E10" s="21">
        <v>0</v>
      </c>
      <c r="F10" s="21">
        <v>0</v>
      </c>
      <c r="G10" s="22"/>
      <c r="H10" s="22" t="s">
        <v>13</v>
      </c>
      <c r="I10" s="23">
        <v>48584857.74000001</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204344.33781875443</v>
      </c>
      <c r="C15" s="21">
        <v>72245.52076700047</v>
      </c>
      <c r="D15" s="21">
        <v>0</v>
      </c>
      <c r="E15" s="21">
        <v>0</v>
      </c>
      <c r="F15" s="21">
        <v>276589.8585857549</v>
      </c>
      <c r="G15" s="22"/>
      <c r="H15" s="22" t="s">
        <v>22</v>
      </c>
      <c r="I15" s="23">
        <v>270863.965496106</v>
      </c>
    </row>
    <row r="16" spans="1:9" ht="12.75">
      <c r="A16" s="20" t="s">
        <v>23</v>
      </c>
      <c r="B16" s="21">
        <v>84247.42123021484</v>
      </c>
      <c r="C16" s="21">
        <v>41243.08830361825</v>
      </c>
      <c r="D16" s="21">
        <v>0</v>
      </c>
      <c r="E16" s="21">
        <v>0</v>
      </c>
      <c r="F16" s="21">
        <v>125490.50953383309</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185851.42011374235</v>
      </c>
      <c r="C19" s="21">
        <v>116930.76292426161</v>
      </c>
      <c r="D19" s="21">
        <v>0</v>
      </c>
      <c r="E19" s="21">
        <v>0</v>
      </c>
      <c r="F19" s="21">
        <v>302782.183038004</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1538841.7155501496</v>
      </c>
      <c r="C23" s="21">
        <v>310754.3520228816</v>
      </c>
      <c r="D23" s="21">
        <v>0</v>
      </c>
      <c r="E23" s="21">
        <v>0</v>
      </c>
      <c r="F23" s="21">
        <v>1849596.0675730312</v>
      </c>
      <c r="G23" s="22"/>
      <c r="H23" s="22" t="s">
        <v>37</v>
      </c>
      <c r="I23" s="23">
        <v>0</v>
      </c>
    </row>
    <row r="24" spans="1:9" ht="12.75">
      <c r="A24" s="20" t="s">
        <v>38</v>
      </c>
      <c r="B24" s="21">
        <v>69637.58193538272</v>
      </c>
      <c r="C24" s="21">
        <v>12987.384142965904</v>
      </c>
      <c r="D24" s="21">
        <v>0</v>
      </c>
      <c r="E24" s="21">
        <v>0</v>
      </c>
      <c r="F24" s="21">
        <v>82624.96607834863</v>
      </c>
      <c r="G24" s="22"/>
      <c r="H24" s="22"/>
      <c r="I24" s="23"/>
    </row>
    <row r="25" spans="1:9" ht="12.75">
      <c r="A25" s="20" t="s">
        <v>39</v>
      </c>
      <c r="B25" s="21">
        <v>0</v>
      </c>
      <c r="C25" s="21">
        <v>0</v>
      </c>
      <c r="D25" s="21">
        <v>0</v>
      </c>
      <c r="E25" s="21">
        <v>0</v>
      </c>
      <c r="F25" s="21">
        <v>0</v>
      </c>
      <c r="G25" s="22"/>
      <c r="H25" s="22" t="s">
        <v>40</v>
      </c>
      <c r="I25" s="23">
        <v>48855721.70549612</v>
      </c>
    </row>
    <row r="26" spans="1:9" ht="12.75">
      <c r="A26" s="20" t="s">
        <v>41</v>
      </c>
      <c r="B26" s="21">
        <v>0</v>
      </c>
      <c r="C26" s="21">
        <v>0</v>
      </c>
      <c r="D26" s="21">
        <v>0</v>
      </c>
      <c r="E26" s="21">
        <v>0</v>
      </c>
      <c r="F26" s="21">
        <v>0</v>
      </c>
      <c r="G26" s="22"/>
      <c r="H26" s="22" t="s">
        <v>42</v>
      </c>
      <c r="I26" s="23">
        <v>48855721.70549611</v>
      </c>
    </row>
    <row r="27" spans="1:9" ht="12.75">
      <c r="A27" s="20" t="s">
        <v>43</v>
      </c>
      <c r="B27" s="21">
        <v>0</v>
      </c>
      <c r="C27" s="21">
        <v>0</v>
      </c>
      <c r="D27" s="21">
        <v>0</v>
      </c>
      <c r="E27" s="21">
        <v>0</v>
      </c>
      <c r="F27" s="21">
        <v>0</v>
      </c>
      <c r="G27" s="22"/>
      <c r="H27" s="22"/>
      <c r="I27" s="21" t="s">
        <v>0</v>
      </c>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275200.5057907826</v>
      </c>
      <c r="C30" s="21">
        <v>298270.7006553027</v>
      </c>
      <c r="D30" s="21">
        <v>0</v>
      </c>
      <c r="E30" s="21">
        <v>0</v>
      </c>
      <c r="F30" s="21">
        <v>573471.2064460854</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1197290.2795488576</v>
      </c>
      <c r="C39" s="21">
        <v>483224.71540964354</v>
      </c>
      <c r="D39" s="21">
        <v>0</v>
      </c>
      <c r="E39" s="21">
        <v>0</v>
      </c>
      <c r="F39" s="21">
        <v>1680514.994958501</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16913.66205813772</v>
      </c>
      <c r="C42" s="21">
        <v>9770.096986396586</v>
      </c>
      <c r="D42" s="21">
        <v>0</v>
      </c>
      <c r="E42" s="21">
        <v>0</v>
      </c>
      <c r="F42" s="21">
        <v>26683.75904453431</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8511.800790250898</v>
      </c>
      <c r="C47" s="21">
        <v>2748.7495086198574</v>
      </c>
      <c r="D47" s="21">
        <v>0</v>
      </c>
      <c r="E47" s="21">
        <v>0</v>
      </c>
      <c r="F47" s="21">
        <v>11260.550298870756</v>
      </c>
      <c r="G47" s="22"/>
      <c r="H47" s="22"/>
      <c r="I47" s="23"/>
    </row>
    <row r="48" spans="1:9" ht="12.75">
      <c r="A48" s="20" t="s">
        <v>64</v>
      </c>
      <c r="B48" s="21">
        <v>0</v>
      </c>
      <c r="C48" s="21">
        <v>0</v>
      </c>
      <c r="D48" s="21">
        <v>0</v>
      </c>
      <c r="E48" s="21">
        <v>0</v>
      </c>
      <c r="F48" s="21">
        <v>0</v>
      </c>
      <c r="G48" s="22"/>
      <c r="H48" s="22"/>
      <c r="I48" s="23"/>
    </row>
    <row r="49" spans="1:9" ht="12.75">
      <c r="A49" s="20" t="s">
        <v>65</v>
      </c>
      <c r="B49" s="21">
        <v>30172530.81539531</v>
      </c>
      <c r="C49" s="21">
        <v>10563462.089914588</v>
      </c>
      <c r="D49" s="21">
        <v>0</v>
      </c>
      <c r="E49" s="21">
        <v>0</v>
      </c>
      <c r="F49" s="21">
        <v>40735992.9053099</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899047.765162757</v>
      </c>
      <c r="C53" s="21">
        <v>269777.51988620346</v>
      </c>
      <c r="D53" s="21">
        <v>0</v>
      </c>
      <c r="E53" s="21">
        <v>0</v>
      </c>
      <c r="F53" s="21">
        <v>1168825.2850489605</v>
      </c>
      <c r="G53" s="22"/>
      <c r="H53" s="22"/>
      <c r="I53" s="23"/>
    </row>
    <row r="54" spans="1:9" ht="12.75">
      <c r="A54" s="20" t="s">
        <v>70</v>
      </c>
      <c r="B54" s="21">
        <v>0</v>
      </c>
      <c r="C54" s="21">
        <v>0</v>
      </c>
      <c r="D54" s="21">
        <v>0</v>
      </c>
      <c r="E54" s="21">
        <v>0</v>
      </c>
      <c r="F54" s="21">
        <v>0</v>
      </c>
      <c r="G54" s="22"/>
      <c r="H54" s="22"/>
      <c r="I54" s="23"/>
    </row>
    <row r="55" spans="1:9" ht="12.75">
      <c r="A55" s="20" t="s">
        <v>71</v>
      </c>
      <c r="B55" s="21">
        <v>600876.6264950996</v>
      </c>
      <c r="C55" s="21">
        <v>466804.23764441226</v>
      </c>
      <c r="D55" s="21">
        <v>0</v>
      </c>
      <c r="E55" s="21">
        <v>0</v>
      </c>
      <c r="F55" s="21">
        <v>1067680.864139512</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19388.62364254588</v>
      </c>
      <c r="C58" s="21">
        <v>439.97931597160147</v>
      </c>
      <c r="D58" s="21">
        <v>0</v>
      </c>
      <c r="E58" s="21">
        <v>0</v>
      </c>
      <c r="F58" s="21">
        <v>19828.602958517484</v>
      </c>
      <c r="G58" s="22"/>
      <c r="H58" s="22"/>
      <c r="I58" s="23"/>
    </row>
    <row r="59" spans="1:9" ht="12.75">
      <c r="A59" s="20" t="s">
        <v>0</v>
      </c>
      <c r="B59" s="21"/>
      <c r="C59" s="21"/>
      <c r="D59" s="21"/>
      <c r="E59" s="21"/>
      <c r="F59" s="21"/>
      <c r="G59" s="22"/>
      <c r="H59" s="22"/>
      <c r="I59" s="23"/>
    </row>
    <row r="60" spans="1:9" ht="12.75">
      <c r="A60" s="20" t="s">
        <v>6</v>
      </c>
      <c r="B60" s="21">
        <v>36102094.79013251</v>
      </c>
      <c r="C60" s="21">
        <v>12753626.915363604</v>
      </c>
      <c r="D60" s="21">
        <v>0</v>
      </c>
      <c r="E60" s="21">
        <v>0</v>
      </c>
      <c r="F60" s="21">
        <v>48855721.70549611</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5" sqref="E15"/>
    </sheetView>
  </sheetViews>
  <sheetFormatPr defaultColWidth="9.00390625" defaultRowHeight="12.75"/>
  <cols>
    <col min="1" max="1" width="15.625" style="16" customWidth="1"/>
    <col min="2" max="2" width="11.00390625" style="16" customWidth="1"/>
    <col min="3" max="3" width="11.625" style="16" customWidth="1"/>
    <col min="4" max="4" width="11.003906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118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43637.18242909904</v>
      </c>
      <c r="C6" s="21">
        <v>0</v>
      </c>
      <c r="D6" s="21">
        <v>7774.851666186274</v>
      </c>
      <c r="E6" s="21">
        <v>0</v>
      </c>
      <c r="F6" s="21">
        <v>51412.034095285315</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5527856</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5892.530396276029</v>
      </c>
      <c r="C13" s="21">
        <v>0</v>
      </c>
      <c r="D13" s="21">
        <v>0</v>
      </c>
      <c r="E13" s="21">
        <v>0</v>
      </c>
      <c r="F13" s="21">
        <v>5892.530396276029</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824546.4014088167</v>
      </c>
      <c r="C15" s="21">
        <v>107513.3223127747</v>
      </c>
      <c r="D15" s="21">
        <v>987030.3379601614</v>
      </c>
      <c r="E15" s="21">
        <v>0</v>
      </c>
      <c r="F15" s="21">
        <v>1919090.0616817528</v>
      </c>
      <c r="G15" s="22"/>
      <c r="H15" s="22" t="s">
        <v>22</v>
      </c>
      <c r="I15" s="23">
        <v>309480.39</v>
      </c>
    </row>
    <row r="16" spans="1:9" ht="12.75">
      <c r="A16" s="20" t="s">
        <v>23</v>
      </c>
      <c r="B16" s="21">
        <v>183540.73750719824</v>
      </c>
      <c r="C16" s="21">
        <v>75855.51858384183</v>
      </c>
      <c r="D16" s="21">
        <v>82460.19208109922</v>
      </c>
      <c r="E16" s="21">
        <v>0</v>
      </c>
      <c r="F16" s="21">
        <v>341856.4481721393</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858110</v>
      </c>
    </row>
    <row r="19" spans="1:9" ht="12.75">
      <c r="A19" s="20" t="s">
        <v>28</v>
      </c>
      <c r="B19" s="21">
        <v>0</v>
      </c>
      <c r="C19" s="21">
        <v>0</v>
      </c>
      <c r="D19" s="21">
        <v>0</v>
      </c>
      <c r="E19" s="21">
        <v>0</v>
      </c>
      <c r="F19" s="21">
        <v>0</v>
      </c>
      <c r="G19" s="22"/>
      <c r="H19" s="22" t="s">
        <v>29</v>
      </c>
      <c r="I19" s="23">
        <v>-321160</v>
      </c>
    </row>
    <row r="20" spans="1:9" ht="12.75">
      <c r="A20" s="20" t="s">
        <v>30</v>
      </c>
      <c r="B20" s="21">
        <v>73489.53790651845</v>
      </c>
      <c r="C20" s="21">
        <v>0</v>
      </c>
      <c r="D20" s="21">
        <v>28714.207732822528</v>
      </c>
      <c r="E20" s="21">
        <v>0</v>
      </c>
      <c r="F20" s="21">
        <v>102203.74563934098</v>
      </c>
      <c r="G20" s="22"/>
      <c r="H20" s="22" t="s">
        <v>31</v>
      </c>
      <c r="I20" s="23" t="s">
        <v>0</v>
      </c>
    </row>
    <row r="21" spans="1:9" ht="12.75">
      <c r="A21" s="20" t="s">
        <v>32</v>
      </c>
      <c r="B21" s="21">
        <v>0</v>
      </c>
      <c r="C21" s="21">
        <v>0</v>
      </c>
      <c r="D21" s="21">
        <v>0</v>
      </c>
      <c r="E21" s="21">
        <v>0</v>
      </c>
      <c r="F21" s="21">
        <v>0</v>
      </c>
      <c r="G21" s="22"/>
      <c r="H21" s="22" t="s">
        <v>33</v>
      </c>
      <c r="I21" s="23">
        <v>418260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21933.36690173917</v>
      </c>
      <c r="E23" s="21">
        <v>0</v>
      </c>
      <c r="F23" s="21">
        <v>21933.36690173917</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4882126.39</v>
      </c>
    </row>
    <row r="26" spans="1:9" ht="12.75">
      <c r="A26" s="20" t="s">
        <v>41</v>
      </c>
      <c r="B26" s="21">
        <v>71944.60377290523</v>
      </c>
      <c r="C26" s="21">
        <v>0</v>
      </c>
      <c r="D26" s="21">
        <v>1654.9052571530794</v>
      </c>
      <c r="E26" s="21">
        <v>0</v>
      </c>
      <c r="F26" s="21">
        <v>73599.50903005831</v>
      </c>
      <c r="G26" s="22"/>
      <c r="H26" s="22" t="s">
        <v>42</v>
      </c>
      <c r="I26" s="23">
        <v>4882126.39</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1"/>
    </row>
    <row r="30" spans="1:9" ht="12.75">
      <c r="A30" s="20" t="s">
        <v>46</v>
      </c>
      <c r="B30" s="21">
        <v>0</v>
      </c>
      <c r="C30" s="21">
        <v>0</v>
      </c>
      <c r="D30" s="21">
        <v>0</v>
      </c>
      <c r="E30" s="21">
        <v>0</v>
      </c>
      <c r="F30" s="21">
        <v>0</v>
      </c>
      <c r="G30" s="22"/>
      <c r="H30" s="22"/>
      <c r="I30" s="23"/>
    </row>
    <row r="31" spans="1:9" ht="12.75">
      <c r="A31" s="20" t="s">
        <v>47</v>
      </c>
      <c r="B31" s="21">
        <v>42895.14426540782</v>
      </c>
      <c r="C31" s="21">
        <v>6994.376993296661</v>
      </c>
      <c r="D31" s="21">
        <v>7463.088869354855</v>
      </c>
      <c r="E31" s="21">
        <v>0</v>
      </c>
      <c r="F31" s="21">
        <v>57352.610128059336</v>
      </c>
      <c r="G31" s="22"/>
      <c r="H31" s="22"/>
      <c r="I31" s="21"/>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346081.2611415294</v>
      </c>
      <c r="C39" s="21">
        <v>0</v>
      </c>
      <c r="D39" s="21">
        <v>0</v>
      </c>
      <c r="E39" s="21">
        <v>0</v>
      </c>
      <c r="F39" s="21">
        <v>346081.2611415294</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12924.276217960018</v>
      </c>
      <c r="C42" s="21">
        <v>702.5339736817589</v>
      </c>
      <c r="D42" s="21">
        <v>1068.7484918775694</v>
      </c>
      <c r="E42" s="21">
        <v>0</v>
      </c>
      <c r="F42" s="21">
        <v>14695.558683519346</v>
      </c>
      <c r="G42" s="22"/>
      <c r="H42" s="22"/>
      <c r="I42" s="23"/>
    </row>
    <row r="43" spans="1:9" ht="12.75">
      <c r="A43" s="20" t="s">
        <v>59</v>
      </c>
      <c r="B43" s="21">
        <v>0</v>
      </c>
      <c r="C43" s="21">
        <v>0</v>
      </c>
      <c r="D43" s="21">
        <v>0</v>
      </c>
      <c r="E43" s="21">
        <v>0</v>
      </c>
      <c r="F43" s="21">
        <v>0</v>
      </c>
      <c r="G43" s="22"/>
      <c r="H43" s="22"/>
      <c r="I43" s="23"/>
    </row>
    <row r="44" spans="1:9" ht="12.75">
      <c r="A44" s="20" t="s">
        <v>60</v>
      </c>
      <c r="B44" s="21">
        <v>266755.7799217215</v>
      </c>
      <c r="C44" s="21">
        <v>2422.5677603098948</v>
      </c>
      <c r="D44" s="21">
        <v>5824.198824367773</v>
      </c>
      <c r="E44" s="21">
        <v>0</v>
      </c>
      <c r="F44" s="21">
        <v>275002.5465063992</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197173.9537837064</v>
      </c>
      <c r="C47" s="21">
        <v>9644.36076636372</v>
      </c>
      <c r="D47" s="21">
        <v>0</v>
      </c>
      <c r="E47" s="21">
        <v>0</v>
      </c>
      <c r="F47" s="21">
        <v>206818.31455007012</v>
      </c>
      <c r="G47" s="22"/>
      <c r="H47" s="22"/>
      <c r="I47" s="23"/>
    </row>
    <row r="48" spans="1:9" ht="12.75">
      <c r="A48" s="20" t="s">
        <v>64</v>
      </c>
      <c r="B48" s="21">
        <v>0</v>
      </c>
      <c r="C48" s="21">
        <v>0</v>
      </c>
      <c r="D48" s="21">
        <v>0</v>
      </c>
      <c r="E48" s="21">
        <v>0</v>
      </c>
      <c r="F48" s="21">
        <v>0</v>
      </c>
      <c r="G48" s="22"/>
      <c r="H48" s="22"/>
      <c r="I48" s="23"/>
    </row>
    <row r="49" spans="1:9" ht="12.75">
      <c r="A49" s="20" t="s">
        <v>65</v>
      </c>
      <c r="B49" s="21">
        <v>83150.98156585924</v>
      </c>
      <c r="C49" s="21">
        <v>0</v>
      </c>
      <c r="D49" s="21">
        <v>5653.369894597133</v>
      </c>
      <c r="E49" s="21">
        <v>0</v>
      </c>
      <c r="F49" s="21">
        <v>88804.35146045637</v>
      </c>
      <c r="G49" s="22"/>
      <c r="H49" s="22"/>
      <c r="I49" s="23"/>
    </row>
    <row r="50" spans="1:9" ht="12.75">
      <c r="A50" s="20" t="s">
        <v>66</v>
      </c>
      <c r="B50" s="21">
        <v>109711.67710276063</v>
      </c>
      <c r="C50" s="21">
        <v>0</v>
      </c>
      <c r="D50" s="21">
        <v>0</v>
      </c>
      <c r="E50" s="21">
        <v>0</v>
      </c>
      <c r="F50" s="21">
        <v>109711.67710276063</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484368.347471674</v>
      </c>
      <c r="C53" s="21">
        <v>3744.3566044102254</v>
      </c>
      <c r="D53" s="21">
        <v>23329.893402614154</v>
      </c>
      <c r="E53" s="21">
        <v>0</v>
      </c>
      <c r="F53" s="21">
        <v>511442.59747869836</v>
      </c>
      <c r="G53" s="22"/>
      <c r="H53" s="22"/>
      <c r="I53" s="23"/>
    </row>
    <row r="54" spans="1:9" ht="12.75">
      <c r="A54" s="20" t="s">
        <v>70</v>
      </c>
      <c r="B54" s="21">
        <v>0</v>
      </c>
      <c r="C54" s="21">
        <v>0</v>
      </c>
      <c r="D54" s="21">
        <v>0</v>
      </c>
      <c r="E54" s="21">
        <v>0</v>
      </c>
      <c r="F54" s="21">
        <v>0</v>
      </c>
      <c r="G54" s="22"/>
      <c r="H54" s="22"/>
      <c r="I54" s="23"/>
    </row>
    <row r="55" spans="1:9" ht="12.75">
      <c r="A55" s="20" t="s">
        <v>71</v>
      </c>
      <c r="B55" s="21">
        <v>613847.0671105199</v>
      </c>
      <c r="C55" s="21">
        <v>23746.28891893009</v>
      </c>
      <c r="D55" s="21">
        <v>118636.42100246553</v>
      </c>
      <c r="E55" s="21">
        <v>0</v>
      </c>
      <c r="F55" s="21">
        <v>756229.7770319155</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3359959.482001952</v>
      </c>
      <c r="C60" s="21">
        <v>230623.3259136089</v>
      </c>
      <c r="D60" s="21">
        <v>1291543.5820844388</v>
      </c>
      <c r="E60" s="21">
        <v>0</v>
      </c>
      <c r="F60" s="21">
        <v>4882126.39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I10" sqref="I10"/>
    </sheetView>
  </sheetViews>
  <sheetFormatPr defaultColWidth="9.00390625" defaultRowHeight="12.75"/>
  <cols>
    <col min="1" max="1" width="15.625" style="16" customWidth="1"/>
    <col min="2" max="2" width="5.625" style="16" customWidth="1"/>
    <col min="3" max="3" width="11.625" style="16" customWidth="1"/>
    <col min="4" max="4" width="12.12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108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1665281.3209752731</v>
      </c>
      <c r="E6" s="21">
        <v>0</v>
      </c>
      <c r="F6" s="21">
        <v>1665281.3209752731</v>
      </c>
      <c r="G6" s="22"/>
      <c r="H6" s="22" t="s">
        <v>8</v>
      </c>
      <c r="I6" s="23" t="s">
        <v>0</v>
      </c>
    </row>
    <row r="7" spans="1:9" ht="12" customHeight="1">
      <c r="A7" s="20" t="s">
        <v>9</v>
      </c>
      <c r="B7" s="21">
        <v>0</v>
      </c>
      <c r="C7" s="21">
        <v>0</v>
      </c>
      <c r="D7" s="21">
        <v>4032.926926538694</v>
      </c>
      <c r="E7" s="21">
        <v>0</v>
      </c>
      <c r="F7" s="21">
        <v>4032.926926538694</v>
      </c>
      <c r="G7" s="22"/>
      <c r="H7" s="22"/>
      <c r="I7" s="23"/>
    </row>
    <row r="8" spans="1:9" ht="12.75">
      <c r="A8" s="20" t="s">
        <v>10</v>
      </c>
      <c r="B8" s="21">
        <v>0</v>
      </c>
      <c r="C8" s="21">
        <v>0</v>
      </c>
      <c r="D8" s="21">
        <v>1391710.3904536022</v>
      </c>
      <c r="E8" s="21">
        <v>0</v>
      </c>
      <c r="F8" s="21">
        <v>1391710.3904536022</v>
      </c>
      <c r="G8" s="22"/>
      <c r="H8" s="22" t="s">
        <v>0</v>
      </c>
      <c r="I8" s="23" t="s">
        <v>0</v>
      </c>
    </row>
    <row r="9" spans="1:9" ht="12.75">
      <c r="A9" s="20" t="s">
        <v>11</v>
      </c>
      <c r="B9" s="21">
        <v>0</v>
      </c>
      <c r="C9" s="21">
        <v>0</v>
      </c>
      <c r="D9" s="21">
        <v>318764.6644717422</v>
      </c>
      <c r="E9" s="21">
        <v>0</v>
      </c>
      <c r="F9" s="21">
        <v>318764.6644717422</v>
      </c>
      <c r="G9" s="22"/>
      <c r="H9" s="22" t="s">
        <v>0</v>
      </c>
      <c r="I9" s="23" t="s">
        <v>0</v>
      </c>
    </row>
    <row r="10" spans="1:9" ht="12.75">
      <c r="A10" s="20" t="s">
        <v>12</v>
      </c>
      <c r="B10" s="21">
        <v>0</v>
      </c>
      <c r="C10" s="21">
        <v>0</v>
      </c>
      <c r="D10" s="21">
        <v>8944679.646216186</v>
      </c>
      <c r="E10" s="21">
        <v>0</v>
      </c>
      <c r="F10" s="21">
        <v>8944679.646216186</v>
      </c>
      <c r="G10" s="22"/>
      <c r="H10" s="22" t="s">
        <v>13</v>
      </c>
      <c r="I10" s="23">
        <v>70229747</v>
      </c>
    </row>
    <row r="11" spans="1:9" ht="12.75">
      <c r="A11" s="20" t="s">
        <v>14</v>
      </c>
      <c r="B11" s="21">
        <v>0</v>
      </c>
      <c r="C11" s="21">
        <v>0</v>
      </c>
      <c r="D11" s="21">
        <v>3341506.840850756</v>
      </c>
      <c r="E11" s="21">
        <v>0</v>
      </c>
      <c r="F11" s="21">
        <v>3341506.840850756</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106146.84754030354</v>
      </c>
      <c r="E13" s="21">
        <v>0</v>
      </c>
      <c r="F13" s="21">
        <v>106146.84754030354</v>
      </c>
      <c r="G13" s="22"/>
      <c r="H13" s="22" t="s">
        <v>18</v>
      </c>
      <c r="I13" s="23">
        <v>35496959.46</v>
      </c>
    </row>
    <row r="14" spans="1:9" ht="12.75">
      <c r="A14" s="20" t="s">
        <v>19</v>
      </c>
      <c r="B14" s="21">
        <v>0</v>
      </c>
      <c r="C14" s="21">
        <v>0</v>
      </c>
      <c r="D14" s="21">
        <v>4548.728333223242</v>
      </c>
      <c r="E14" s="21">
        <v>0</v>
      </c>
      <c r="F14" s="21">
        <v>4548.728333223242</v>
      </c>
      <c r="G14" s="22"/>
      <c r="H14" s="22" t="s">
        <v>20</v>
      </c>
      <c r="I14" s="23">
        <v>2977314.23</v>
      </c>
    </row>
    <row r="15" spans="1:9" ht="12.75">
      <c r="A15" s="20" t="s">
        <v>21</v>
      </c>
      <c r="B15" s="21">
        <v>0</v>
      </c>
      <c r="C15" s="21">
        <v>0</v>
      </c>
      <c r="D15" s="21">
        <v>6504172.592001023</v>
      </c>
      <c r="E15" s="21">
        <v>0</v>
      </c>
      <c r="F15" s="21">
        <v>6504172.592001023</v>
      </c>
      <c r="G15" s="22"/>
      <c r="H15" s="22" t="s">
        <v>22</v>
      </c>
      <c r="I15" s="23">
        <v>1157757.6</v>
      </c>
    </row>
    <row r="16" spans="1:9" ht="12.75">
      <c r="A16" s="20" t="s">
        <v>23</v>
      </c>
      <c r="B16" s="21">
        <v>0</v>
      </c>
      <c r="C16" s="21">
        <v>0</v>
      </c>
      <c r="D16" s="21">
        <v>1069443.7462816</v>
      </c>
      <c r="E16" s="21">
        <v>0</v>
      </c>
      <c r="F16" s="21">
        <v>1069443.7462816</v>
      </c>
      <c r="G16" s="22"/>
      <c r="H16" s="22"/>
      <c r="I16" s="23"/>
    </row>
    <row r="17" spans="1:9" ht="12.75">
      <c r="A17" s="20" t="s">
        <v>24</v>
      </c>
      <c r="B17" s="21">
        <v>0</v>
      </c>
      <c r="C17" s="21">
        <v>0</v>
      </c>
      <c r="D17" s="21">
        <v>10040.678870486747</v>
      </c>
      <c r="E17" s="21">
        <v>0</v>
      </c>
      <c r="F17" s="21">
        <v>10040.678870486747</v>
      </c>
      <c r="G17" s="22"/>
      <c r="H17" s="22" t="s">
        <v>25</v>
      </c>
      <c r="I17" s="23"/>
    </row>
    <row r="18" spans="1:9" ht="12.75">
      <c r="A18" s="20" t="s">
        <v>26</v>
      </c>
      <c r="B18" s="21">
        <v>0</v>
      </c>
      <c r="C18" s="21">
        <v>0</v>
      </c>
      <c r="D18" s="21">
        <v>309125.7718042843</v>
      </c>
      <c r="E18" s="21">
        <v>0</v>
      </c>
      <c r="F18" s="21">
        <v>309125.7718042843</v>
      </c>
      <c r="G18" s="22"/>
      <c r="H18" s="22" t="s">
        <v>27</v>
      </c>
      <c r="I18" s="23">
        <v>0</v>
      </c>
    </row>
    <row r="19" spans="1:9" ht="12.75">
      <c r="A19" s="20" t="s">
        <v>28</v>
      </c>
      <c r="B19" s="21">
        <v>0</v>
      </c>
      <c r="C19" s="21">
        <v>0</v>
      </c>
      <c r="D19" s="21">
        <v>11253856.497039318</v>
      </c>
      <c r="E19" s="21">
        <v>0</v>
      </c>
      <c r="F19" s="21">
        <v>11253856.497039318</v>
      </c>
      <c r="G19" s="22"/>
      <c r="H19" s="22" t="s">
        <v>29</v>
      </c>
      <c r="I19" s="23">
        <v>0</v>
      </c>
    </row>
    <row r="20" spans="1:9" ht="12.75">
      <c r="A20" s="20" t="s">
        <v>30</v>
      </c>
      <c r="B20" s="21">
        <v>0</v>
      </c>
      <c r="C20" s="21">
        <v>0</v>
      </c>
      <c r="D20" s="21">
        <v>2550139.3713432043</v>
      </c>
      <c r="E20" s="21">
        <v>0</v>
      </c>
      <c r="F20" s="21">
        <v>2550139.3713432043</v>
      </c>
      <c r="G20" s="22"/>
      <c r="H20" s="22" t="s">
        <v>31</v>
      </c>
      <c r="I20" s="23" t="s">
        <v>0</v>
      </c>
    </row>
    <row r="21" spans="1:9" ht="12.75">
      <c r="A21" s="20" t="s">
        <v>32</v>
      </c>
      <c r="B21" s="21">
        <v>0</v>
      </c>
      <c r="C21" s="21">
        <v>0</v>
      </c>
      <c r="D21" s="21">
        <v>818690.5043348</v>
      </c>
      <c r="E21" s="21">
        <v>0</v>
      </c>
      <c r="F21" s="21">
        <v>818690.5043348</v>
      </c>
      <c r="G21" s="22"/>
      <c r="H21" s="22" t="s">
        <v>33</v>
      </c>
      <c r="I21" s="23">
        <v>743000</v>
      </c>
    </row>
    <row r="22" spans="1:9" ht="12.75">
      <c r="A22" s="20" t="s">
        <v>34</v>
      </c>
      <c r="B22" s="21">
        <v>0</v>
      </c>
      <c r="C22" s="21">
        <v>0</v>
      </c>
      <c r="D22" s="21">
        <v>361215.4763334405</v>
      </c>
      <c r="E22" s="21">
        <v>0</v>
      </c>
      <c r="F22" s="21">
        <v>361215.4763334405</v>
      </c>
      <c r="G22" s="22"/>
      <c r="H22" s="22" t="s">
        <v>35</v>
      </c>
      <c r="I22" s="23" t="s">
        <v>0</v>
      </c>
    </row>
    <row r="23" spans="1:9" ht="12.75">
      <c r="A23" s="20" t="s">
        <v>36</v>
      </c>
      <c r="B23" s="21">
        <v>0</v>
      </c>
      <c r="C23" s="21">
        <v>0</v>
      </c>
      <c r="D23" s="21">
        <v>1073268.997998293</v>
      </c>
      <c r="E23" s="21">
        <v>0</v>
      </c>
      <c r="F23" s="21">
        <v>1073268.997998293</v>
      </c>
      <c r="G23" s="22"/>
      <c r="H23" s="22" t="s">
        <v>37</v>
      </c>
      <c r="I23" s="23">
        <v>31210219.200000003</v>
      </c>
    </row>
    <row r="24" spans="1:9" ht="12.75">
      <c r="A24" s="20" t="s">
        <v>38</v>
      </c>
      <c r="B24" s="21">
        <v>0</v>
      </c>
      <c r="C24" s="21">
        <v>0</v>
      </c>
      <c r="D24" s="21">
        <v>184747.03556066635</v>
      </c>
      <c r="E24" s="21">
        <v>0</v>
      </c>
      <c r="F24" s="21">
        <v>184747.03556066635</v>
      </c>
      <c r="G24" s="22"/>
      <c r="H24" s="22"/>
      <c r="I24" s="23"/>
    </row>
    <row r="25" spans="1:9" ht="12.75">
      <c r="A25" s="20" t="s">
        <v>39</v>
      </c>
      <c r="B25" s="21">
        <v>0</v>
      </c>
      <c r="C25" s="21">
        <v>0</v>
      </c>
      <c r="D25" s="21">
        <v>160147.797444969</v>
      </c>
      <c r="E25" s="21">
        <v>0</v>
      </c>
      <c r="F25" s="21">
        <v>160147.797444969</v>
      </c>
      <c r="G25" s="22"/>
      <c r="H25" s="22" t="s">
        <v>40</v>
      </c>
      <c r="I25" s="23">
        <v>77908559.09</v>
      </c>
    </row>
    <row r="26" spans="1:9" ht="12.75">
      <c r="A26" s="20" t="s">
        <v>41</v>
      </c>
      <c r="B26" s="21">
        <v>0</v>
      </c>
      <c r="C26" s="21">
        <v>0</v>
      </c>
      <c r="D26" s="21">
        <v>1170266.0937669482</v>
      </c>
      <c r="E26" s="21">
        <v>0</v>
      </c>
      <c r="F26" s="21">
        <v>1170266.0937669482</v>
      </c>
      <c r="G26" s="22"/>
      <c r="H26" s="22" t="s">
        <v>42</v>
      </c>
      <c r="I26" s="23">
        <v>77908559.09</v>
      </c>
    </row>
    <row r="27" spans="1:9" ht="12.75">
      <c r="A27" s="20" t="s">
        <v>43</v>
      </c>
      <c r="B27" s="21">
        <v>0</v>
      </c>
      <c r="C27" s="21">
        <v>0</v>
      </c>
      <c r="D27" s="21">
        <v>395509.61995257786</v>
      </c>
      <c r="E27" s="21">
        <v>0</v>
      </c>
      <c r="F27" s="21">
        <v>395509.61995257786</v>
      </c>
      <c r="G27" s="22"/>
      <c r="H27" s="22"/>
      <c r="I27" s="23"/>
    </row>
    <row r="28" spans="1:9" ht="12.75">
      <c r="A28" s="20" t="s">
        <v>44</v>
      </c>
      <c r="B28" s="21">
        <v>0</v>
      </c>
      <c r="C28" s="21">
        <v>0</v>
      </c>
      <c r="D28" s="21">
        <v>0</v>
      </c>
      <c r="E28" s="21">
        <v>0</v>
      </c>
      <c r="F28" s="21">
        <v>0</v>
      </c>
      <c r="G28" s="22"/>
      <c r="H28" s="22"/>
      <c r="I28" s="23" t="s">
        <v>0</v>
      </c>
    </row>
    <row r="29" spans="1:9" ht="12.75">
      <c r="A29" s="20" t="s">
        <v>45</v>
      </c>
      <c r="B29" s="21">
        <v>0</v>
      </c>
      <c r="C29" s="21">
        <v>0</v>
      </c>
      <c r="D29" s="21">
        <v>86597.76757245802</v>
      </c>
      <c r="E29" s="21">
        <v>0</v>
      </c>
      <c r="F29" s="21">
        <v>86597.76757245802</v>
      </c>
      <c r="G29" s="22"/>
      <c r="H29" s="22"/>
      <c r="I29" s="23"/>
    </row>
    <row r="30" spans="1:9" ht="12.75">
      <c r="A30" s="20" t="s">
        <v>46</v>
      </c>
      <c r="B30" s="21">
        <v>0</v>
      </c>
      <c r="C30" s="21">
        <v>0</v>
      </c>
      <c r="D30" s="21">
        <v>298888.93770461937</v>
      </c>
      <c r="E30" s="21">
        <v>0</v>
      </c>
      <c r="F30" s="21">
        <v>298888.93770461937</v>
      </c>
      <c r="G30" s="22"/>
      <c r="H30" s="22"/>
      <c r="I30" s="23"/>
    </row>
    <row r="31" spans="1:9" ht="12.75">
      <c r="A31" s="20" t="s">
        <v>47</v>
      </c>
      <c r="B31" s="21">
        <v>0</v>
      </c>
      <c r="C31" s="21">
        <v>0</v>
      </c>
      <c r="D31" s="21">
        <v>4921343.471627837</v>
      </c>
      <c r="E31" s="21">
        <v>0</v>
      </c>
      <c r="F31" s="21">
        <v>4921343.471627837</v>
      </c>
      <c r="G31" s="22"/>
      <c r="H31" s="22"/>
      <c r="I31" s="23"/>
    </row>
    <row r="32" spans="1:9" ht="12.75">
      <c r="A32" s="20" t="s">
        <v>48</v>
      </c>
      <c r="B32" s="21">
        <v>0</v>
      </c>
      <c r="C32" s="21">
        <v>0</v>
      </c>
      <c r="D32" s="21">
        <v>928403.9693499252</v>
      </c>
      <c r="E32" s="21">
        <v>0</v>
      </c>
      <c r="F32" s="21">
        <v>928403.9693499252</v>
      </c>
      <c r="G32" s="22"/>
      <c r="H32" s="22"/>
      <c r="I32" s="23"/>
    </row>
    <row r="33" spans="1:9" ht="12.75">
      <c r="A33" s="20" t="s">
        <v>49</v>
      </c>
      <c r="B33" s="21">
        <v>0</v>
      </c>
      <c r="C33" s="21">
        <v>0</v>
      </c>
      <c r="D33" s="21">
        <v>2784764.3697040463</v>
      </c>
      <c r="E33" s="21">
        <v>0</v>
      </c>
      <c r="F33" s="21">
        <v>2784764.3697040463</v>
      </c>
      <c r="G33" s="22"/>
      <c r="H33" s="22"/>
      <c r="I33" s="23"/>
    </row>
    <row r="34" spans="1:9" ht="12.75">
      <c r="A34" s="20" t="s">
        <v>50</v>
      </c>
      <c r="B34" s="21">
        <v>0</v>
      </c>
      <c r="C34" s="21">
        <v>0</v>
      </c>
      <c r="D34" s="21">
        <v>245829.09744363907</v>
      </c>
      <c r="E34" s="21">
        <v>0</v>
      </c>
      <c r="F34" s="21">
        <v>245829.09744363907</v>
      </c>
      <c r="G34" s="22"/>
      <c r="H34" s="22"/>
      <c r="I34" s="23"/>
    </row>
    <row r="35" spans="1:9" ht="12.75">
      <c r="A35" s="20" t="s">
        <v>51</v>
      </c>
      <c r="B35" s="21">
        <v>0</v>
      </c>
      <c r="C35" s="21">
        <v>0</v>
      </c>
      <c r="D35" s="21">
        <v>8044.1634470827585</v>
      </c>
      <c r="E35" s="21">
        <v>0</v>
      </c>
      <c r="F35" s="21">
        <v>8044.1634470827585</v>
      </c>
      <c r="G35" s="22"/>
      <c r="H35" s="22"/>
      <c r="I35" s="23"/>
    </row>
    <row r="36" spans="1:9" ht="12.75">
      <c r="A36" s="20" t="s">
        <v>52</v>
      </c>
      <c r="B36" s="21">
        <v>0</v>
      </c>
      <c r="C36" s="21">
        <v>0</v>
      </c>
      <c r="D36" s="21">
        <v>1248944.3765820493</v>
      </c>
      <c r="E36" s="21">
        <v>0</v>
      </c>
      <c r="F36" s="21">
        <v>1248944.3765820493</v>
      </c>
      <c r="G36" s="22"/>
      <c r="H36" s="22"/>
      <c r="I36" s="23"/>
    </row>
    <row r="37" spans="1:9" ht="12.75">
      <c r="A37" s="20" t="s">
        <v>53</v>
      </c>
      <c r="B37" s="21">
        <v>0</v>
      </c>
      <c r="C37" s="21">
        <v>0</v>
      </c>
      <c r="D37" s="21">
        <v>442910.45930024097</v>
      </c>
      <c r="E37" s="21">
        <v>0</v>
      </c>
      <c r="F37" s="21">
        <v>442910.45930024097</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1117451.9984082598</v>
      </c>
      <c r="E39" s="21">
        <v>0</v>
      </c>
      <c r="F39" s="21">
        <v>1117451.9984082598</v>
      </c>
      <c r="G39" s="22"/>
      <c r="H39" s="22"/>
      <c r="I39" s="23"/>
    </row>
    <row r="40" spans="1:9" ht="12.75">
      <c r="A40" s="20" t="s">
        <v>56</v>
      </c>
      <c r="B40" s="21">
        <v>0</v>
      </c>
      <c r="C40" s="21">
        <v>0</v>
      </c>
      <c r="D40" s="21">
        <v>2596260.752553091</v>
      </c>
      <c r="E40" s="21">
        <v>0</v>
      </c>
      <c r="F40" s="21">
        <v>2596260.752553091</v>
      </c>
      <c r="G40" s="22"/>
      <c r="H40" s="22"/>
      <c r="I40" s="23"/>
    </row>
    <row r="41" spans="1:9" ht="12.75">
      <c r="A41" s="20" t="s">
        <v>57</v>
      </c>
      <c r="B41" s="21">
        <v>0</v>
      </c>
      <c r="C41" s="21">
        <v>0</v>
      </c>
      <c r="D41" s="21">
        <v>3590632.5363729955</v>
      </c>
      <c r="E41" s="21">
        <v>0</v>
      </c>
      <c r="F41" s="21">
        <v>3590632.5363729955</v>
      </c>
      <c r="G41" s="22"/>
      <c r="H41" s="22"/>
      <c r="I41" s="23"/>
    </row>
    <row r="42" spans="1:9" ht="12.75">
      <c r="A42" s="20" t="s">
        <v>58</v>
      </c>
      <c r="B42" s="21">
        <v>0</v>
      </c>
      <c r="C42" s="21">
        <v>0</v>
      </c>
      <c r="D42" s="21">
        <v>630082.4661933216</v>
      </c>
      <c r="E42" s="21">
        <v>0</v>
      </c>
      <c r="F42" s="21">
        <v>630082.4661933216</v>
      </c>
      <c r="G42" s="22"/>
      <c r="H42" s="22"/>
      <c r="I42" s="23"/>
    </row>
    <row r="43" spans="1:9" ht="12.75">
      <c r="A43" s="20" t="s">
        <v>59</v>
      </c>
      <c r="B43" s="21">
        <v>0</v>
      </c>
      <c r="C43" s="21">
        <v>0</v>
      </c>
      <c r="D43" s="21">
        <v>933008.0479313552</v>
      </c>
      <c r="E43" s="21">
        <v>0</v>
      </c>
      <c r="F43" s="21">
        <v>933008.0479313552</v>
      </c>
      <c r="G43" s="22"/>
      <c r="H43" s="22"/>
      <c r="I43" s="23"/>
    </row>
    <row r="44" spans="1:9" ht="12.75">
      <c r="A44" s="20" t="s">
        <v>60</v>
      </c>
      <c r="B44" s="21">
        <v>0</v>
      </c>
      <c r="C44" s="21">
        <v>0</v>
      </c>
      <c r="D44" s="21">
        <v>813306.5339008241</v>
      </c>
      <c r="E44" s="21">
        <v>0</v>
      </c>
      <c r="F44" s="21">
        <v>813306.5339008241</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6988.367791969975</v>
      </c>
      <c r="E46" s="21">
        <v>0</v>
      </c>
      <c r="F46" s="21">
        <v>6988.367791969975</v>
      </c>
      <c r="G46" s="22"/>
      <c r="H46" s="22"/>
      <c r="I46" s="23"/>
    </row>
    <row r="47" spans="1:9" ht="12.75">
      <c r="A47" s="20" t="s">
        <v>63</v>
      </c>
      <c r="B47" s="21">
        <v>0</v>
      </c>
      <c r="C47" s="21">
        <v>0</v>
      </c>
      <c r="D47" s="21">
        <v>665084.9727879172</v>
      </c>
      <c r="E47" s="21">
        <v>0</v>
      </c>
      <c r="F47" s="21">
        <v>665084.9727879172</v>
      </c>
      <c r="G47" s="22"/>
      <c r="H47" s="22"/>
      <c r="I47" s="23"/>
    </row>
    <row r="48" spans="1:9" ht="12.75">
      <c r="A48" s="20" t="s">
        <v>64</v>
      </c>
      <c r="B48" s="21">
        <v>0</v>
      </c>
      <c r="C48" s="21">
        <v>0</v>
      </c>
      <c r="D48" s="21">
        <v>2791384.6115885805</v>
      </c>
      <c r="E48" s="21">
        <v>0</v>
      </c>
      <c r="F48" s="21">
        <v>2791384.6115885805</v>
      </c>
      <c r="G48" s="22"/>
      <c r="H48" s="22"/>
      <c r="I48" s="23"/>
    </row>
    <row r="49" spans="1:9" ht="12.75">
      <c r="A49" s="20" t="s">
        <v>65</v>
      </c>
      <c r="B49" s="21">
        <v>0</v>
      </c>
      <c r="C49" s="21">
        <v>0</v>
      </c>
      <c r="D49" s="21">
        <v>689401.4343766571</v>
      </c>
      <c r="E49" s="21">
        <v>0</v>
      </c>
      <c r="F49" s="21">
        <v>689401.4343766571</v>
      </c>
      <c r="G49" s="22"/>
      <c r="H49" s="22"/>
      <c r="I49" s="23"/>
    </row>
    <row r="50" spans="1:9" ht="12.75">
      <c r="A50" s="20" t="s">
        <v>66</v>
      </c>
      <c r="B50" s="21">
        <v>0</v>
      </c>
      <c r="C50" s="21">
        <v>0</v>
      </c>
      <c r="D50" s="21">
        <v>2461917.6854646513</v>
      </c>
      <c r="E50" s="21">
        <v>0</v>
      </c>
      <c r="F50" s="21">
        <v>2461917.6854646513</v>
      </c>
      <c r="G50" s="22"/>
      <c r="H50" s="22"/>
      <c r="I50" s="23"/>
    </row>
    <row r="51" spans="1:9" ht="12.75">
      <c r="A51" s="20" t="s">
        <v>67</v>
      </c>
      <c r="B51" s="21">
        <v>0</v>
      </c>
      <c r="C51" s="21">
        <v>0</v>
      </c>
      <c r="D51" s="21">
        <v>94519.87991419804</v>
      </c>
      <c r="E51" s="21">
        <v>0</v>
      </c>
      <c r="F51" s="21">
        <v>94519.87991419804</v>
      </c>
      <c r="G51" s="22"/>
      <c r="H51" s="22"/>
      <c r="I51" s="23"/>
    </row>
    <row r="52" spans="1:9" ht="12.75">
      <c r="A52" s="20" t="s">
        <v>68</v>
      </c>
      <c r="B52" s="21">
        <v>0</v>
      </c>
      <c r="C52" s="21">
        <v>0</v>
      </c>
      <c r="D52" s="21">
        <v>16864.50839198495</v>
      </c>
      <c r="E52" s="21">
        <v>0</v>
      </c>
      <c r="F52" s="21">
        <v>16864.50839198495</v>
      </c>
      <c r="G52" s="22"/>
      <c r="H52" s="22"/>
      <c r="I52" s="23"/>
    </row>
    <row r="53" spans="1:9" ht="12.75">
      <c r="A53" s="20" t="s">
        <v>69</v>
      </c>
      <c r="B53" s="21">
        <v>0</v>
      </c>
      <c r="C53" s="21">
        <v>0</v>
      </c>
      <c r="D53" s="21">
        <v>721365.2178960327</v>
      </c>
      <c r="E53" s="21">
        <v>0</v>
      </c>
      <c r="F53" s="21">
        <v>721365.2178960327</v>
      </c>
      <c r="G53" s="22"/>
      <c r="H53" s="22"/>
      <c r="I53" s="23"/>
    </row>
    <row r="54" spans="1:9" ht="12.75">
      <c r="A54" s="20" t="s">
        <v>70</v>
      </c>
      <c r="B54" s="21">
        <v>0</v>
      </c>
      <c r="C54" s="21">
        <v>0</v>
      </c>
      <c r="D54" s="21">
        <v>7382552.425073685</v>
      </c>
      <c r="E54" s="21">
        <v>0</v>
      </c>
      <c r="F54" s="21">
        <v>7382552.425073685</v>
      </c>
      <c r="G54" s="22"/>
      <c r="H54" s="22"/>
      <c r="I54" s="23"/>
    </row>
    <row r="55" spans="1:9" ht="12.75">
      <c r="A55" s="20" t="s">
        <v>71</v>
      </c>
      <c r="B55" s="21">
        <v>0</v>
      </c>
      <c r="C55" s="21">
        <v>0</v>
      </c>
      <c r="D55" s="21">
        <v>180290.2400308422</v>
      </c>
      <c r="E55" s="21">
        <v>0</v>
      </c>
      <c r="F55" s="21">
        <v>180290.2400308422</v>
      </c>
      <c r="G55" s="22"/>
      <c r="H55" s="22"/>
      <c r="I55" s="23"/>
    </row>
    <row r="56" spans="1:9" ht="12.75">
      <c r="A56" s="20" t="s">
        <v>72</v>
      </c>
      <c r="B56" s="21">
        <v>0</v>
      </c>
      <c r="C56" s="21">
        <v>0</v>
      </c>
      <c r="D56" s="21">
        <v>192145.2291782683</v>
      </c>
      <c r="E56" s="21">
        <v>0</v>
      </c>
      <c r="F56" s="21">
        <v>192145.2291782683</v>
      </c>
      <c r="G56" s="22"/>
      <c r="H56" s="22"/>
      <c r="I56" s="23"/>
    </row>
    <row r="57" spans="1:9" ht="12.75">
      <c r="A57" s="20" t="s">
        <v>73</v>
      </c>
      <c r="B57" s="21">
        <v>0</v>
      </c>
      <c r="C57" s="21">
        <v>0</v>
      </c>
      <c r="D57" s="21">
        <v>420797.98536444124</v>
      </c>
      <c r="E57" s="21">
        <v>0</v>
      </c>
      <c r="F57" s="21">
        <v>420797.98536444124</v>
      </c>
      <c r="G57" s="22"/>
      <c r="H57" s="22"/>
      <c r="I57" s="23"/>
    </row>
    <row r="58" spans="1:9" ht="12.75">
      <c r="A58" s="20" t="s">
        <v>74</v>
      </c>
      <c r="B58" s="21">
        <v>0</v>
      </c>
      <c r="C58" s="21">
        <v>0</v>
      </c>
      <c r="D58" s="21">
        <v>1482.0355497906037</v>
      </c>
      <c r="E58" s="21">
        <v>0</v>
      </c>
      <c r="F58" s="21">
        <v>1482.0355497906037</v>
      </c>
      <c r="G58" s="22"/>
      <c r="H58" s="22"/>
      <c r="I58" s="23"/>
    </row>
    <row r="59" spans="1:9" ht="12.75">
      <c r="A59" s="20" t="s">
        <v>0</v>
      </c>
      <c r="B59" s="21"/>
      <c r="C59" s="21"/>
      <c r="D59" s="21"/>
      <c r="E59" s="21"/>
      <c r="F59" s="21"/>
      <c r="G59" s="22"/>
      <c r="H59" s="22"/>
      <c r="I59" s="23"/>
    </row>
    <row r="60" spans="1:9" ht="12.75">
      <c r="A60" s="20" t="s">
        <v>6</v>
      </c>
      <c r="B60" s="21">
        <v>0</v>
      </c>
      <c r="C60" s="21">
        <v>0</v>
      </c>
      <c r="D60" s="21">
        <v>77908559.09</v>
      </c>
      <c r="E60" s="21">
        <v>0</v>
      </c>
      <c r="F60" s="21">
        <v>77908559.09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2.125" style="16" customWidth="1"/>
    <col min="3" max="3" width="13.375" style="16" customWidth="1"/>
    <col min="4" max="4" width="6.375" style="16" customWidth="1"/>
    <col min="5" max="5" width="14.50390625" style="16" customWidth="1"/>
    <col min="6" max="6" width="13.375" style="16" customWidth="1"/>
    <col min="7" max="7" width="2.625" style="16" customWidth="1"/>
    <col min="8" max="8" width="28.125" style="16" customWidth="1"/>
    <col min="9" max="9" width="13.375" style="17" customWidth="1"/>
    <col min="10" max="16384" width="10.625" style="16" customWidth="1"/>
  </cols>
  <sheetData>
    <row r="1" spans="1:9" ht="12.75">
      <c r="A1" s="133" t="s">
        <v>88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71559.54873068123</v>
      </c>
      <c r="C6" s="21">
        <v>566043.5862334662</v>
      </c>
      <c r="D6" s="21">
        <v>0</v>
      </c>
      <c r="E6" s="21">
        <v>0</v>
      </c>
      <c r="F6" s="21">
        <v>637603.1349641473</v>
      </c>
      <c r="G6" s="22"/>
      <c r="H6" s="22" t="s">
        <v>8</v>
      </c>
      <c r="I6" s="23" t="s">
        <v>0</v>
      </c>
    </row>
    <row r="7" spans="1:9" ht="12" customHeight="1">
      <c r="A7" s="20" t="s">
        <v>9</v>
      </c>
      <c r="B7" s="21">
        <v>54097.05016162835</v>
      </c>
      <c r="C7" s="21">
        <v>359578.4790800434</v>
      </c>
      <c r="D7" s="21">
        <v>0</v>
      </c>
      <c r="E7" s="21">
        <v>0</v>
      </c>
      <c r="F7" s="21">
        <v>413675.5292416717</v>
      </c>
      <c r="G7" s="22"/>
      <c r="H7" s="22"/>
      <c r="I7" s="23"/>
    </row>
    <row r="8" spans="1:9" ht="12.75">
      <c r="A8" s="20" t="s">
        <v>10</v>
      </c>
      <c r="B8" s="21">
        <v>651130.9257720364</v>
      </c>
      <c r="C8" s="21">
        <v>1883270.9900203901</v>
      </c>
      <c r="D8" s="21">
        <v>0</v>
      </c>
      <c r="E8" s="21">
        <v>0</v>
      </c>
      <c r="F8" s="21">
        <v>2534401.9157924266</v>
      </c>
      <c r="G8" s="22"/>
      <c r="H8" s="22" t="s">
        <v>0</v>
      </c>
      <c r="I8" s="23" t="s">
        <v>0</v>
      </c>
    </row>
    <row r="9" spans="1:9" ht="12.75">
      <c r="A9" s="20" t="s">
        <v>11</v>
      </c>
      <c r="B9" s="21">
        <v>109980.3007475472</v>
      </c>
      <c r="C9" s="21">
        <v>605482.5815017415</v>
      </c>
      <c r="D9" s="21">
        <v>0</v>
      </c>
      <c r="E9" s="21">
        <v>0</v>
      </c>
      <c r="F9" s="21">
        <v>715462.8822492887</v>
      </c>
      <c r="G9" s="22"/>
      <c r="H9" s="22" t="s">
        <v>0</v>
      </c>
      <c r="I9" s="23" t="s">
        <v>0</v>
      </c>
    </row>
    <row r="10" spans="1:9" ht="12.75">
      <c r="A10" s="20" t="s">
        <v>12</v>
      </c>
      <c r="B10" s="21">
        <v>0</v>
      </c>
      <c r="C10" s="21">
        <v>0</v>
      </c>
      <c r="D10" s="21">
        <v>0</v>
      </c>
      <c r="E10" s="21">
        <v>0</v>
      </c>
      <c r="F10" s="21">
        <v>0</v>
      </c>
      <c r="G10" s="22"/>
      <c r="H10" s="22" t="s">
        <v>13</v>
      </c>
      <c r="I10" s="23">
        <v>600117017.6978991</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110133.42771960766</v>
      </c>
      <c r="C13" s="21">
        <v>425220.2054449</v>
      </c>
      <c r="D13" s="21">
        <v>0</v>
      </c>
      <c r="E13" s="21">
        <v>0</v>
      </c>
      <c r="F13" s="21">
        <v>535353.6331645077</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9104120.666732203</v>
      </c>
      <c r="C15" s="21">
        <v>20988820.692064613</v>
      </c>
      <c r="D15" s="21">
        <v>0</v>
      </c>
      <c r="E15" s="21">
        <v>0</v>
      </c>
      <c r="F15" s="21">
        <v>30092941.358796816</v>
      </c>
      <c r="G15" s="22"/>
      <c r="H15" s="22" t="s">
        <v>22</v>
      </c>
      <c r="I15" s="23">
        <v>4354370.38</v>
      </c>
    </row>
    <row r="16" spans="1:9" ht="12.75">
      <c r="A16" s="20" t="s">
        <v>23</v>
      </c>
      <c r="B16" s="21">
        <v>540500.1617587832</v>
      </c>
      <c r="C16" s="21">
        <v>2060775.0840126036</v>
      </c>
      <c r="D16" s="21">
        <v>0</v>
      </c>
      <c r="E16" s="21">
        <v>0</v>
      </c>
      <c r="F16" s="21">
        <v>2601275.2457713867</v>
      </c>
      <c r="G16" s="22"/>
      <c r="H16" s="22"/>
      <c r="I16" s="23"/>
    </row>
    <row r="17" spans="1:9" ht="12.75">
      <c r="A17" s="20" t="s">
        <v>24</v>
      </c>
      <c r="B17" s="21">
        <v>0</v>
      </c>
      <c r="C17" s="21">
        <v>0</v>
      </c>
      <c r="D17" s="21">
        <v>0</v>
      </c>
      <c r="E17" s="21">
        <v>0</v>
      </c>
      <c r="F17" s="21">
        <v>0</v>
      </c>
      <c r="G17" s="22"/>
      <c r="H17" s="22" t="s">
        <v>25</v>
      </c>
      <c r="I17" s="23"/>
    </row>
    <row r="18" spans="1:9" ht="12.75">
      <c r="A18" s="20" t="s">
        <v>26</v>
      </c>
      <c r="B18" s="21">
        <v>100577.01296542854</v>
      </c>
      <c r="C18" s="21">
        <v>746245.837758733</v>
      </c>
      <c r="D18" s="21">
        <v>0</v>
      </c>
      <c r="E18" s="21">
        <v>0</v>
      </c>
      <c r="F18" s="21">
        <v>846822.8507241615</v>
      </c>
      <c r="G18" s="22"/>
      <c r="H18" s="22" t="s">
        <v>27</v>
      </c>
      <c r="I18" s="23">
        <v>269312048.6978991</v>
      </c>
    </row>
    <row r="19" spans="1:9" ht="12.75">
      <c r="A19" s="20" t="s">
        <v>28</v>
      </c>
      <c r="B19" s="21">
        <v>4083469.1001611105</v>
      </c>
      <c r="C19" s="21">
        <v>13499965.284648912</v>
      </c>
      <c r="D19" s="21">
        <v>0</v>
      </c>
      <c r="E19" s="21">
        <v>0</v>
      </c>
      <c r="F19" s="21">
        <v>17583434.384810023</v>
      </c>
      <c r="G19" s="22"/>
      <c r="H19" s="22" t="s">
        <v>29</v>
      </c>
      <c r="I19" s="23">
        <v>151440725.9999999</v>
      </c>
    </row>
    <row r="20" spans="1:9" ht="12.75">
      <c r="A20" s="20" t="s">
        <v>30</v>
      </c>
      <c r="B20" s="21">
        <v>2451925.363485381</v>
      </c>
      <c r="C20" s="21">
        <v>6703471.89501477</v>
      </c>
      <c r="D20" s="21">
        <v>0</v>
      </c>
      <c r="E20" s="21">
        <v>0</v>
      </c>
      <c r="F20" s="21">
        <v>9155397.258500151</v>
      </c>
      <c r="G20" s="22"/>
      <c r="H20" s="22" t="s">
        <v>31</v>
      </c>
      <c r="I20" s="23" t="s">
        <v>0</v>
      </c>
    </row>
    <row r="21" spans="1:9" ht="12.75">
      <c r="A21" s="20" t="s">
        <v>32</v>
      </c>
      <c r="B21" s="21">
        <v>2302506.6597765707</v>
      </c>
      <c r="C21" s="21">
        <v>4655317.713583545</v>
      </c>
      <c r="D21" s="21">
        <v>0</v>
      </c>
      <c r="E21" s="21">
        <v>0</v>
      </c>
      <c r="F21" s="21">
        <v>6957824.373360116</v>
      </c>
      <c r="G21" s="22"/>
      <c r="H21" s="22" t="s">
        <v>33</v>
      </c>
      <c r="I21" s="23">
        <v>0</v>
      </c>
    </row>
    <row r="22" spans="1:9" ht="12.75">
      <c r="A22" s="20" t="s">
        <v>34</v>
      </c>
      <c r="B22" s="21">
        <v>634795.334663768</v>
      </c>
      <c r="C22" s="21">
        <v>2680014.645918851</v>
      </c>
      <c r="D22" s="21">
        <v>0</v>
      </c>
      <c r="E22" s="21">
        <v>0</v>
      </c>
      <c r="F22" s="21">
        <v>3314809.9805826186</v>
      </c>
      <c r="G22" s="22"/>
      <c r="H22" s="22" t="s">
        <v>35</v>
      </c>
      <c r="I22" s="23" t="s">
        <v>0</v>
      </c>
    </row>
    <row r="23" spans="1:9" ht="12.75">
      <c r="A23" s="20" t="s">
        <v>36</v>
      </c>
      <c r="B23" s="21">
        <v>431449.99501132534</v>
      </c>
      <c r="C23" s="21">
        <v>1369517.143993503</v>
      </c>
      <c r="D23" s="21">
        <v>0</v>
      </c>
      <c r="E23" s="21">
        <v>0</v>
      </c>
      <c r="F23" s="21">
        <v>1800967.1390048284</v>
      </c>
      <c r="G23" s="22"/>
      <c r="H23" s="22" t="s">
        <v>37</v>
      </c>
      <c r="I23" s="23">
        <v>2914091</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180804522.3800001</v>
      </c>
    </row>
    <row r="26" spans="1:9" ht="12.75">
      <c r="A26" s="20" t="s">
        <v>41</v>
      </c>
      <c r="B26" s="21">
        <v>273537.5670166861</v>
      </c>
      <c r="C26" s="21">
        <v>3741308.326063298</v>
      </c>
      <c r="D26" s="21">
        <v>0</v>
      </c>
      <c r="E26" s="21">
        <v>0</v>
      </c>
      <c r="F26" s="21">
        <v>4014845.893079984</v>
      </c>
      <c r="G26" s="22"/>
      <c r="H26" s="22" t="s">
        <v>42</v>
      </c>
      <c r="I26" s="23">
        <v>180804522.38000003</v>
      </c>
    </row>
    <row r="27" spans="1:9" ht="12.75">
      <c r="A27" s="20" t="s">
        <v>43</v>
      </c>
      <c r="B27" s="21">
        <v>105124.36940740033</v>
      </c>
      <c r="C27" s="21">
        <v>4964823.416595096</v>
      </c>
      <c r="D27" s="21">
        <v>0</v>
      </c>
      <c r="E27" s="21">
        <v>0</v>
      </c>
      <c r="F27" s="21">
        <v>5069947.786002496</v>
      </c>
      <c r="G27" s="22"/>
      <c r="H27" s="22"/>
      <c r="I27" s="23" t="s">
        <v>0</v>
      </c>
    </row>
    <row r="28" spans="1:9" ht="12.75">
      <c r="A28" s="20" t="s">
        <v>44</v>
      </c>
      <c r="B28" s="21">
        <v>3998346.035276716</v>
      </c>
      <c r="C28" s="21">
        <v>11413409.51080554</v>
      </c>
      <c r="D28" s="21">
        <v>0</v>
      </c>
      <c r="E28" s="21">
        <v>0</v>
      </c>
      <c r="F28" s="21">
        <v>15411755.546082256</v>
      </c>
      <c r="G28" s="22"/>
      <c r="H28" s="22"/>
      <c r="I28" s="23" t="s">
        <v>0</v>
      </c>
    </row>
    <row r="29" spans="1:9" ht="12.75">
      <c r="A29" s="20" t="s">
        <v>45</v>
      </c>
      <c r="B29" s="21">
        <v>0</v>
      </c>
      <c r="C29" s="21">
        <v>0</v>
      </c>
      <c r="D29" s="21">
        <v>0</v>
      </c>
      <c r="E29" s="21">
        <v>0</v>
      </c>
      <c r="F29" s="21">
        <v>0</v>
      </c>
      <c r="G29" s="22"/>
      <c r="H29" s="22"/>
      <c r="I29" s="23" t="s">
        <v>0</v>
      </c>
    </row>
    <row r="30" spans="1:9" ht="12.75">
      <c r="A30" s="20" t="s">
        <v>46</v>
      </c>
      <c r="B30" s="21">
        <v>34629.132697620524</v>
      </c>
      <c r="C30" s="21">
        <v>467306.49010210205</v>
      </c>
      <c r="D30" s="21">
        <v>0</v>
      </c>
      <c r="E30" s="21">
        <v>0</v>
      </c>
      <c r="F30" s="21">
        <v>501935.6227997226</v>
      </c>
      <c r="G30" s="22"/>
      <c r="H30" s="22"/>
      <c r="I30" s="23" t="s">
        <v>0</v>
      </c>
    </row>
    <row r="31" spans="1:9" ht="12.75">
      <c r="A31" s="20" t="s">
        <v>47</v>
      </c>
      <c r="B31" s="21">
        <v>1043114.0140479581</v>
      </c>
      <c r="C31" s="21">
        <v>6318533.680185634</v>
      </c>
      <c r="D31" s="21">
        <v>0</v>
      </c>
      <c r="E31" s="21">
        <v>0</v>
      </c>
      <c r="F31" s="21">
        <v>7361647.694233592</v>
      </c>
      <c r="G31" s="22"/>
      <c r="H31" s="22"/>
      <c r="I31" s="23" t="s">
        <v>0</v>
      </c>
    </row>
    <row r="32" spans="1:9" ht="12.75">
      <c r="A32" s="20" t="s">
        <v>48</v>
      </c>
      <c r="B32" s="21">
        <v>460729.2076699827</v>
      </c>
      <c r="C32" s="21">
        <v>412108.5877098131</v>
      </c>
      <c r="D32" s="21">
        <v>0</v>
      </c>
      <c r="E32" s="21">
        <v>0</v>
      </c>
      <c r="F32" s="21">
        <v>872837.7953797958</v>
      </c>
      <c r="G32" s="22"/>
      <c r="H32" s="22"/>
      <c r="I32" s="23" t="s">
        <v>0</v>
      </c>
    </row>
    <row r="33" spans="1:9" ht="12.75">
      <c r="A33" s="20" t="s">
        <v>49</v>
      </c>
      <c r="B33" s="21">
        <v>762656.2143626084</v>
      </c>
      <c r="C33" s="21">
        <v>2394587.29395692</v>
      </c>
      <c r="D33" s="21">
        <v>0</v>
      </c>
      <c r="E33" s="21">
        <v>0</v>
      </c>
      <c r="F33" s="21">
        <v>3157243.5083195283</v>
      </c>
      <c r="G33" s="22"/>
      <c r="H33" s="22"/>
      <c r="I33" s="23" t="s">
        <v>0</v>
      </c>
    </row>
    <row r="34" spans="1:9" ht="12.75">
      <c r="A34" s="20" t="s">
        <v>50</v>
      </c>
      <c r="B34" s="21">
        <v>21140.0253129342</v>
      </c>
      <c r="C34" s="21">
        <v>400594.7254774766</v>
      </c>
      <c r="D34" s="21">
        <v>0</v>
      </c>
      <c r="E34" s="21">
        <v>0</v>
      </c>
      <c r="F34" s="21">
        <v>421734.7507904108</v>
      </c>
      <c r="G34" s="22"/>
      <c r="H34" s="22"/>
      <c r="I34" s="23" t="s">
        <v>0</v>
      </c>
    </row>
    <row r="35" spans="1:9" ht="12.75">
      <c r="A35" s="20" t="s">
        <v>51</v>
      </c>
      <c r="B35" s="21">
        <v>0</v>
      </c>
      <c r="C35" s="21">
        <v>0</v>
      </c>
      <c r="D35" s="21">
        <v>0</v>
      </c>
      <c r="E35" s="21">
        <v>0</v>
      </c>
      <c r="F35" s="21">
        <v>0</v>
      </c>
      <c r="G35" s="22"/>
      <c r="H35" s="22"/>
      <c r="I35" s="23" t="s">
        <v>0</v>
      </c>
    </row>
    <row r="36" spans="1:9" ht="12.75">
      <c r="A36" s="20" t="s">
        <v>52</v>
      </c>
      <c r="B36" s="21">
        <v>0</v>
      </c>
      <c r="C36" s="21">
        <v>0</v>
      </c>
      <c r="D36" s="21">
        <v>0</v>
      </c>
      <c r="E36" s="21">
        <v>0</v>
      </c>
      <c r="F36" s="21">
        <v>0</v>
      </c>
      <c r="G36" s="22"/>
      <c r="H36" s="22"/>
      <c r="I36" s="23" t="s">
        <v>0</v>
      </c>
    </row>
    <row r="37" spans="1:9" ht="12.75">
      <c r="A37" s="20" t="s">
        <v>53</v>
      </c>
      <c r="B37" s="21">
        <v>114583.29506157411</v>
      </c>
      <c r="C37" s="21">
        <v>339225.99082520313</v>
      </c>
      <c r="D37" s="21">
        <v>0</v>
      </c>
      <c r="E37" s="21">
        <v>0</v>
      </c>
      <c r="F37" s="21">
        <v>453809.2858867772</v>
      </c>
      <c r="G37" s="22"/>
      <c r="H37" s="22"/>
      <c r="I37" s="23"/>
    </row>
    <row r="38" spans="1:9" ht="12.75">
      <c r="A38" s="20" t="s">
        <v>54</v>
      </c>
      <c r="B38" s="21">
        <v>0</v>
      </c>
      <c r="C38" s="21">
        <v>0</v>
      </c>
      <c r="D38" s="21">
        <v>0</v>
      </c>
      <c r="E38" s="21">
        <v>0</v>
      </c>
      <c r="F38" s="21">
        <v>0</v>
      </c>
      <c r="G38" s="22"/>
      <c r="H38" s="22"/>
      <c r="I38" s="23"/>
    </row>
    <row r="39" spans="1:9" ht="12.75">
      <c r="A39" s="20" t="s">
        <v>55</v>
      </c>
      <c r="B39" s="21">
        <v>688116.2591916075</v>
      </c>
      <c r="C39" s="21">
        <v>5144236.440475393</v>
      </c>
      <c r="D39" s="21">
        <v>0</v>
      </c>
      <c r="E39" s="21">
        <v>0</v>
      </c>
      <c r="F39" s="21">
        <v>5832352.699667</v>
      </c>
      <c r="G39" s="22"/>
      <c r="H39" s="22"/>
      <c r="I39" s="23"/>
    </row>
    <row r="40" spans="1:9" ht="12.75">
      <c r="A40" s="20" t="s">
        <v>56</v>
      </c>
      <c r="B40" s="21">
        <v>287105.92654675763</v>
      </c>
      <c r="C40" s="21">
        <v>1582749.382698518</v>
      </c>
      <c r="D40" s="21">
        <v>0</v>
      </c>
      <c r="E40" s="21">
        <v>0</v>
      </c>
      <c r="F40" s="21">
        <v>1869855.3092452756</v>
      </c>
      <c r="G40" s="22"/>
      <c r="H40" s="22"/>
      <c r="I40" s="23"/>
    </row>
    <row r="41" spans="1:9" ht="12.75">
      <c r="A41" s="20" t="s">
        <v>57</v>
      </c>
      <c r="B41" s="21">
        <v>3509396.018480796</v>
      </c>
      <c r="C41" s="21">
        <v>15263173.189693823</v>
      </c>
      <c r="D41" s="21">
        <v>0</v>
      </c>
      <c r="E41" s="21">
        <v>0</v>
      </c>
      <c r="F41" s="21">
        <v>18772569.20817462</v>
      </c>
      <c r="G41" s="22"/>
      <c r="H41" s="22"/>
      <c r="I41" s="23"/>
    </row>
    <row r="42" spans="1:9" ht="12.75">
      <c r="A42" s="20" t="s">
        <v>58</v>
      </c>
      <c r="B42" s="21">
        <v>1348472.086041807</v>
      </c>
      <c r="C42" s="21">
        <v>1311098.2749931274</v>
      </c>
      <c r="D42" s="21">
        <v>0</v>
      </c>
      <c r="E42" s="21">
        <v>0</v>
      </c>
      <c r="F42" s="21">
        <v>2659570.3610349344</v>
      </c>
      <c r="G42" s="22"/>
      <c r="H42" s="22"/>
      <c r="I42" s="23"/>
    </row>
    <row r="43" spans="1:9" ht="12.75">
      <c r="A43" s="20" t="s">
        <v>59</v>
      </c>
      <c r="B43" s="21">
        <v>428311.7148929673</v>
      </c>
      <c r="C43" s="21">
        <v>1484123.4208263855</v>
      </c>
      <c r="D43" s="21">
        <v>0</v>
      </c>
      <c r="E43" s="21">
        <v>0</v>
      </c>
      <c r="F43" s="21">
        <v>1912435.1357193529</v>
      </c>
      <c r="G43" s="22"/>
      <c r="H43" s="22"/>
      <c r="I43" s="23"/>
    </row>
    <row r="44" spans="1:9" ht="12.75">
      <c r="A44" s="20" t="s">
        <v>60</v>
      </c>
      <c r="B44" s="21">
        <v>917475.8029686114</v>
      </c>
      <c r="C44" s="21">
        <v>11100739.440693026</v>
      </c>
      <c r="D44" s="21">
        <v>0</v>
      </c>
      <c r="E44" s="21">
        <v>0</v>
      </c>
      <c r="F44" s="21">
        <v>12018215.243661638</v>
      </c>
      <c r="G44" s="22"/>
      <c r="H44" s="22"/>
      <c r="I44" s="23"/>
    </row>
    <row r="45" spans="1:9" ht="12.75">
      <c r="A45" s="20" t="s">
        <v>61</v>
      </c>
      <c r="B45" s="21">
        <v>0</v>
      </c>
      <c r="C45" s="21">
        <v>237.6321924106133</v>
      </c>
      <c r="D45" s="21">
        <v>0</v>
      </c>
      <c r="E45" s="21">
        <v>0</v>
      </c>
      <c r="F45" s="21">
        <v>237.6321924106133</v>
      </c>
      <c r="G45" s="22"/>
      <c r="H45" s="22"/>
      <c r="I45" s="23"/>
    </row>
    <row r="46" spans="1:9" ht="12.75">
      <c r="A46" s="20" t="s">
        <v>62</v>
      </c>
      <c r="B46" s="21">
        <v>0</v>
      </c>
      <c r="C46" s="21">
        <v>0</v>
      </c>
      <c r="D46" s="21">
        <v>0</v>
      </c>
      <c r="E46" s="21">
        <v>0</v>
      </c>
      <c r="F46" s="21">
        <v>0</v>
      </c>
      <c r="G46" s="22"/>
      <c r="H46" s="22"/>
      <c r="I46" s="23"/>
    </row>
    <row r="47" spans="1:9" ht="12.75">
      <c r="A47" s="20" t="s">
        <v>63</v>
      </c>
      <c r="B47" s="21">
        <v>418880.2175373744</v>
      </c>
      <c r="C47" s="21">
        <v>1856842.4453771664</v>
      </c>
      <c r="D47" s="21">
        <v>0</v>
      </c>
      <c r="E47" s="21">
        <v>0</v>
      </c>
      <c r="F47" s="21">
        <v>2275722.6629145406</v>
      </c>
      <c r="G47" s="22"/>
      <c r="H47" s="22"/>
      <c r="I47" s="23"/>
    </row>
    <row r="48" spans="1:9" ht="12.75">
      <c r="A48" s="20" t="s">
        <v>64</v>
      </c>
      <c r="B48" s="21">
        <v>298159.02577669604</v>
      </c>
      <c r="C48" s="21">
        <v>858524.3828846482</v>
      </c>
      <c r="D48" s="21">
        <v>0</v>
      </c>
      <c r="E48" s="21">
        <v>0</v>
      </c>
      <c r="F48" s="21">
        <v>1156683.408661344</v>
      </c>
      <c r="G48" s="22"/>
      <c r="H48" s="22"/>
      <c r="I48" s="23"/>
    </row>
    <row r="49" spans="1:9" ht="12.75">
      <c r="A49" s="20" t="s">
        <v>65</v>
      </c>
      <c r="B49" s="21">
        <v>833000.7240465328</v>
      </c>
      <c r="C49" s="21">
        <v>1400017.0860444203</v>
      </c>
      <c r="D49" s="21">
        <v>0</v>
      </c>
      <c r="E49" s="21">
        <v>0</v>
      </c>
      <c r="F49" s="21">
        <v>2233017.810090953</v>
      </c>
      <c r="G49" s="22"/>
      <c r="H49" s="22"/>
      <c r="I49" s="23"/>
    </row>
    <row r="50" spans="1:9" ht="12.75">
      <c r="A50" s="20" t="s">
        <v>66</v>
      </c>
      <c r="B50" s="21">
        <v>710943.9792885642</v>
      </c>
      <c r="C50" s="21">
        <v>6171700.924673664</v>
      </c>
      <c r="D50" s="21">
        <v>0</v>
      </c>
      <c r="E50" s="21">
        <v>0</v>
      </c>
      <c r="F50" s="21">
        <v>6882644.903962228</v>
      </c>
      <c r="G50" s="22"/>
      <c r="H50" s="22"/>
      <c r="I50" s="23"/>
    </row>
    <row r="51" spans="1:9" ht="12.75">
      <c r="A51" s="20" t="s">
        <v>67</v>
      </c>
      <c r="B51" s="21">
        <v>175370.19952605982</v>
      </c>
      <c r="C51" s="21">
        <v>858925.5926895712</v>
      </c>
      <c r="D51" s="21">
        <v>0</v>
      </c>
      <c r="E51" s="21">
        <v>0</v>
      </c>
      <c r="F51" s="21">
        <v>1034295.792215631</v>
      </c>
      <c r="G51" s="22"/>
      <c r="H51" s="22"/>
      <c r="I51" s="23"/>
    </row>
    <row r="52" spans="1:9" ht="12.75">
      <c r="A52" s="20" t="s">
        <v>68</v>
      </c>
      <c r="B52" s="21">
        <v>3624.4973093855933</v>
      </c>
      <c r="C52" s="21">
        <v>220943.3111141147</v>
      </c>
      <c r="D52" s="21">
        <v>0</v>
      </c>
      <c r="E52" s="21">
        <v>0</v>
      </c>
      <c r="F52" s="21">
        <v>224567.8084235003</v>
      </c>
      <c r="G52" s="22"/>
      <c r="H52" s="22"/>
      <c r="I52" s="23"/>
    </row>
    <row r="53" spans="1:9" ht="12.75">
      <c r="A53" s="20" t="s">
        <v>69</v>
      </c>
      <c r="B53" s="21">
        <v>228188.0730208985</v>
      </c>
      <c r="C53" s="21">
        <v>4834058.15305577</v>
      </c>
      <c r="D53" s="21">
        <v>0</v>
      </c>
      <c r="E53" s="21">
        <v>0</v>
      </c>
      <c r="F53" s="21">
        <v>5062246.226076669</v>
      </c>
      <c r="G53" s="22"/>
      <c r="H53" s="22"/>
      <c r="I53" s="23"/>
    </row>
    <row r="54" spans="1:9" ht="12.75">
      <c r="A54" s="20" t="s">
        <v>70</v>
      </c>
      <c r="B54" s="21">
        <v>851948.6185894171</v>
      </c>
      <c r="C54" s="21">
        <v>1822147.604353802</v>
      </c>
      <c r="D54" s="21">
        <v>0</v>
      </c>
      <c r="E54" s="21">
        <v>0</v>
      </c>
      <c r="F54" s="21">
        <v>2674096.2229432194</v>
      </c>
      <c r="G54" s="22"/>
      <c r="H54" s="22"/>
      <c r="I54" s="23"/>
    </row>
    <row r="55" spans="1:9" ht="12.75">
      <c r="A55" s="20" t="s">
        <v>71</v>
      </c>
      <c r="B55" s="21">
        <v>46219.29166852997</v>
      </c>
      <c r="C55" s="21">
        <v>323451.27139253885</v>
      </c>
      <c r="D55" s="21">
        <v>0</v>
      </c>
      <c r="E55" s="21">
        <v>0</v>
      </c>
      <c r="F55" s="21">
        <v>369670.5630610688</v>
      </c>
      <c r="G55" s="22"/>
      <c r="H55" s="22"/>
      <c r="I55" s="23"/>
    </row>
    <row r="56" spans="1:9" ht="12.75">
      <c r="A56" s="20" t="s">
        <v>72</v>
      </c>
      <c r="B56" s="21">
        <v>189386.7532638712</v>
      </c>
      <c r="C56" s="21">
        <v>878894.5257780792</v>
      </c>
      <c r="D56" s="21">
        <v>0</v>
      </c>
      <c r="E56" s="21">
        <v>0</v>
      </c>
      <c r="F56" s="21">
        <v>1068281.2790419504</v>
      </c>
      <c r="G56" s="22"/>
      <c r="H56" s="22"/>
      <c r="I56" s="23"/>
    </row>
    <row r="57" spans="1:9" ht="12.75">
      <c r="A57" s="20" t="s">
        <v>73</v>
      </c>
      <c r="B57" s="21">
        <v>126454.47757507034</v>
      </c>
      <c r="C57" s="21">
        <v>175878.06580189834</v>
      </c>
      <c r="D57" s="21">
        <v>0</v>
      </c>
      <c r="E57" s="21">
        <v>0</v>
      </c>
      <c r="F57" s="21">
        <v>302332.5433769687</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38521159.0742645</v>
      </c>
      <c r="C60" s="21">
        <v>142283363.3057355</v>
      </c>
      <c r="D60" s="21">
        <v>0</v>
      </c>
      <c r="E60" s="21">
        <v>0</v>
      </c>
      <c r="F60" s="21">
        <v>180804522.38000003</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3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3" width="12.125" style="16" customWidth="1"/>
    <col min="4" max="4" width="6.375" style="16" customWidth="1"/>
    <col min="5" max="5" width="14.50390625" style="16" customWidth="1"/>
    <col min="6" max="6" width="13.375" style="16" customWidth="1"/>
    <col min="7" max="7" width="2.625" style="16" customWidth="1"/>
    <col min="8" max="8" width="28.125" style="16" customWidth="1"/>
    <col min="9" max="9" width="13.375" style="17" customWidth="1"/>
    <col min="10" max="16384" width="10.625" style="16" customWidth="1"/>
  </cols>
  <sheetData>
    <row r="1" spans="1:9" ht="12.75">
      <c r="A1" s="133" t="s">
        <v>293</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744979.0556380543</v>
      </c>
      <c r="C6" s="21">
        <v>317333.11666630715</v>
      </c>
      <c r="D6" s="21">
        <v>0</v>
      </c>
      <c r="E6" s="21">
        <v>0</v>
      </c>
      <c r="F6" s="21">
        <v>1062312.1723043614</v>
      </c>
      <c r="G6" s="22"/>
      <c r="H6" s="22" t="s">
        <v>8</v>
      </c>
      <c r="I6" s="23" t="s">
        <v>0</v>
      </c>
    </row>
    <row r="7" spans="1:9" ht="12" customHeight="1">
      <c r="A7" s="20" t="s">
        <v>9</v>
      </c>
      <c r="B7" s="21">
        <v>402.8647240127757</v>
      </c>
      <c r="C7" s="21">
        <v>0</v>
      </c>
      <c r="D7" s="21">
        <v>0</v>
      </c>
      <c r="E7" s="21">
        <v>0</v>
      </c>
      <c r="F7" s="21">
        <v>402.8647240127757</v>
      </c>
      <c r="G7" s="22"/>
      <c r="H7" s="22"/>
      <c r="I7" s="23"/>
    </row>
    <row r="8" spans="1:9" ht="12.75">
      <c r="A8" s="20" t="s">
        <v>10</v>
      </c>
      <c r="B8" s="21">
        <v>1634445.6653656564</v>
      </c>
      <c r="C8" s="21">
        <v>91803.28326253113</v>
      </c>
      <c r="D8" s="21">
        <v>0</v>
      </c>
      <c r="E8" s="21">
        <v>0</v>
      </c>
      <c r="F8" s="21">
        <v>1726248.9486281874</v>
      </c>
      <c r="G8" s="22"/>
      <c r="H8" s="22" t="s">
        <v>0</v>
      </c>
      <c r="I8" s="23" t="s">
        <v>0</v>
      </c>
    </row>
    <row r="9" spans="1:9" ht="12.75">
      <c r="A9" s="20" t="s">
        <v>11</v>
      </c>
      <c r="B9" s="21">
        <v>689041.89612762</v>
      </c>
      <c r="C9" s="21">
        <v>0</v>
      </c>
      <c r="D9" s="21">
        <v>0</v>
      </c>
      <c r="E9" s="21">
        <v>0</v>
      </c>
      <c r="F9" s="21">
        <v>689041.89612762</v>
      </c>
      <c r="G9" s="22"/>
      <c r="H9" s="22" t="s">
        <v>0</v>
      </c>
      <c r="I9" s="23" t="s">
        <v>0</v>
      </c>
    </row>
    <row r="10" spans="1:9" ht="12.75">
      <c r="A10" s="20" t="s">
        <v>12</v>
      </c>
      <c r="B10" s="21">
        <v>12247741.550135534</v>
      </c>
      <c r="C10" s="21">
        <v>5759502.943852061</v>
      </c>
      <c r="D10" s="21">
        <v>0</v>
      </c>
      <c r="E10" s="21">
        <v>0</v>
      </c>
      <c r="F10" s="21">
        <v>18007244.493987598</v>
      </c>
      <c r="G10" s="22"/>
      <c r="H10" s="22" t="s">
        <v>13</v>
      </c>
      <c r="I10" s="23">
        <v>72462458.31089982</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56504.64074567366</v>
      </c>
      <c r="C13" s="21">
        <v>74694.92012901432</v>
      </c>
      <c r="D13" s="21">
        <v>0</v>
      </c>
      <c r="E13" s="21">
        <v>288985.2971939841</v>
      </c>
      <c r="F13" s="21">
        <v>420184.85806867207</v>
      </c>
      <c r="G13" s="22"/>
      <c r="H13" s="22" t="s">
        <v>18</v>
      </c>
      <c r="I13" s="23">
        <v>79125416</v>
      </c>
    </row>
    <row r="14" spans="1:9" ht="12.75">
      <c r="A14" s="20" t="s">
        <v>19</v>
      </c>
      <c r="B14" s="21">
        <v>0</v>
      </c>
      <c r="C14" s="21">
        <v>0</v>
      </c>
      <c r="D14" s="21">
        <v>0</v>
      </c>
      <c r="E14" s="21">
        <v>0</v>
      </c>
      <c r="F14" s="21">
        <v>0</v>
      </c>
      <c r="G14" s="22"/>
      <c r="H14" s="22" t="s">
        <v>20</v>
      </c>
      <c r="I14" s="23">
        <v>4176755</v>
      </c>
    </row>
    <row r="15" spans="1:9" ht="12.75">
      <c r="A15" s="20" t="s">
        <v>21</v>
      </c>
      <c r="B15" s="21">
        <v>2984217.419093225</v>
      </c>
      <c r="C15" s="21">
        <v>2116048.3680229723</v>
      </c>
      <c r="D15" s="21">
        <v>0</v>
      </c>
      <c r="E15" s="21">
        <v>0</v>
      </c>
      <c r="F15" s="21">
        <v>5100265.787116198</v>
      </c>
      <c r="G15" s="22"/>
      <c r="H15" s="22" t="s">
        <v>22</v>
      </c>
      <c r="I15" s="23">
        <v>2572267.09</v>
      </c>
    </row>
    <row r="16" spans="1:9" ht="12.75">
      <c r="A16" s="20" t="s">
        <v>23</v>
      </c>
      <c r="B16" s="21">
        <v>1432360.534094177</v>
      </c>
      <c r="C16" s="21">
        <v>0</v>
      </c>
      <c r="D16" s="21">
        <v>0</v>
      </c>
      <c r="E16" s="21">
        <v>132458.64432570754</v>
      </c>
      <c r="F16" s="21">
        <v>1564819.1784198845</v>
      </c>
      <c r="G16" s="22"/>
      <c r="H16" s="22"/>
      <c r="I16" s="23"/>
    </row>
    <row r="17" spans="1:9" ht="12.75">
      <c r="A17" s="20" t="s">
        <v>24</v>
      </c>
      <c r="B17" s="21">
        <v>89265.95622742396</v>
      </c>
      <c r="C17" s="21">
        <v>0</v>
      </c>
      <c r="D17" s="21">
        <v>0</v>
      </c>
      <c r="E17" s="21">
        <v>0</v>
      </c>
      <c r="F17" s="21">
        <v>89265.95622742396</v>
      </c>
      <c r="G17" s="22"/>
      <c r="H17" s="22" t="s">
        <v>25</v>
      </c>
      <c r="I17" s="23"/>
    </row>
    <row r="18" spans="1:9" ht="12.75">
      <c r="A18" s="20" t="s">
        <v>26</v>
      </c>
      <c r="B18" s="21">
        <v>177714.6507633665</v>
      </c>
      <c r="C18" s="21">
        <v>0</v>
      </c>
      <c r="D18" s="21">
        <v>0</v>
      </c>
      <c r="E18" s="21">
        <v>0</v>
      </c>
      <c r="F18" s="21">
        <v>177714.6507633665</v>
      </c>
      <c r="G18" s="22"/>
      <c r="H18" s="22" t="s">
        <v>27</v>
      </c>
      <c r="I18" s="23">
        <v>0</v>
      </c>
    </row>
    <row r="19" spans="1:9" ht="12.75">
      <c r="A19" s="20" t="s">
        <v>28</v>
      </c>
      <c r="B19" s="21">
        <v>16196907.752049346</v>
      </c>
      <c r="C19" s="21">
        <v>4070243.0841455674</v>
      </c>
      <c r="D19" s="21">
        <v>0</v>
      </c>
      <c r="E19" s="21">
        <v>2986176.8790299427</v>
      </c>
      <c r="F19" s="21">
        <v>23253327.715224855</v>
      </c>
      <c r="G19" s="22"/>
      <c r="H19" s="22" t="s">
        <v>29</v>
      </c>
      <c r="I19" s="23">
        <v>-1818282.7484705595</v>
      </c>
    </row>
    <row r="20" spans="1:9" ht="12.75">
      <c r="A20" s="20" t="s">
        <v>30</v>
      </c>
      <c r="B20" s="21">
        <v>1426087.3153527686</v>
      </c>
      <c r="C20" s="21">
        <v>92898.01245232165</v>
      </c>
      <c r="D20" s="21">
        <v>0</v>
      </c>
      <c r="E20" s="21">
        <v>0</v>
      </c>
      <c r="F20" s="21">
        <v>1518985.3278050902</v>
      </c>
      <c r="G20" s="22"/>
      <c r="H20" s="22" t="s">
        <v>31</v>
      </c>
      <c r="I20" s="23" t="s">
        <v>0</v>
      </c>
    </row>
    <row r="21" spans="1:9" ht="12.75">
      <c r="A21" s="20" t="s">
        <v>32</v>
      </c>
      <c r="B21" s="21">
        <v>1635924.1527992424</v>
      </c>
      <c r="C21" s="21">
        <v>124240.42950467535</v>
      </c>
      <c r="D21" s="21">
        <v>0</v>
      </c>
      <c r="E21" s="21">
        <v>0</v>
      </c>
      <c r="F21" s="21">
        <v>1760164.5823039177</v>
      </c>
      <c r="G21" s="22"/>
      <c r="H21" s="22" t="s">
        <v>33</v>
      </c>
      <c r="I21" s="23">
        <v>370225</v>
      </c>
    </row>
    <row r="22" spans="1:9" ht="12.75">
      <c r="A22" s="20" t="s">
        <v>34</v>
      </c>
      <c r="B22" s="21">
        <v>267448.3700166672</v>
      </c>
      <c r="C22" s="21">
        <v>302127.3818307164</v>
      </c>
      <c r="D22" s="21">
        <v>0</v>
      </c>
      <c r="E22" s="21">
        <v>0</v>
      </c>
      <c r="F22" s="21">
        <v>569575.7518473836</v>
      </c>
      <c r="G22" s="22"/>
      <c r="H22" s="22" t="s">
        <v>35</v>
      </c>
      <c r="I22" s="23" t="s">
        <v>0</v>
      </c>
    </row>
    <row r="23" spans="1:9" ht="12.75">
      <c r="A23" s="20" t="s">
        <v>36</v>
      </c>
      <c r="B23" s="21">
        <v>555190.3763207147</v>
      </c>
      <c r="C23" s="21">
        <v>19535.871817623676</v>
      </c>
      <c r="D23" s="21">
        <v>0</v>
      </c>
      <c r="E23" s="21">
        <v>0</v>
      </c>
      <c r="F23" s="21">
        <v>574726.2481383384</v>
      </c>
      <c r="G23" s="22"/>
      <c r="H23" s="22" t="s">
        <v>37</v>
      </c>
      <c r="I23" s="23">
        <v>26544251</v>
      </c>
    </row>
    <row r="24" spans="1:9" ht="12.75">
      <c r="A24" s="20" t="s">
        <v>38</v>
      </c>
      <c r="B24" s="21">
        <v>-2.409337206467739E-10</v>
      </c>
      <c r="C24" s="21">
        <v>0</v>
      </c>
      <c r="D24" s="21">
        <v>0</v>
      </c>
      <c r="E24" s="21">
        <v>0</v>
      </c>
      <c r="F24" s="21">
        <v>-2.409337206467739E-10</v>
      </c>
      <c r="G24" s="22"/>
      <c r="H24" s="22"/>
      <c r="I24" s="23"/>
    </row>
    <row r="25" spans="1:9" ht="12.75">
      <c r="A25" s="20" t="s">
        <v>39</v>
      </c>
      <c r="B25" s="21">
        <v>110518.52109961948</v>
      </c>
      <c r="C25" s="21">
        <v>0</v>
      </c>
      <c r="D25" s="21">
        <v>0</v>
      </c>
      <c r="E25" s="21">
        <v>77072.06940261206</v>
      </c>
      <c r="F25" s="21">
        <v>187590.59050223156</v>
      </c>
      <c r="G25" s="22"/>
      <c r="H25" s="22" t="s">
        <v>40</v>
      </c>
      <c r="I25" s="23">
        <v>133240703.14937039</v>
      </c>
    </row>
    <row r="26" spans="1:9" ht="12.75">
      <c r="A26" s="20" t="s">
        <v>41</v>
      </c>
      <c r="B26" s="21">
        <v>-2.409337206467739E-10</v>
      </c>
      <c r="C26" s="21">
        <v>0</v>
      </c>
      <c r="D26" s="21">
        <v>0</v>
      </c>
      <c r="E26" s="21">
        <v>0</v>
      </c>
      <c r="F26" s="21">
        <v>-2.409337206467739E-10</v>
      </c>
      <c r="G26" s="22"/>
      <c r="H26" s="22" t="s">
        <v>42</v>
      </c>
      <c r="I26" s="23">
        <v>133240703.14937046</v>
      </c>
    </row>
    <row r="27" spans="1:9" ht="12.75">
      <c r="A27" s="20" t="s">
        <v>43</v>
      </c>
      <c r="B27" s="21">
        <v>1911838.011006068</v>
      </c>
      <c r="C27" s="21">
        <v>0</v>
      </c>
      <c r="D27" s="21">
        <v>0</v>
      </c>
      <c r="E27" s="21">
        <v>0</v>
      </c>
      <c r="F27" s="21">
        <v>1911838.011006068</v>
      </c>
      <c r="G27" s="22"/>
      <c r="H27" s="22"/>
      <c r="I27" s="23"/>
    </row>
    <row r="28" spans="1:9" ht="12.75">
      <c r="A28" s="20" t="s">
        <v>44</v>
      </c>
      <c r="B28" s="21">
        <v>6330255.345385309</v>
      </c>
      <c r="C28" s="21">
        <v>1994889.7788617779</v>
      </c>
      <c r="D28" s="21">
        <v>0</v>
      </c>
      <c r="E28" s="21">
        <v>4286374.231125622</v>
      </c>
      <c r="F28" s="21">
        <v>12611519.355372708</v>
      </c>
      <c r="G28" s="22"/>
      <c r="H28" s="22"/>
      <c r="I28" s="23"/>
    </row>
    <row r="29" spans="1:9" ht="12.75">
      <c r="A29" s="20" t="s">
        <v>45</v>
      </c>
      <c r="B29" s="21">
        <v>-0.20218037889079343</v>
      </c>
      <c r="C29" s="21">
        <v>76819.6926214382</v>
      </c>
      <c r="D29" s="21">
        <v>0</v>
      </c>
      <c r="E29" s="21">
        <v>3025458.595048693</v>
      </c>
      <c r="F29" s="21">
        <v>3102278.0854897522</v>
      </c>
      <c r="G29" s="22"/>
      <c r="H29" s="22"/>
      <c r="I29" s="23"/>
    </row>
    <row r="30" spans="1:9" ht="12.75">
      <c r="A30" s="20" t="s">
        <v>46</v>
      </c>
      <c r="B30" s="21">
        <v>328123.17111459735</v>
      </c>
      <c r="C30" s="21">
        <v>20854.959211599977</v>
      </c>
      <c r="D30" s="21">
        <v>0</v>
      </c>
      <c r="E30" s="21">
        <v>0</v>
      </c>
      <c r="F30" s="21">
        <v>348978.1303261973</v>
      </c>
      <c r="G30" s="22"/>
      <c r="H30" s="22"/>
      <c r="I30" s="23"/>
    </row>
    <row r="31" spans="1:9" ht="12.75">
      <c r="A31" s="20" t="s">
        <v>47</v>
      </c>
      <c r="B31" s="21">
        <v>672265.914285022</v>
      </c>
      <c r="C31" s="21">
        <v>227966.79552345257</v>
      </c>
      <c r="D31" s="21">
        <v>0</v>
      </c>
      <c r="E31" s="21">
        <v>0</v>
      </c>
      <c r="F31" s="21">
        <v>900232.7098084745</v>
      </c>
      <c r="G31" s="22"/>
      <c r="H31" s="22"/>
      <c r="I31" s="23"/>
    </row>
    <row r="32" spans="1:9" ht="12.75">
      <c r="A32" s="20" t="s">
        <v>48</v>
      </c>
      <c r="B32" s="21">
        <v>289148.2101679028</v>
      </c>
      <c r="C32" s="21">
        <v>137422.33980029068</v>
      </c>
      <c r="D32" s="21">
        <v>0</v>
      </c>
      <c r="E32" s="21">
        <v>0</v>
      </c>
      <c r="F32" s="21">
        <v>426570.5499681935</v>
      </c>
      <c r="G32" s="22"/>
      <c r="H32" s="22"/>
      <c r="I32" s="23"/>
    </row>
    <row r="33" spans="1:9" ht="12.75">
      <c r="A33" s="20" t="s">
        <v>49</v>
      </c>
      <c r="B33" s="21">
        <v>1415350.12228107</v>
      </c>
      <c r="C33" s="21">
        <v>143128.36600866332</v>
      </c>
      <c r="D33" s="21">
        <v>0</v>
      </c>
      <c r="E33" s="21">
        <v>0</v>
      </c>
      <c r="F33" s="21">
        <v>1558478.4882897334</v>
      </c>
      <c r="G33" s="22"/>
      <c r="H33" s="22"/>
      <c r="I33" s="23"/>
    </row>
    <row r="34" spans="1:9" ht="12.75">
      <c r="A34" s="20" t="s">
        <v>50</v>
      </c>
      <c r="B34" s="21">
        <v>151831.1405458377</v>
      </c>
      <c r="C34" s="21">
        <v>21134.882931571075</v>
      </c>
      <c r="D34" s="21">
        <v>0</v>
      </c>
      <c r="E34" s="21">
        <v>0</v>
      </c>
      <c r="F34" s="21">
        <v>172966.02347740877</v>
      </c>
      <c r="G34" s="22"/>
      <c r="H34" s="22"/>
      <c r="I34" s="23"/>
    </row>
    <row r="35" spans="1:9" ht="12.75">
      <c r="A35" s="20" t="s">
        <v>51</v>
      </c>
      <c r="B35" s="21">
        <v>478927.9902652162</v>
      </c>
      <c r="C35" s="21">
        <v>181355.20391105203</v>
      </c>
      <c r="D35" s="21">
        <v>0</v>
      </c>
      <c r="E35" s="21">
        <v>749591.2317926142</v>
      </c>
      <c r="F35" s="21">
        <v>1409874.4259688826</v>
      </c>
      <c r="G35" s="22"/>
      <c r="H35" s="22"/>
      <c r="I35" s="23"/>
    </row>
    <row r="36" spans="1:9" ht="12.75">
      <c r="A36" s="20" t="s">
        <v>52</v>
      </c>
      <c r="B36" s="21">
        <v>9207593.342050357</v>
      </c>
      <c r="C36" s="21">
        <v>1840948.709703225</v>
      </c>
      <c r="D36" s="21">
        <v>0</v>
      </c>
      <c r="E36" s="21">
        <v>4174650.4801734723</v>
      </c>
      <c r="F36" s="21">
        <v>15223192.531927055</v>
      </c>
      <c r="G36" s="22"/>
      <c r="H36" s="22"/>
      <c r="I36" s="23"/>
    </row>
    <row r="37" spans="1:9" ht="12.75">
      <c r="A37" s="20" t="s">
        <v>53</v>
      </c>
      <c r="B37" s="21">
        <v>326223.9536293126</v>
      </c>
      <c r="C37" s="21">
        <v>75980.91183792519</v>
      </c>
      <c r="D37" s="21">
        <v>0</v>
      </c>
      <c r="E37" s="21">
        <v>0</v>
      </c>
      <c r="F37" s="21">
        <v>402204.8654672378</v>
      </c>
      <c r="G37" s="22"/>
      <c r="H37" s="22"/>
      <c r="I37" s="23"/>
    </row>
    <row r="38" spans="1:9" ht="12.75">
      <c r="A38" s="20" t="s">
        <v>54</v>
      </c>
      <c r="B38" s="21">
        <v>4.818674412935478E-10</v>
      </c>
      <c r="C38" s="21">
        <v>0</v>
      </c>
      <c r="D38" s="21">
        <v>0</v>
      </c>
      <c r="E38" s="21">
        <v>0</v>
      </c>
      <c r="F38" s="21">
        <v>4.818674412935478E-10</v>
      </c>
      <c r="G38" s="22"/>
      <c r="H38" s="22"/>
      <c r="I38" s="23"/>
    </row>
    <row r="39" spans="1:9" ht="12.75">
      <c r="A39" s="20" t="s">
        <v>55</v>
      </c>
      <c r="B39" s="21">
        <v>4571348.069857094</v>
      </c>
      <c r="C39" s="21">
        <v>514348.3978342212</v>
      </c>
      <c r="D39" s="21">
        <v>0</v>
      </c>
      <c r="E39" s="21">
        <v>330360.4934173778</v>
      </c>
      <c r="F39" s="21">
        <v>5416056.961108693</v>
      </c>
      <c r="G39" s="22"/>
      <c r="H39" s="22"/>
      <c r="I39" s="23"/>
    </row>
    <row r="40" spans="1:9" ht="12.75">
      <c r="A40" s="20" t="s">
        <v>56</v>
      </c>
      <c r="B40" s="21">
        <v>170611.35009705098</v>
      </c>
      <c r="C40" s="21">
        <v>23147.16086563576</v>
      </c>
      <c r="D40" s="21">
        <v>0</v>
      </c>
      <c r="E40" s="21">
        <v>0</v>
      </c>
      <c r="F40" s="21">
        <v>193758.51096268673</v>
      </c>
      <c r="G40" s="22"/>
      <c r="H40" s="22"/>
      <c r="I40" s="23"/>
    </row>
    <row r="41" spans="1:9" ht="12.75">
      <c r="A41" s="20" t="s">
        <v>57</v>
      </c>
      <c r="B41" s="21">
        <v>4336171.037483591</v>
      </c>
      <c r="C41" s="21">
        <v>381264.68550898763</v>
      </c>
      <c r="D41" s="21">
        <v>0</v>
      </c>
      <c r="E41" s="21">
        <v>582173.8215491655</v>
      </c>
      <c r="F41" s="21">
        <v>5299609.5445417445</v>
      </c>
      <c r="G41" s="22"/>
      <c r="H41" s="22"/>
      <c r="I41" s="23"/>
    </row>
    <row r="42" spans="1:9" ht="12.75">
      <c r="A42" s="20" t="s">
        <v>58</v>
      </c>
      <c r="B42" s="21">
        <v>568964.2968603589</v>
      </c>
      <c r="C42" s="21">
        <v>358022.106840785</v>
      </c>
      <c r="D42" s="21">
        <v>0</v>
      </c>
      <c r="E42" s="21">
        <v>0</v>
      </c>
      <c r="F42" s="21">
        <v>926986.4037011439</v>
      </c>
      <c r="G42" s="22"/>
      <c r="H42" s="22"/>
      <c r="I42" s="23"/>
    </row>
    <row r="43" spans="1:9" ht="12.75">
      <c r="A43" s="20" t="s">
        <v>59</v>
      </c>
      <c r="B43" s="21">
        <v>597617.416754646</v>
      </c>
      <c r="C43" s="21">
        <v>4026.4339825348716</v>
      </c>
      <c r="D43" s="21">
        <v>0</v>
      </c>
      <c r="E43" s="21">
        <v>0</v>
      </c>
      <c r="F43" s="21">
        <v>601643.8507371809</v>
      </c>
      <c r="G43" s="22"/>
      <c r="H43" s="22"/>
      <c r="I43" s="23"/>
    </row>
    <row r="44" spans="1:9" ht="12.75">
      <c r="A44" s="20" t="s">
        <v>60</v>
      </c>
      <c r="B44" s="21">
        <v>5843576.892971752</v>
      </c>
      <c r="C44" s="21">
        <v>931150.6847401086</v>
      </c>
      <c r="D44" s="21">
        <v>0</v>
      </c>
      <c r="E44" s="21">
        <v>1855016.1500662786</v>
      </c>
      <c r="F44" s="21">
        <v>8629743.727778139</v>
      </c>
      <c r="G44" s="22"/>
      <c r="H44" s="22"/>
      <c r="I44" s="23"/>
    </row>
    <row r="45" spans="1:9" ht="12.75">
      <c r="A45" s="20" t="s">
        <v>61</v>
      </c>
      <c r="B45" s="21">
        <v>0</v>
      </c>
      <c r="C45" s="21">
        <v>0</v>
      </c>
      <c r="D45" s="21">
        <v>0</v>
      </c>
      <c r="E45" s="21">
        <v>0</v>
      </c>
      <c r="F45" s="21">
        <v>0</v>
      </c>
      <c r="G45" s="22"/>
      <c r="H45" s="22"/>
      <c r="I45" s="23"/>
    </row>
    <row r="46" spans="1:9" ht="12.75">
      <c r="A46" s="20" t="s">
        <v>62</v>
      </c>
      <c r="B46" s="21">
        <v>394442.29265522823</v>
      </c>
      <c r="C46" s="21">
        <v>0</v>
      </c>
      <c r="D46" s="21">
        <v>0</v>
      </c>
      <c r="E46" s="21">
        <v>0</v>
      </c>
      <c r="F46" s="21">
        <v>394442.29265522823</v>
      </c>
      <c r="G46" s="22"/>
      <c r="H46" s="22"/>
      <c r="I46" s="23"/>
    </row>
    <row r="47" spans="1:9" ht="12.75">
      <c r="A47" s="20" t="s">
        <v>63</v>
      </c>
      <c r="B47" s="21">
        <v>1086498.5798656805</v>
      </c>
      <c r="C47" s="21">
        <v>258088.05406501258</v>
      </c>
      <c r="D47" s="21">
        <v>0</v>
      </c>
      <c r="E47" s="21">
        <v>0</v>
      </c>
      <c r="F47" s="21">
        <v>1344586.6339306931</v>
      </c>
      <c r="G47" s="22"/>
      <c r="H47" s="22"/>
      <c r="I47" s="23"/>
    </row>
    <row r="48" spans="1:9" ht="12.75">
      <c r="A48" s="20" t="s">
        <v>64</v>
      </c>
      <c r="B48" s="21">
        <v>159749.49896024776</v>
      </c>
      <c r="C48" s="21">
        <v>0</v>
      </c>
      <c r="D48" s="21">
        <v>0</v>
      </c>
      <c r="E48" s="21">
        <v>0</v>
      </c>
      <c r="F48" s="21">
        <v>159749.49896024776</v>
      </c>
      <c r="G48" s="22"/>
      <c r="H48" s="22"/>
      <c r="I48" s="23"/>
    </row>
    <row r="49" spans="1:9" ht="12.75">
      <c r="A49" s="20" t="s">
        <v>65</v>
      </c>
      <c r="B49" s="21">
        <v>764440.602377002</v>
      </c>
      <c r="C49" s="21">
        <v>18234.558364780838</v>
      </c>
      <c r="D49" s="21">
        <v>0</v>
      </c>
      <c r="E49" s="21">
        <v>0</v>
      </c>
      <c r="F49" s="21">
        <v>782675.1607417829</v>
      </c>
      <c r="G49" s="22"/>
      <c r="H49" s="22"/>
      <c r="I49" s="23"/>
    </row>
    <row r="50" spans="1:9" ht="12.75">
      <c r="A50" s="20" t="s">
        <v>66</v>
      </c>
      <c r="B50" s="21">
        <v>6060102.448124037</v>
      </c>
      <c r="C50" s="21">
        <v>1405574.6373714092</v>
      </c>
      <c r="D50" s="21">
        <v>0</v>
      </c>
      <c r="E50" s="21">
        <v>3471108.1887445226</v>
      </c>
      <c r="F50" s="21">
        <v>10936785.274239969</v>
      </c>
      <c r="G50" s="22"/>
      <c r="H50" s="22"/>
      <c r="I50" s="23"/>
    </row>
    <row r="51" spans="1:9" ht="12.75">
      <c r="A51" s="20" t="s">
        <v>67</v>
      </c>
      <c r="B51" s="21">
        <v>441765.79681754543</v>
      </c>
      <c r="C51" s="21">
        <v>90006.4278017985</v>
      </c>
      <c r="D51" s="21">
        <v>0</v>
      </c>
      <c r="E51" s="21">
        <v>94.36494649158621</v>
      </c>
      <c r="F51" s="21">
        <v>531866.5895658354</v>
      </c>
      <c r="G51" s="22"/>
      <c r="H51" s="22"/>
      <c r="I51" s="23"/>
    </row>
    <row r="52" spans="1:9" ht="12.75">
      <c r="A52" s="20" t="s">
        <v>68</v>
      </c>
      <c r="B52" s="21">
        <v>66681.78624034942</v>
      </c>
      <c r="C52" s="21">
        <v>3858.488671869168</v>
      </c>
      <c r="D52" s="21">
        <v>0</v>
      </c>
      <c r="E52" s="21">
        <v>0</v>
      </c>
      <c r="F52" s="21">
        <v>70540.27491221859</v>
      </c>
      <c r="G52" s="22"/>
      <c r="H52" s="22"/>
      <c r="I52" s="23"/>
    </row>
    <row r="53" spans="1:9" ht="12.75">
      <c r="A53" s="20" t="s">
        <v>69</v>
      </c>
      <c r="B53" s="21">
        <v>994950.6737827291</v>
      </c>
      <c r="C53" s="21">
        <v>7559.275216828037</v>
      </c>
      <c r="D53" s="21">
        <v>0</v>
      </c>
      <c r="E53" s="21">
        <v>0</v>
      </c>
      <c r="F53" s="21">
        <v>1002509.9489995571</v>
      </c>
      <c r="G53" s="22"/>
      <c r="H53" s="22"/>
      <c r="I53" s="23"/>
    </row>
    <row r="54" spans="1:9" ht="12.75">
      <c r="A54" s="20" t="s">
        <v>70</v>
      </c>
      <c r="B54" s="21">
        <v>1108800.549538752</v>
      </c>
      <c r="C54" s="21">
        <v>272604.8891013387</v>
      </c>
      <c r="D54" s="21">
        <v>0</v>
      </c>
      <c r="E54" s="21">
        <v>0</v>
      </c>
      <c r="F54" s="21">
        <v>1381405.4386400906</v>
      </c>
      <c r="G54" s="22"/>
      <c r="H54" s="22"/>
      <c r="I54" s="23"/>
    </row>
    <row r="55" spans="1:9" ht="12.75">
      <c r="A55" s="20" t="s">
        <v>71</v>
      </c>
      <c r="B55" s="21">
        <v>141114.5546889209</v>
      </c>
      <c r="C55" s="21">
        <v>1575.5731592957713</v>
      </c>
      <c r="D55" s="21">
        <v>0</v>
      </c>
      <c r="E55" s="21">
        <v>0</v>
      </c>
      <c r="F55" s="21">
        <v>142690.12784821668</v>
      </c>
      <c r="G55" s="22"/>
      <c r="H55" s="22"/>
      <c r="I55" s="23"/>
    </row>
    <row r="56" spans="1:9" ht="12.75">
      <c r="A56" s="20" t="s">
        <v>72</v>
      </c>
      <c r="B56" s="21">
        <v>243751.81884773617</v>
      </c>
      <c r="C56" s="21">
        <v>241572.62192292363</v>
      </c>
      <c r="D56" s="21">
        <v>0</v>
      </c>
      <c r="E56" s="21">
        <v>0</v>
      </c>
      <c r="F56" s="21">
        <v>485324.4407706598</v>
      </c>
      <c r="G56" s="22"/>
      <c r="H56" s="22"/>
      <c r="I56" s="23"/>
    </row>
    <row r="57" spans="1:9" ht="12.75">
      <c r="A57" s="20" t="s">
        <v>73</v>
      </c>
      <c r="B57" s="21">
        <v>153762.02695849744</v>
      </c>
      <c r="C57" s="21">
        <v>16562.24302704361</v>
      </c>
      <c r="D57" s="21">
        <v>0</v>
      </c>
      <c r="E57" s="21">
        <v>0</v>
      </c>
      <c r="F57" s="21">
        <v>170324.26998554106</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89064657.4119846</v>
      </c>
      <c r="C60" s="21">
        <v>22216525.29056936</v>
      </c>
      <c r="D60" s="21">
        <v>0</v>
      </c>
      <c r="E60" s="21">
        <v>21959520.446816485</v>
      </c>
      <c r="F60" s="21">
        <v>133240703.14937046</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F16" sqref="F16"/>
    </sheetView>
  </sheetViews>
  <sheetFormatPr defaultColWidth="9.00390625" defaultRowHeight="12.75"/>
  <cols>
    <col min="1" max="1" width="15.625" style="16" customWidth="1"/>
    <col min="2" max="2" width="11.00390625" style="16" customWidth="1"/>
    <col min="3" max="3" width="11.625" style="16" customWidth="1"/>
    <col min="4" max="4" width="8.125" style="16" customWidth="1"/>
    <col min="5" max="5" width="14.50390625" style="16" customWidth="1"/>
    <col min="6" max="6" width="12.125" style="16" customWidth="1"/>
    <col min="7" max="7" width="2.625" style="16" customWidth="1"/>
    <col min="8" max="8" width="28.125" style="16" customWidth="1"/>
    <col min="9" max="9" width="14.50390625" style="17" customWidth="1"/>
    <col min="10" max="16384" width="10.625" style="16" customWidth="1"/>
  </cols>
  <sheetData>
    <row r="1" spans="1:9" ht="12.75">
      <c r="A1" s="133" t="s">
        <v>273</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6279.550556892121</v>
      </c>
      <c r="C6" s="21">
        <v>0</v>
      </c>
      <c r="D6" s="21">
        <v>0</v>
      </c>
      <c r="E6" s="21">
        <v>0</v>
      </c>
      <c r="F6" s="21">
        <v>6279.550556892121</v>
      </c>
      <c r="G6" s="22"/>
      <c r="H6" s="22" t="s">
        <v>8</v>
      </c>
      <c r="I6" s="23" t="s">
        <v>0</v>
      </c>
    </row>
    <row r="7" spans="1:9" ht="12" customHeight="1">
      <c r="A7" s="20" t="s">
        <v>9</v>
      </c>
      <c r="B7" s="21">
        <v>0</v>
      </c>
      <c r="C7" s="21">
        <v>0</v>
      </c>
      <c r="D7" s="21">
        <v>0</v>
      </c>
      <c r="E7" s="21">
        <v>0</v>
      </c>
      <c r="F7" s="21">
        <v>0</v>
      </c>
      <c r="G7" s="22"/>
      <c r="H7" s="22"/>
      <c r="I7" s="23"/>
    </row>
    <row r="8" spans="1:9" ht="12.75">
      <c r="A8" s="20" t="s">
        <v>10</v>
      </c>
      <c r="B8" s="21">
        <v>53530.198847915264</v>
      </c>
      <c r="C8" s="21">
        <v>36706.88225497183</v>
      </c>
      <c r="D8" s="21">
        <v>0</v>
      </c>
      <c r="E8" s="21">
        <v>0</v>
      </c>
      <c r="F8" s="21">
        <v>90237.0811028871</v>
      </c>
      <c r="G8" s="22"/>
      <c r="H8" s="22" t="s">
        <v>0</v>
      </c>
      <c r="I8" s="23" t="s">
        <v>0</v>
      </c>
    </row>
    <row r="9" spans="1:9" ht="12.75">
      <c r="A9" s="20" t="s">
        <v>11</v>
      </c>
      <c r="B9" s="21">
        <v>10349.480486599534</v>
      </c>
      <c r="C9" s="21">
        <v>9794.810342827883</v>
      </c>
      <c r="D9" s="21">
        <v>0</v>
      </c>
      <c r="E9" s="21">
        <v>0</v>
      </c>
      <c r="F9" s="21">
        <v>20144.290829427417</v>
      </c>
      <c r="G9" s="22"/>
      <c r="H9" s="22" t="s">
        <v>0</v>
      </c>
      <c r="I9" s="23" t="s">
        <v>0</v>
      </c>
    </row>
    <row r="10" spans="1:9" ht="12.75">
      <c r="A10" s="20" t="s">
        <v>12</v>
      </c>
      <c r="B10" s="21">
        <v>1300728.666988227</v>
      </c>
      <c r="C10" s="21">
        <v>171825.9386029752</v>
      </c>
      <c r="D10" s="21">
        <v>0</v>
      </c>
      <c r="E10" s="21">
        <v>0</v>
      </c>
      <c r="F10" s="21">
        <v>1472554.6055912022</v>
      </c>
      <c r="G10" s="22"/>
      <c r="H10" s="22" t="s">
        <v>13</v>
      </c>
      <c r="I10" s="23">
        <v>12027246</v>
      </c>
    </row>
    <row r="11" spans="1:9" ht="12.75">
      <c r="A11" s="20" t="s">
        <v>14</v>
      </c>
      <c r="B11" s="21">
        <v>31171.254086913195</v>
      </c>
      <c r="C11" s="21">
        <v>15974.701472799145</v>
      </c>
      <c r="D11" s="21">
        <v>0</v>
      </c>
      <c r="E11" s="21">
        <v>0</v>
      </c>
      <c r="F11" s="21">
        <v>47145.95555971234</v>
      </c>
      <c r="G11" s="22"/>
      <c r="H11" s="22"/>
      <c r="I11" s="23"/>
    </row>
    <row r="12" spans="1:9" ht="12.75">
      <c r="A12" s="20" t="s">
        <v>15</v>
      </c>
      <c r="B12" s="21">
        <v>1465.6982383512227</v>
      </c>
      <c r="C12" s="21">
        <v>6759.727795692625</v>
      </c>
      <c r="D12" s="21">
        <v>0</v>
      </c>
      <c r="E12" s="21">
        <v>0</v>
      </c>
      <c r="F12" s="21">
        <v>8225.426034043847</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452.99739509481475</v>
      </c>
      <c r="C14" s="21">
        <v>0</v>
      </c>
      <c r="D14" s="21">
        <v>0</v>
      </c>
      <c r="E14" s="21">
        <v>0</v>
      </c>
      <c r="F14" s="21">
        <v>452.99739509481475</v>
      </c>
      <c r="G14" s="22"/>
      <c r="H14" s="22" t="s">
        <v>20</v>
      </c>
      <c r="I14" s="23">
        <v>0</v>
      </c>
    </row>
    <row r="15" spans="1:9" ht="12.75">
      <c r="A15" s="20" t="s">
        <v>21</v>
      </c>
      <c r="B15" s="21">
        <v>27918.732790132428</v>
      </c>
      <c r="C15" s="21">
        <v>37875.61553431646</v>
      </c>
      <c r="D15" s="21">
        <v>0</v>
      </c>
      <c r="E15" s="21">
        <v>0</v>
      </c>
      <c r="F15" s="21">
        <v>65794.34832444889</v>
      </c>
      <c r="G15" s="22"/>
      <c r="H15" s="22" t="s">
        <v>22</v>
      </c>
      <c r="I15" s="23">
        <v>67052.7340635819</v>
      </c>
    </row>
    <row r="16" spans="1:9" ht="12.75">
      <c r="A16" s="20" t="s">
        <v>23</v>
      </c>
      <c r="B16" s="21">
        <v>4959.818145849227</v>
      </c>
      <c r="C16" s="21">
        <v>631.1763704987752</v>
      </c>
      <c r="D16" s="21">
        <v>0</v>
      </c>
      <c r="E16" s="21">
        <v>0</v>
      </c>
      <c r="F16" s="21">
        <v>5590.994516348002</v>
      </c>
      <c r="G16" s="22"/>
      <c r="H16" s="22"/>
      <c r="I16" s="23"/>
    </row>
    <row r="17" spans="1:9" ht="12.75">
      <c r="A17" s="20" t="s">
        <v>24</v>
      </c>
      <c r="B17" s="21">
        <v>378.50449012366744</v>
      </c>
      <c r="C17" s="21">
        <v>0</v>
      </c>
      <c r="D17" s="21">
        <v>0</v>
      </c>
      <c r="E17" s="21">
        <v>0</v>
      </c>
      <c r="F17" s="21">
        <v>378.50449012366744</v>
      </c>
      <c r="G17" s="22"/>
      <c r="H17" s="22" t="s">
        <v>25</v>
      </c>
      <c r="I17" s="23"/>
    </row>
    <row r="18" spans="1:9" ht="12.75">
      <c r="A18" s="20" t="s">
        <v>26</v>
      </c>
      <c r="B18" s="21">
        <v>10843.750977691876</v>
      </c>
      <c r="C18" s="21">
        <v>13376.509746710884</v>
      </c>
      <c r="D18" s="21">
        <v>0</v>
      </c>
      <c r="E18" s="21">
        <v>0</v>
      </c>
      <c r="F18" s="21">
        <v>24220.26072440276</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989476.1701403359</v>
      </c>
      <c r="C20" s="21">
        <v>3008892.2510726326</v>
      </c>
      <c r="D20" s="21">
        <v>0</v>
      </c>
      <c r="E20" s="21">
        <v>0</v>
      </c>
      <c r="F20" s="21">
        <v>3998368.4212129684</v>
      </c>
      <c r="G20" s="22"/>
      <c r="H20" s="22" t="s">
        <v>31</v>
      </c>
      <c r="I20" s="23" t="s">
        <v>0</v>
      </c>
    </row>
    <row r="21" spans="1:9" ht="12.75">
      <c r="A21" s="20" t="s">
        <v>32</v>
      </c>
      <c r="B21" s="21">
        <v>0</v>
      </c>
      <c r="C21" s="21">
        <v>0</v>
      </c>
      <c r="D21" s="21">
        <v>0</v>
      </c>
      <c r="E21" s="21">
        <v>0</v>
      </c>
      <c r="F21" s="21">
        <v>0</v>
      </c>
      <c r="G21" s="22"/>
      <c r="H21" s="22" t="s">
        <v>33</v>
      </c>
      <c r="I21" s="23">
        <v>1960595</v>
      </c>
    </row>
    <row r="22" spans="1:9" ht="12.75">
      <c r="A22" s="20" t="s">
        <v>34</v>
      </c>
      <c r="B22" s="21">
        <v>16654.197565441365</v>
      </c>
      <c r="C22" s="21">
        <v>11993.357700354718</v>
      </c>
      <c r="D22" s="21">
        <v>0</v>
      </c>
      <c r="E22" s="21">
        <v>0</v>
      </c>
      <c r="F22" s="21">
        <v>28647.555265796083</v>
      </c>
      <c r="G22" s="22"/>
      <c r="H22" s="22" t="s">
        <v>35</v>
      </c>
      <c r="I22" s="23" t="s">
        <v>0</v>
      </c>
    </row>
    <row r="23" spans="1:9" ht="12.75">
      <c r="A23" s="20" t="s">
        <v>36</v>
      </c>
      <c r="B23" s="21">
        <v>1532.1378562984623</v>
      </c>
      <c r="C23" s="21">
        <v>798.2820762448624</v>
      </c>
      <c r="D23" s="21">
        <v>0</v>
      </c>
      <c r="E23" s="21">
        <v>0</v>
      </c>
      <c r="F23" s="21">
        <v>2330.4199325433246</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10133703.734063582</v>
      </c>
    </row>
    <row r="26" spans="1:9" ht="12.75">
      <c r="A26" s="20" t="s">
        <v>41</v>
      </c>
      <c r="B26" s="21">
        <v>1831.11613706104</v>
      </c>
      <c r="C26" s="21">
        <v>2123.0477916776986</v>
      </c>
      <c r="D26" s="21">
        <v>0</v>
      </c>
      <c r="E26" s="21">
        <v>0</v>
      </c>
      <c r="F26" s="21">
        <v>3954.163928738739</v>
      </c>
      <c r="G26" s="22"/>
      <c r="H26" s="22" t="s">
        <v>42</v>
      </c>
      <c r="I26" s="23">
        <v>10133703.73406358</v>
      </c>
    </row>
    <row r="27" spans="1:9" ht="12.75">
      <c r="A27" s="20" t="s">
        <v>43</v>
      </c>
      <c r="B27" s="21">
        <v>0</v>
      </c>
      <c r="C27" s="21">
        <v>0</v>
      </c>
      <c r="D27" s="21">
        <v>0</v>
      </c>
      <c r="E27" s="21">
        <v>0</v>
      </c>
      <c r="F27" s="21">
        <v>0</v>
      </c>
      <c r="G27" s="22"/>
      <c r="H27" s="22"/>
      <c r="I27" s="21" t="s">
        <v>0</v>
      </c>
    </row>
    <row r="28" spans="1:9" ht="12.75">
      <c r="A28" s="20" t="s">
        <v>44</v>
      </c>
      <c r="B28" s="21">
        <v>0</v>
      </c>
      <c r="C28" s="21">
        <v>0</v>
      </c>
      <c r="D28" s="21">
        <v>0</v>
      </c>
      <c r="E28" s="21">
        <v>0</v>
      </c>
      <c r="F28" s="21">
        <v>0</v>
      </c>
      <c r="G28" s="22"/>
      <c r="H28" s="22"/>
      <c r="I28" s="26"/>
    </row>
    <row r="29" spans="1:9" ht="12.75">
      <c r="A29" s="20" t="s">
        <v>45</v>
      </c>
      <c r="B29" s="21">
        <v>6364.1100706431525</v>
      </c>
      <c r="C29" s="21">
        <v>24985.322991674006</v>
      </c>
      <c r="D29" s="21">
        <v>0</v>
      </c>
      <c r="E29" s="21">
        <v>0</v>
      </c>
      <c r="F29" s="21">
        <v>31349.43306231716</v>
      </c>
      <c r="G29" s="22"/>
      <c r="H29" s="22"/>
      <c r="I29" s="23"/>
    </row>
    <row r="30" spans="1:9" ht="12.75">
      <c r="A30" s="20" t="s">
        <v>46</v>
      </c>
      <c r="B30" s="21">
        <v>0</v>
      </c>
      <c r="C30" s="21">
        <v>0</v>
      </c>
      <c r="D30" s="21">
        <v>0</v>
      </c>
      <c r="E30" s="21">
        <v>0</v>
      </c>
      <c r="F30" s="21">
        <v>0</v>
      </c>
      <c r="G30" s="22"/>
      <c r="H30" s="22"/>
      <c r="I30" s="23"/>
    </row>
    <row r="31" spans="1:9" ht="12.75">
      <c r="A31" s="20" t="s">
        <v>47</v>
      </c>
      <c r="B31" s="21">
        <v>1169506.394898917</v>
      </c>
      <c r="C31" s="21">
        <v>286732.2511818479</v>
      </c>
      <c r="D31" s="21">
        <v>0</v>
      </c>
      <c r="E31" s="21">
        <v>0</v>
      </c>
      <c r="F31" s="21">
        <v>1456238.646080765</v>
      </c>
      <c r="G31" s="22"/>
      <c r="H31" s="22"/>
      <c r="I31" s="23"/>
    </row>
    <row r="32" spans="1:9" ht="12.75">
      <c r="A32" s="20" t="s">
        <v>48</v>
      </c>
      <c r="B32" s="21">
        <v>0</v>
      </c>
      <c r="C32" s="21">
        <v>0</v>
      </c>
      <c r="D32" s="21">
        <v>0</v>
      </c>
      <c r="E32" s="21">
        <v>0</v>
      </c>
      <c r="F32" s="21">
        <v>0</v>
      </c>
      <c r="G32" s="22"/>
      <c r="H32" s="22"/>
      <c r="I32" s="23"/>
    </row>
    <row r="33" spans="1:9" ht="12.75">
      <c r="A33" s="20" t="s">
        <v>49</v>
      </c>
      <c r="B33" s="21">
        <v>3235.4080618549656</v>
      </c>
      <c r="C33" s="21">
        <v>0</v>
      </c>
      <c r="D33" s="21">
        <v>0</v>
      </c>
      <c r="E33" s="21">
        <v>0</v>
      </c>
      <c r="F33" s="21">
        <v>3235.4080618549656</v>
      </c>
      <c r="G33" s="22"/>
      <c r="H33" s="22"/>
      <c r="I33" s="23"/>
    </row>
    <row r="34" spans="1:9" ht="12.75">
      <c r="A34" s="20" t="s">
        <v>50</v>
      </c>
      <c r="B34" s="21">
        <v>2372.6996894188405</v>
      </c>
      <c r="C34" s="21">
        <v>212.40544525556868</v>
      </c>
      <c r="D34" s="21">
        <v>0</v>
      </c>
      <c r="E34" s="21">
        <v>0</v>
      </c>
      <c r="F34" s="21">
        <v>2585.1051346744093</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5789.306709311732</v>
      </c>
      <c r="C37" s="21">
        <v>0</v>
      </c>
      <c r="D37" s="21">
        <v>0</v>
      </c>
      <c r="E37" s="21">
        <v>0</v>
      </c>
      <c r="F37" s="21">
        <v>5789.306709311732</v>
      </c>
      <c r="G37" s="22"/>
      <c r="H37" s="22"/>
      <c r="I37" s="23"/>
    </row>
    <row r="38" spans="1:9" ht="12.75">
      <c r="A38" s="20" t="s">
        <v>54</v>
      </c>
      <c r="B38" s="21">
        <v>0</v>
      </c>
      <c r="C38" s="21">
        <v>0</v>
      </c>
      <c r="D38" s="21">
        <v>0</v>
      </c>
      <c r="E38" s="21">
        <v>0</v>
      </c>
      <c r="F38" s="21">
        <v>0</v>
      </c>
      <c r="G38" s="22"/>
      <c r="H38" s="22"/>
      <c r="I38" s="23"/>
    </row>
    <row r="39" spans="1:9" ht="12.75">
      <c r="A39" s="20" t="s">
        <v>55</v>
      </c>
      <c r="B39" s="21">
        <v>632.1830313767637</v>
      </c>
      <c r="C39" s="21">
        <v>4205.829148235858</v>
      </c>
      <c r="D39" s="21">
        <v>0</v>
      </c>
      <c r="E39" s="21">
        <v>0</v>
      </c>
      <c r="F39" s="21">
        <v>4838.012179612622</v>
      </c>
      <c r="G39" s="22"/>
      <c r="H39" s="22"/>
      <c r="I39" s="23"/>
    </row>
    <row r="40" spans="1:9" ht="12.75">
      <c r="A40" s="20" t="s">
        <v>56</v>
      </c>
      <c r="B40" s="21">
        <v>0</v>
      </c>
      <c r="C40" s="21">
        <v>0</v>
      </c>
      <c r="D40" s="21">
        <v>0</v>
      </c>
      <c r="E40" s="21">
        <v>0</v>
      </c>
      <c r="F40" s="21">
        <v>0</v>
      </c>
      <c r="G40" s="22"/>
      <c r="H40" s="22"/>
      <c r="I40" s="23"/>
    </row>
    <row r="41" spans="1:9" ht="12.75">
      <c r="A41" s="20" t="s">
        <v>57</v>
      </c>
      <c r="B41" s="21">
        <v>11679.279506422312</v>
      </c>
      <c r="C41" s="21">
        <v>13070.484839802388</v>
      </c>
      <c r="D41" s="21">
        <v>0</v>
      </c>
      <c r="E41" s="21">
        <v>0</v>
      </c>
      <c r="F41" s="21">
        <v>24749.7643462247</v>
      </c>
      <c r="G41" s="22"/>
      <c r="H41" s="22"/>
      <c r="I41" s="23"/>
    </row>
    <row r="42" spans="1:9" ht="12.75">
      <c r="A42" s="20" t="s">
        <v>58</v>
      </c>
      <c r="B42" s="21">
        <v>26069.496757267592</v>
      </c>
      <c r="C42" s="21">
        <v>10827.64440364406</v>
      </c>
      <c r="D42" s="21">
        <v>0</v>
      </c>
      <c r="E42" s="21">
        <v>0</v>
      </c>
      <c r="F42" s="21">
        <v>36897.141160911655</v>
      </c>
      <c r="G42" s="22"/>
      <c r="H42" s="22"/>
      <c r="I42" s="23"/>
    </row>
    <row r="43" spans="1:9" ht="12.75">
      <c r="A43" s="20" t="s">
        <v>59</v>
      </c>
      <c r="B43" s="21">
        <v>18343.37451870603</v>
      </c>
      <c r="C43" s="21">
        <v>2513.6322123372274</v>
      </c>
      <c r="D43" s="21">
        <v>0</v>
      </c>
      <c r="E43" s="21">
        <v>0</v>
      </c>
      <c r="F43" s="21">
        <v>20857.006731043257</v>
      </c>
      <c r="G43" s="22"/>
      <c r="H43" s="22"/>
      <c r="I43" s="23"/>
    </row>
    <row r="44" spans="1:9" ht="12.75">
      <c r="A44" s="20" t="s">
        <v>60</v>
      </c>
      <c r="B44" s="21">
        <v>161.06574047815636</v>
      </c>
      <c r="C44" s="21">
        <v>0</v>
      </c>
      <c r="D44" s="21">
        <v>0</v>
      </c>
      <c r="E44" s="21">
        <v>0</v>
      </c>
      <c r="F44" s="21">
        <v>161.06574047815636</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631.1763704987752</v>
      </c>
      <c r="C47" s="21">
        <v>3.0199826339654314</v>
      </c>
      <c r="D47" s="21">
        <v>0</v>
      </c>
      <c r="E47" s="21">
        <v>0</v>
      </c>
      <c r="F47" s="21">
        <v>634.1963531327407</v>
      </c>
      <c r="G47" s="22"/>
      <c r="H47" s="22"/>
      <c r="I47" s="23"/>
    </row>
    <row r="48" spans="1:9" ht="12.75">
      <c r="A48" s="20" t="s">
        <v>64</v>
      </c>
      <c r="B48" s="21">
        <v>196.29887120775305</v>
      </c>
      <c r="C48" s="21">
        <v>0</v>
      </c>
      <c r="D48" s="21">
        <v>0</v>
      </c>
      <c r="E48" s="21">
        <v>0</v>
      </c>
      <c r="F48" s="21">
        <v>196.29887120775305</v>
      </c>
      <c r="G48" s="22"/>
      <c r="H48" s="22"/>
      <c r="I48" s="23"/>
    </row>
    <row r="49" spans="1:9" ht="12.75">
      <c r="A49" s="20" t="s">
        <v>65</v>
      </c>
      <c r="B49" s="21">
        <v>4149.456139068503</v>
      </c>
      <c r="C49" s="21">
        <v>24717.55119812907</v>
      </c>
      <c r="D49" s="21">
        <v>0</v>
      </c>
      <c r="E49" s="21">
        <v>0</v>
      </c>
      <c r="F49" s="21">
        <v>28867.007337197574</v>
      </c>
      <c r="G49" s="22"/>
      <c r="H49" s="22"/>
      <c r="I49" s="23"/>
    </row>
    <row r="50" spans="1:9" ht="12.75">
      <c r="A50" s="20" t="s">
        <v>66</v>
      </c>
      <c r="B50" s="21">
        <v>2473427.1835312457</v>
      </c>
      <c r="C50" s="21">
        <v>150771.62633984617</v>
      </c>
      <c r="D50" s="21">
        <v>0</v>
      </c>
      <c r="E50" s="21">
        <v>0</v>
      </c>
      <c r="F50" s="21">
        <v>2624198.809871092</v>
      </c>
      <c r="G50" s="22"/>
      <c r="H50" s="22"/>
      <c r="I50" s="23"/>
    </row>
    <row r="51" spans="1:9" ht="12.75">
      <c r="A51" s="20" t="s">
        <v>67</v>
      </c>
      <c r="B51" s="21">
        <v>2867.9768413891716</v>
      </c>
      <c r="C51" s="21">
        <v>5225.576617638185</v>
      </c>
      <c r="D51" s="21">
        <v>0</v>
      </c>
      <c r="E51" s="21">
        <v>0</v>
      </c>
      <c r="F51" s="21">
        <v>8093.553459027356</v>
      </c>
      <c r="G51" s="22"/>
      <c r="H51" s="22"/>
      <c r="I51" s="23"/>
    </row>
    <row r="52" spans="1:9" ht="12.75">
      <c r="A52" s="20" t="s">
        <v>68</v>
      </c>
      <c r="B52" s="21">
        <v>3423.653646038811</v>
      </c>
      <c r="C52" s="21">
        <v>0</v>
      </c>
      <c r="D52" s="21">
        <v>0</v>
      </c>
      <c r="E52" s="21">
        <v>0</v>
      </c>
      <c r="F52" s="21">
        <v>3423.653646038811</v>
      </c>
      <c r="G52" s="22"/>
      <c r="H52" s="22"/>
      <c r="I52" s="23"/>
    </row>
    <row r="53" spans="1:9" ht="12.75">
      <c r="A53" s="20" t="s">
        <v>69</v>
      </c>
      <c r="B53" s="21">
        <v>2676.7112745713607</v>
      </c>
      <c r="C53" s="21">
        <v>65178.27186711993</v>
      </c>
      <c r="D53" s="21">
        <v>0</v>
      </c>
      <c r="E53" s="21">
        <v>0</v>
      </c>
      <c r="F53" s="21">
        <v>67854.9831416913</v>
      </c>
      <c r="G53" s="22"/>
      <c r="H53" s="22"/>
      <c r="I53" s="23"/>
    </row>
    <row r="54" spans="1:9" ht="12.75">
      <c r="A54" s="20" t="s">
        <v>70</v>
      </c>
      <c r="B54" s="21">
        <v>34679.46724670304</v>
      </c>
      <c r="C54" s="21">
        <v>0</v>
      </c>
      <c r="D54" s="21">
        <v>0</v>
      </c>
      <c r="E54" s="21">
        <v>0</v>
      </c>
      <c r="F54" s="21">
        <v>34679.46724670304</v>
      </c>
      <c r="G54" s="22"/>
      <c r="H54" s="22"/>
      <c r="I54" s="23"/>
    </row>
    <row r="55" spans="1:9" ht="12.75">
      <c r="A55" s="20" t="s">
        <v>71</v>
      </c>
      <c r="B55" s="21">
        <v>30.199826339654315</v>
      </c>
      <c r="C55" s="21">
        <v>0</v>
      </c>
      <c r="D55" s="21">
        <v>0</v>
      </c>
      <c r="E55" s="21">
        <v>0</v>
      </c>
      <c r="F55" s="21">
        <v>30.199826339654315</v>
      </c>
      <c r="G55" s="22"/>
      <c r="H55" s="22"/>
      <c r="I55" s="23"/>
    </row>
    <row r="56" spans="1:9" ht="12.75">
      <c r="A56" s="20" t="s">
        <v>72</v>
      </c>
      <c r="B56" s="21">
        <v>4700.0996393282</v>
      </c>
      <c r="C56" s="21">
        <v>0</v>
      </c>
      <c r="D56" s="21">
        <v>0</v>
      </c>
      <c r="E56" s="21">
        <v>0</v>
      </c>
      <c r="F56" s="21">
        <v>4700.0996393282</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6228507.817073716</v>
      </c>
      <c r="C60" s="21">
        <v>3905195.916989866</v>
      </c>
      <c r="D60" s="21">
        <v>0</v>
      </c>
      <c r="E60" s="21">
        <v>0</v>
      </c>
      <c r="F60" s="21">
        <v>10133703.73406358</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3.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F16" sqref="F16"/>
    </sheetView>
  </sheetViews>
  <sheetFormatPr defaultColWidth="9.00390625" defaultRowHeight="12.75"/>
  <cols>
    <col min="1" max="1" width="15.625" style="16" customWidth="1"/>
    <col min="2" max="2" width="11.00390625" style="16" customWidth="1"/>
    <col min="3"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2.125" style="17" customWidth="1"/>
    <col min="10" max="16" width="10.625" style="16" customWidth="1"/>
    <col min="17" max="17" width="6.875" style="16" customWidth="1"/>
    <col min="18" max="18" width="10.00390625" style="16" customWidth="1"/>
    <col min="19" max="19" width="3.00390625" style="16" customWidth="1"/>
    <col min="20" max="16384" width="10.625" style="16" customWidth="1"/>
  </cols>
  <sheetData>
    <row r="1" spans="1:9" ht="12.75">
      <c r="A1" s="133" t="s">
        <v>294</v>
      </c>
      <c r="B1" s="133"/>
      <c r="C1" s="133"/>
      <c r="D1" s="133"/>
      <c r="E1" s="133"/>
      <c r="F1" s="133"/>
      <c r="G1" s="133"/>
      <c r="H1" s="133"/>
      <c r="I1" s="133"/>
    </row>
    <row r="2" ht="12.75">
      <c r="A2" s="14" t="s">
        <v>0</v>
      </c>
    </row>
    <row r="3" spans="2:18" ht="12.75">
      <c r="B3" s="18"/>
      <c r="C3" s="18" t="s">
        <v>1</v>
      </c>
      <c r="D3" s="19"/>
      <c r="E3" s="18" t="s">
        <v>2</v>
      </c>
      <c r="Q3" s="16" t="s">
        <v>79</v>
      </c>
      <c r="R3" s="16" t="s">
        <v>80</v>
      </c>
    </row>
    <row r="4" spans="1:6" ht="12.75">
      <c r="A4" s="16" t="s">
        <v>0</v>
      </c>
      <c r="B4" s="18" t="s">
        <v>3</v>
      </c>
      <c r="C4" s="18" t="s">
        <v>4</v>
      </c>
      <c r="D4" s="18" t="s">
        <v>5</v>
      </c>
      <c r="E4" s="18" t="s">
        <v>4</v>
      </c>
      <c r="F4" s="18" t="s">
        <v>6</v>
      </c>
    </row>
    <row r="5" ht="12.75">
      <c r="A5" s="16" t="s">
        <v>0</v>
      </c>
    </row>
    <row r="6" spans="1:19" ht="12.75">
      <c r="A6" s="20" t="s">
        <v>7</v>
      </c>
      <c r="B6" s="21">
        <v>60096.77090718279</v>
      </c>
      <c r="C6" s="21">
        <v>109549.63188681926</v>
      </c>
      <c r="D6" s="21">
        <v>0</v>
      </c>
      <c r="E6" s="21">
        <v>0</v>
      </c>
      <c r="F6" s="21">
        <v>169646.40279400206</v>
      </c>
      <c r="G6" s="22"/>
      <c r="H6" s="22" t="s">
        <v>8</v>
      </c>
      <c r="I6" s="23" t="s">
        <v>0</v>
      </c>
      <c r="Q6" s="16">
        <v>0</v>
      </c>
      <c r="R6" s="16">
        <v>0</v>
      </c>
      <c r="S6" s="16">
        <v>0</v>
      </c>
    </row>
    <row r="7" spans="1:19" ht="12" customHeight="1">
      <c r="A7" s="20" t="s">
        <v>9</v>
      </c>
      <c r="B7" s="21">
        <v>0</v>
      </c>
      <c r="C7" s="21">
        <v>0</v>
      </c>
      <c r="D7" s="21">
        <v>0</v>
      </c>
      <c r="E7" s="21">
        <v>0</v>
      </c>
      <c r="F7" s="21">
        <v>0</v>
      </c>
      <c r="G7" s="22"/>
      <c r="H7" s="22"/>
      <c r="I7" s="23"/>
      <c r="Q7" s="16">
        <v>0</v>
      </c>
      <c r="R7" s="16">
        <v>0</v>
      </c>
      <c r="S7" s="16">
        <v>0</v>
      </c>
    </row>
    <row r="8" spans="1:19" ht="12.75">
      <c r="A8" s="20" t="s">
        <v>10</v>
      </c>
      <c r="B8" s="21">
        <v>4021.5739151400744</v>
      </c>
      <c r="C8" s="21">
        <v>9805.475052176565</v>
      </c>
      <c r="D8" s="21">
        <v>0</v>
      </c>
      <c r="E8" s="21">
        <v>0</v>
      </c>
      <c r="F8" s="21">
        <v>13827.04896731664</v>
      </c>
      <c r="G8" s="22"/>
      <c r="H8" s="22" t="s">
        <v>0</v>
      </c>
      <c r="I8" s="23" t="s">
        <v>0</v>
      </c>
      <c r="Q8" s="16">
        <v>0</v>
      </c>
      <c r="R8" s="16">
        <v>0</v>
      </c>
      <c r="S8" s="16">
        <v>0</v>
      </c>
    </row>
    <row r="9" spans="1:19" ht="12.75">
      <c r="A9" s="20" t="s">
        <v>11</v>
      </c>
      <c r="B9" s="21">
        <v>544.3071002944521</v>
      </c>
      <c r="C9" s="21">
        <v>27170.456903350667</v>
      </c>
      <c r="D9" s="21">
        <v>0</v>
      </c>
      <c r="E9" s="21">
        <v>0</v>
      </c>
      <c r="F9" s="21">
        <v>27714.76400364512</v>
      </c>
      <c r="G9" s="22"/>
      <c r="H9" s="22" t="s">
        <v>0</v>
      </c>
      <c r="I9" s="23" t="s">
        <v>0</v>
      </c>
      <c r="Q9" s="16">
        <v>0</v>
      </c>
      <c r="R9" s="16">
        <v>0</v>
      </c>
      <c r="S9" s="16">
        <v>0</v>
      </c>
    </row>
    <row r="10" spans="1:19" ht="12.75">
      <c r="A10" s="20" t="s">
        <v>12</v>
      </c>
      <c r="B10" s="21">
        <v>112226.3357874688</v>
      </c>
      <c r="C10" s="21">
        <v>48080.38123913968</v>
      </c>
      <c r="D10" s="21">
        <v>0</v>
      </c>
      <c r="E10" s="21">
        <v>0</v>
      </c>
      <c r="F10" s="21">
        <v>160306.71702660847</v>
      </c>
      <c r="G10" s="22"/>
      <c r="H10" s="22" t="s">
        <v>13</v>
      </c>
      <c r="I10" s="23">
        <v>67641599.76965086</v>
      </c>
      <c r="Q10" s="16">
        <v>0</v>
      </c>
      <c r="R10" s="16">
        <v>0</v>
      </c>
      <c r="S10" s="16">
        <v>0</v>
      </c>
    </row>
    <row r="11" spans="1:19" ht="12.75">
      <c r="A11" s="20" t="s">
        <v>14</v>
      </c>
      <c r="B11" s="21">
        <v>22118.05270153342</v>
      </c>
      <c r="C11" s="21">
        <v>19383.31622342044</v>
      </c>
      <c r="D11" s="21">
        <v>0</v>
      </c>
      <c r="E11" s="21">
        <v>0</v>
      </c>
      <c r="F11" s="21">
        <v>41501.36892495386</v>
      </c>
      <c r="G11" s="22"/>
      <c r="H11" s="22"/>
      <c r="I11" s="23"/>
      <c r="Q11" s="16">
        <v>0</v>
      </c>
      <c r="R11" s="16">
        <v>0</v>
      </c>
      <c r="S11" s="16">
        <v>0</v>
      </c>
    </row>
    <row r="12" spans="1:19" ht="12.75">
      <c r="A12" s="20" t="s">
        <v>15</v>
      </c>
      <c r="B12" s="21">
        <v>0</v>
      </c>
      <c r="C12" s="21">
        <v>0</v>
      </c>
      <c r="D12" s="21">
        <v>0</v>
      </c>
      <c r="E12" s="21">
        <v>0</v>
      </c>
      <c r="F12" s="21">
        <v>0</v>
      </c>
      <c r="G12" s="22"/>
      <c r="H12" s="22" t="s">
        <v>16</v>
      </c>
      <c r="I12" s="23"/>
      <c r="Q12" s="16">
        <v>0</v>
      </c>
      <c r="R12" s="16">
        <v>0</v>
      </c>
      <c r="S12" s="16">
        <v>0</v>
      </c>
    </row>
    <row r="13" spans="1:19" ht="12.75">
      <c r="A13" s="20" t="s">
        <v>17</v>
      </c>
      <c r="B13" s="21">
        <v>897.7653742222802</v>
      </c>
      <c r="C13" s="21">
        <v>698.8114896130144</v>
      </c>
      <c r="D13" s="21">
        <v>0</v>
      </c>
      <c r="E13" s="21">
        <v>0</v>
      </c>
      <c r="F13" s="21">
        <v>1596.5768638352947</v>
      </c>
      <c r="G13" s="22"/>
      <c r="H13" s="22" t="s">
        <v>18</v>
      </c>
      <c r="I13" s="23">
        <v>0</v>
      </c>
      <c r="Q13" s="16">
        <v>0</v>
      </c>
      <c r="R13" s="16">
        <v>0</v>
      </c>
      <c r="S13" s="16">
        <v>0</v>
      </c>
    </row>
    <row r="14" spans="1:19" ht="12.75">
      <c r="A14" s="20" t="s">
        <v>19</v>
      </c>
      <c r="B14" s="21">
        <v>0</v>
      </c>
      <c r="C14" s="21">
        <v>0</v>
      </c>
      <c r="D14" s="21">
        <v>0</v>
      </c>
      <c r="E14" s="21">
        <v>0</v>
      </c>
      <c r="F14" s="21">
        <v>0</v>
      </c>
      <c r="G14" s="22"/>
      <c r="H14" s="22" t="s">
        <v>20</v>
      </c>
      <c r="I14" s="23">
        <v>0</v>
      </c>
      <c r="Q14" s="16">
        <v>0</v>
      </c>
      <c r="R14" s="16">
        <v>0</v>
      </c>
      <c r="S14" s="16">
        <v>0</v>
      </c>
    </row>
    <row r="15" spans="1:19" ht="12.75">
      <c r="A15" s="20" t="s">
        <v>21</v>
      </c>
      <c r="B15" s="21">
        <v>432975.884688634</v>
      </c>
      <c r="C15" s="21">
        <v>604894.4091984689</v>
      </c>
      <c r="D15" s="21">
        <v>0</v>
      </c>
      <c r="E15" s="21">
        <v>0</v>
      </c>
      <c r="F15" s="21">
        <v>1037870.293887103</v>
      </c>
      <c r="G15" s="22"/>
      <c r="H15" s="22" t="s">
        <v>22</v>
      </c>
      <c r="I15" s="23">
        <v>644194.51</v>
      </c>
      <c r="Q15" s="16">
        <v>0</v>
      </c>
      <c r="R15" s="16">
        <v>0</v>
      </c>
      <c r="S15" s="16">
        <v>0</v>
      </c>
    </row>
    <row r="16" spans="1:19" ht="12.75">
      <c r="A16" s="20" t="s">
        <v>23</v>
      </c>
      <c r="B16" s="21">
        <v>119582.71804374321</v>
      </c>
      <c r="C16" s="21">
        <v>1851198.8296656515</v>
      </c>
      <c r="D16" s="21">
        <v>0</v>
      </c>
      <c r="E16" s="21">
        <v>0</v>
      </c>
      <c r="F16" s="21">
        <v>1970781.5477093947</v>
      </c>
      <c r="G16" s="22"/>
      <c r="H16" s="22"/>
      <c r="I16" s="23"/>
      <c r="Q16" s="16">
        <v>0</v>
      </c>
      <c r="R16" s="16">
        <v>0</v>
      </c>
      <c r="S16" s="16">
        <v>0</v>
      </c>
    </row>
    <row r="17" spans="1:19" ht="12.75">
      <c r="A17" s="20" t="s">
        <v>24</v>
      </c>
      <c r="B17" s="21">
        <v>0</v>
      </c>
      <c r="C17" s="21">
        <v>0</v>
      </c>
      <c r="D17" s="21">
        <v>0</v>
      </c>
      <c r="E17" s="21">
        <v>0</v>
      </c>
      <c r="F17" s="21">
        <v>0</v>
      </c>
      <c r="G17" s="22"/>
      <c r="H17" s="22" t="s">
        <v>25</v>
      </c>
      <c r="I17" s="23"/>
      <c r="Q17" s="16">
        <v>0</v>
      </c>
      <c r="R17" s="16">
        <v>0</v>
      </c>
      <c r="S17" s="16">
        <v>0</v>
      </c>
    </row>
    <row r="18" spans="1:19" ht="12.75">
      <c r="A18" s="20" t="s">
        <v>26</v>
      </c>
      <c r="B18" s="21">
        <v>0</v>
      </c>
      <c r="C18" s="21">
        <v>0</v>
      </c>
      <c r="D18" s="21">
        <v>0</v>
      </c>
      <c r="E18" s="21">
        <v>0</v>
      </c>
      <c r="F18" s="21">
        <v>0</v>
      </c>
      <c r="G18" s="22"/>
      <c r="H18" s="22" t="s">
        <v>27</v>
      </c>
      <c r="I18" s="23">
        <v>46001671.584207796</v>
      </c>
      <c r="Q18" s="16">
        <v>0</v>
      </c>
      <c r="R18" s="16">
        <v>0</v>
      </c>
      <c r="S18" s="16">
        <v>0</v>
      </c>
    </row>
    <row r="19" spans="1:19" ht="12.75">
      <c r="A19" s="20" t="s">
        <v>28</v>
      </c>
      <c r="B19" s="21">
        <v>26516.305255296986</v>
      </c>
      <c r="C19" s="21">
        <v>2310.6700135651226</v>
      </c>
      <c r="D19" s="21">
        <v>0</v>
      </c>
      <c r="E19" s="21">
        <v>0</v>
      </c>
      <c r="F19" s="21">
        <v>28826.97526886211</v>
      </c>
      <c r="G19" s="22"/>
      <c r="H19" s="22" t="s">
        <v>29</v>
      </c>
      <c r="I19" s="23">
        <v>-131111.8145569294</v>
      </c>
      <c r="Q19" s="16">
        <v>0</v>
      </c>
      <c r="R19" s="16">
        <v>0</v>
      </c>
      <c r="S19" s="16">
        <v>0</v>
      </c>
    </row>
    <row r="20" spans="1:19" ht="12.75">
      <c r="A20" s="20" t="s">
        <v>30</v>
      </c>
      <c r="B20" s="21">
        <v>200.85274411429066</v>
      </c>
      <c r="C20" s="21">
        <v>43913.008962253996</v>
      </c>
      <c r="D20" s="21">
        <v>0</v>
      </c>
      <c r="E20" s="21">
        <v>0</v>
      </c>
      <c r="F20" s="21">
        <v>44113.86170636829</v>
      </c>
      <c r="G20" s="22"/>
      <c r="H20" s="22" t="s">
        <v>31</v>
      </c>
      <c r="I20" s="23" t="s">
        <v>0</v>
      </c>
      <c r="Q20" s="16">
        <v>0</v>
      </c>
      <c r="R20" s="16">
        <v>0</v>
      </c>
      <c r="S20" s="16">
        <v>0</v>
      </c>
    </row>
    <row r="21" spans="1:19" ht="12.75">
      <c r="A21" s="20" t="s">
        <v>32</v>
      </c>
      <c r="B21" s="21">
        <v>579.0991302853989</v>
      </c>
      <c r="C21" s="21">
        <v>-11.91953269855432</v>
      </c>
      <c r="D21" s="21">
        <v>0</v>
      </c>
      <c r="E21" s="21">
        <v>0</v>
      </c>
      <c r="F21" s="21">
        <v>567.1795975868446</v>
      </c>
      <c r="G21" s="22"/>
      <c r="H21" s="22" t="s">
        <v>33</v>
      </c>
      <c r="I21" s="23">
        <v>259235</v>
      </c>
      <c r="Q21" s="16">
        <v>0</v>
      </c>
      <c r="R21" s="16">
        <v>0</v>
      </c>
      <c r="S21" s="16">
        <v>0</v>
      </c>
    </row>
    <row r="22" spans="1:19" ht="12.75">
      <c r="A22" s="20" t="s">
        <v>34</v>
      </c>
      <c r="B22" s="21">
        <v>41186.235373319025</v>
      </c>
      <c r="C22" s="21">
        <v>79137.69036058425</v>
      </c>
      <c r="D22" s="21">
        <v>0</v>
      </c>
      <c r="E22" s="21">
        <v>0</v>
      </c>
      <c r="F22" s="21">
        <v>120323.92573390328</v>
      </c>
      <c r="G22" s="22"/>
      <c r="H22" s="22" t="s">
        <v>35</v>
      </c>
      <c r="I22" s="23" t="s">
        <v>0</v>
      </c>
      <c r="Q22" s="16">
        <v>0</v>
      </c>
      <c r="R22" s="16">
        <v>0</v>
      </c>
      <c r="S22" s="16">
        <v>0</v>
      </c>
    </row>
    <row r="23" spans="1:19" ht="12.75">
      <c r="A23" s="20" t="s">
        <v>36</v>
      </c>
      <c r="B23" s="21">
        <v>56727.291903788646</v>
      </c>
      <c r="C23" s="21">
        <v>223415.13344419922</v>
      </c>
      <c r="D23" s="21">
        <v>0</v>
      </c>
      <c r="E23" s="21">
        <v>0</v>
      </c>
      <c r="F23" s="21">
        <v>280142.42534798785</v>
      </c>
      <c r="G23" s="22"/>
      <c r="H23" s="22" t="s">
        <v>37</v>
      </c>
      <c r="I23" s="23">
        <v>1270000</v>
      </c>
      <c r="Q23" s="16">
        <v>0</v>
      </c>
      <c r="R23" s="16">
        <v>0</v>
      </c>
      <c r="S23" s="16">
        <v>0</v>
      </c>
    </row>
    <row r="24" spans="1:19" ht="12.75">
      <c r="A24" s="20" t="s">
        <v>38</v>
      </c>
      <c r="B24" s="21">
        <v>80255.80079679411</v>
      </c>
      <c r="C24" s="21">
        <v>25752.85855726863</v>
      </c>
      <c r="D24" s="21">
        <v>0</v>
      </c>
      <c r="E24" s="21">
        <v>0</v>
      </c>
      <c r="F24" s="21">
        <v>106008.65935406274</v>
      </c>
      <c r="G24" s="22"/>
      <c r="H24" s="22"/>
      <c r="I24" s="23"/>
      <c r="Q24" s="16">
        <v>0</v>
      </c>
      <c r="R24" s="16">
        <v>0</v>
      </c>
      <c r="S24" s="16">
        <v>0</v>
      </c>
    </row>
    <row r="25" spans="1:19" ht="12.75">
      <c r="A25" s="20" t="s">
        <v>39</v>
      </c>
      <c r="B25" s="21">
        <v>0</v>
      </c>
      <c r="C25" s="21">
        <v>0</v>
      </c>
      <c r="D25" s="21">
        <v>0</v>
      </c>
      <c r="E25" s="21">
        <v>0</v>
      </c>
      <c r="F25" s="21">
        <v>0</v>
      </c>
      <c r="G25" s="22"/>
      <c r="H25" s="22" t="s">
        <v>40</v>
      </c>
      <c r="I25" s="23">
        <v>20885999.509999998</v>
      </c>
      <c r="Q25" s="16">
        <v>0</v>
      </c>
      <c r="R25" s="16">
        <v>0</v>
      </c>
      <c r="S25" s="16">
        <v>0</v>
      </c>
    </row>
    <row r="26" spans="1:19" ht="12.75">
      <c r="A26" s="20" t="s">
        <v>41</v>
      </c>
      <c r="B26" s="21">
        <v>17821.447936793542</v>
      </c>
      <c r="C26" s="21">
        <v>39589.83832488333</v>
      </c>
      <c r="D26" s="21">
        <v>0</v>
      </c>
      <c r="E26" s="21">
        <v>0</v>
      </c>
      <c r="F26" s="21">
        <v>57411.28626167687</v>
      </c>
      <c r="G26" s="22"/>
      <c r="H26" s="22" t="s">
        <v>42</v>
      </c>
      <c r="I26" s="23">
        <v>20885999.509999994</v>
      </c>
      <c r="Q26" s="16">
        <v>0</v>
      </c>
      <c r="R26" s="16">
        <v>0</v>
      </c>
      <c r="S26" s="16">
        <v>0</v>
      </c>
    </row>
    <row r="27" spans="1:19" ht="12.75">
      <c r="A27" s="20" t="s">
        <v>43</v>
      </c>
      <c r="B27" s="21">
        <v>0</v>
      </c>
      <c r="C27" s="21">
        <v>0</v>
      </c>
      <c r="D27" s="21">
        <v>0</v>
      </c>
      <c r="E27" s="21">
        <v>0</v>
      </c>
      <c r="F27" s="21">
        <v>0</v>
      </c>
      <c r="G27" s="22"/>
      <c r="H27" s="22"/>
      <c r="I27" s="23"/>
      <c r="Q27" s="16">
        <v>0</v>
      </c>
      <c r="R27" s="16">
        <v>0</v>
      </c>
      <c r="S27" s="16">
        <v>0</v>
      </c>
    </row>
    <row r="28" spans="1:19" ht="12.75">
      <c r="A28" s="20" t="s">
        <v>44</v>
      </c>
      <c r="B28" s="21">
        <v>0</v>
      </c>
      <c r="C28" s="21">
        <v>0</v>
      </c>
      <c r="D28" s="21">
        <v>0</v>
      </c>
      <c r="E28" s="21">
        <v>0</v>
      </c>
      <c r="F28" s="21">
        <v>0</v>
      </c>
      <c r="G28" s="22"/>
      <c r="H28" s="22"/>
      <c r="I28" s="23"/>
      <c r="Q28" s="16">
        <v>0</v>
      </c>
      <c r="R28" s="16">
        <v>0</v>
      </c>
      <c r="S28" s="16">
        <v>0</v>
      </c>
    </row>
    <row r="29" spans="1:19" ht="12.75">
      <c r="A29" s="20" t="s">
        <v>45</v>
      </c>
      <c r="B29" s="21">
        <v>0</v>
      </c>
      <c r="C29" s="21">
        <v>0</v>
      </c>
      <c r="D29" s="21">
        <v>0</v>
      </c>
      <c r="E29" s="21">
        <v>0</v>
      </c>
      <c r="F29" s="21">
        <v>0</v>
      </c>
      <c r="G29" s="22"/>
      <c r="H29" s="22"/>
      <c r="I29" s="23"/>
      <c r="Q29" s="16">
        <v>0</v>
      </c>
      <c r="R29" s="16">
        <v>0</v>
      </c>
      <c r="S29" s="16">
        <v>0</v>
      </c>
    </row>
    <row r="30" spans="1:19" ht="12.75">
      <c r="A30" s="20" t="s">
        <v>46</v>
      </c>
      <c r="B30" s="21">
        <v>5610.758696637115</v>
      </c>
      <c r="C30" s="21">
        <v>66569.34503225441</v>
      </c>
      <c r="D30" s="21">
        <v>0</v>
      </c>
      <c r="E30" s="21">
        <v>0</v>
      </c>
      <c r="F30" s="21">
        <v>72180.10372889152</v>
      </c>
      <c r="G30" s="22"/>
      <c r="H30" s="22"/>
      <c r="I30" s="23"/>
      <c r="Q30" s="16">
        <v>0</v>
      </c>
      <c r="R30" s="16">
        <v>0</v>
      </c>
      <c r="S30" s="16">
        <v>0</v>
      </c>
    </row>
    <row r="31" spans="1:19" ht="12.75">
      <c r="A31" s="20" t="s">
        <v>47</v>
      </c>
      <c r="B31" s="21">
        <v>4717.181746102509</v>
      </c>
      <c r="C31" s="21">
        <v>27599.536921154733</v>
      </c>
      <c r="D31" s="21">
        <v>0</v>
      </c>
      <c r="E31" s="21">
        <v>0</v>
      </c>
      <c r="F31" s="21">
        <v>32316.718667257242</v>
      </c>
      <c r="G31" s="22"/>
      <c r="H31" s="22"/>
      <c r="I31" s="23"/>
      <c r="Q31" s="16">
        <v>0</v>
      </c>
      <c r="R31" s="16">
        <v>0</v>
      </c>
      <c r="S31" s="16">
        <v>0</v>
      </c>
    </row>
    <row r="32" spans="1:19" ht="12.75">
      <c r="A32" s="20" t="s">
        <v>48</v>
      </c>
      <c r="B32" s="21">
        <v>0</v>
      </c>
      <c r="C32" s="21">
        <v>0</v>
      </c>
      <c r="D32" s="21">
        <v>0</v>
      </c>
      <c r="E32" s="21">
        <v>0</v>
      </c>
      <c r="F32" s="21">
        <v>0</v>
      </c>
      <c r="G32" s="22"/>
      <c r="H32" s="22"/>
      <c r="I32" s="23"/>
      <c r="Q32" s="16">
        <v>0</v>
      </c>
      <c r="R32" s="16">
        <v>0</v>
      </c>
      <c r="S32" s="16">
        <v>0</v>
      </c>
    </row>
    <row r="33" spans="1:19" ht="12.75">
      <c r="A33" s="20" t="s">
        <v>49</v>
      </c>
      <c r="B33" s="21">
        <v>0</v>
      </c>
      <c r="C33" s="21">
        <v>0</v>
      </c>
      <c r="D33" s="21">
        <v>0</v>
      </c>
      <c r="E33" s="21">
        <v>0</v>
      </c>
      <c r="F33" s="21">
        <v>0</v>
      </c>
      <c r="G33" s="22"/>
      <c r="H33" s="22"/>
      <c r="I33" s="23"/>
      <c r="Q33" s="16">
        <v>0</v>
      </c>
      <c r="R33" s="16">
        <v>0</v>
      </c>
      <c r="S33" s="16">
        <v>0</v>
      </c>
    </row>
    <row r="34" spans="1:19" ht="12.75">
      <c r="A34" s="20" t="s">
        <v>50</v>
      </c>
      <c r="B34" s="21">
        <v>289.05796995569995</v>
      </c>
      <c r="C34" s="21">
        <v>-5.949647900466842</v>
      </c>
      <c r="D34" s="21">
        <v>0</v>
      </c>
      <c r="E34" s="21">
        <v>0</v>
      </c>
      <c r="F34" s="21">
        <v>283.1083220552331</v>
      </c>
      <c r="G34" s="22"/>
      <c r="H34" s="22"/>
      <c r="I34" s="23"/>
      <c r="Q34" s="16">
        <v>0</v>
      </c>
      <c r="R34" s="16">
        <v>0</v>
      </c>
      <c r="S34" s="16">
        <v>0</v>
      </c>
    </row>
    <row r="35" spans="1:19" ht="12.75">
      <c r="A35" s="20" t="s">
        <v>51</v>
      </c>
      <c r="B35" s="21">
        <v>0</v>
      </c>
      <c r="C35" s="21">
        <v>0</v>
      </c>
      <c r="D35" s="21">
        <v>0</v>
      </c>
      <c r="E35" s="21">
        <v>0</v>
      </c>
      <c r="F35" s="21">
        <v>0</v>
      </c>
      <c r="G35" s="22"/>
      <c r="H35" s="22"/>
      <c r="I35" s="23"/>
      <c r="Q35" s="16">
        <v>0</v>
      </c>
      <c r="R35" s="16">
        <v>0</v>
      </c>
      <c r="S35" s="16">
        <v>0</v>
      </c>
    </row>
    <row r="36" spans="1:19" ht="12.75">
      <c r="A36" s="20" t="s">
        <v>52</v>
      </c>
      <c r="B36" s="21">
        <v>11117.246856706579</v>
      </c>
      <c r="C36" s="21">
        <v>70308.17319889343</v>
      </c>
      <c r="D36" s="21">
        <v>0</v>
      </c>
      <c r="E36" s="21">
        <v>0</v>
      </c>
      <c r="F36" s="21">
        <v>81425.42005560001</v>
      </c>
      <c r="G36" s="22"/>
      <c r="H36" s="22"/>
      <c r="I36" s="23"/>
      <c r="Q36" s="16">
        <v>0</v>
      </c>
      <c r="R36" s="16">
        <v>0</v>
      </c>
      <c r="S36" s="16">
        <v>0</v>
      </c>
    </row>
    <row r="37" spans="1:19" ht="12.75">
      <c r="A37" s="20" t="s">
        <v>53</v>
      </c>
      <c r="B37" s="21">
        <v>309.7049678096786</v>
      </c>
      <c r="C37" s="21">
        <v>-6.374622750500188</v>
      </c>
      <c r="D37" s="21">
        <v>0</v>
      </c>
      <c r="E37" s="21">
        <v>0</v>
      </c>
      <c r="F37" s="21">
        <v>303.3303450591784</v>
      </c>
      <c r="G37" s="22"/>
      <c r="H37" s="22"/>
      <c r="I37" s="23"/>
      <c r="Q37" s="16">
        <v>0</v>
      </c>
      <c r="R37" s="16">
        <v>0</v>
      </c>
      <c r="S37" s="16">
        <v>0</v>
      </c>
    </row>
    <row r="38" spans="1:19" ht="12.75">
      <c r="A38" s="20" t="s">
        <v>54</v>
      </c>
      <c r="B38" s="21">
        <v>0</v>
      </c>
      <c r="C38" s="21">
        <v>0</v>
      </c>
      <c r="D38" s="21">
        <v>0</v>
      </c>
      <c r="E38" s="21">
        <v>0</v>
      </c>
      <c r="F38" s="21">
        <v>0</v>
      </c>
      <c r="G38" s="22"/>
      <c r="H38" s="22"/>
      <c r="I38" s="23"/>
      <c r="Q38" s="16">
        <v>0</v>
      </c>
      <c r="R38" s="16">
        <v>0</v>
      </c>
      <c r="S38" s="16">
        <v>0</v>
      </c>
    </row>
    <row r="39" spans="1:19" ht="12.75">
      <c r="A39" s="20" t="s">
        <v>55</v>
      </c>
      <c r="B39" s="21">
        <v>477514.9816850292</v>
      </c>
      <c r="C39" s="21">
        <v>2703729.90034319</v>
      </c>
      <c r="D39" s="21">
        <v>0</v>
      </c>
      <c r="E39" s="21">
        <v>0</v>
      </c>
      <c r="F39" s="21">
        <v>3181244.8820282193</v>
      </c>
      <c r="G39" s="22"/>
      <c r="H39" s="22"/>
      <c r="I39" s="23"/>
      <c r="Q39" s="16">
        <v>0</v>
      </c>
      <c r="R39" s="16">
        <v>0</v>
      </c>
      <c r="S39" s="16">
        <v>0</v>
      </c>
    </row>
    <row r="40" spans="1:19" ht="12.75">
      <c r="A40" s="20" t="s">
        <v>56</v>
      </c>
      <c r="B40" s="21">
        <v>0</v>
      </c>
      <c r="C40" s="21">
        <v>0</v>
      </c>
      <c r="D40" s="21">
        <v>0</v>
      </c>
      <c r="E40" s="21">
        <v>0</v>
      </c>
      <c r="F40" s="21">
        <v>0</v>
      </c>
      <c r="G40" s="22"/>
      <c r="H40" s="22"/>
      <c r="I40" s="23"/>
      <c r="Q40" s="16">
        <v>0</v>
      </c>
      <c r="R40" s="16">
        <v>0</v>
      </c>
      <c r="S40" s="16">
        <v>0</v>
      </c>
    </row>
    <row r="41" spans="1:19" ht="12.75">
      <c r="A41" s="20" t="s">
        <v>57</v>
      </c>
      <c r="B41" s="21">
        <v>61410.46331913041</v>
      </c>
      <c r="C41" s="21">
        <v>299389.9081637837</v>
      </c>
      <c r="D41" s="21">
        <v>0</v>
      </c>
      <c r="E41" s="21">
        <v>0</v>
      </c>
      <c r="F41" s="21">
        <v>360800.37148291414</v>
      </c>
      <c r="G41" s="22"/>
      <c r="H41" s="22"/>
      <c r="I41" s="23"/>
      <c r="Q41" s="16">
        <v>0</v>
      </c>
      <c r="R41" s="16">
        <v>0</v>
      </c>
      <c r="S41" s="16">
        <v>0</v>
      </c>
    </row>
    <row r="42" spans="1:19" ht="12.75">
      <c r="A42" s="20" t="s">
        <v>58</v>
      </c>
      <c r="B42" s="21">
        <v>129081.39941941579</v>
      </c>
      <c r="C42" s="21">
        <v>35941.863734493665</v>
      </c>
      <c r="D42" s="21">
        <v>0</v>
      </c>
      <c r="E42" s="21">
        <v>0</v>
      </c>
      <c r="F42" s="21">
        <v>165023.26315390944</v>
      </c>
      <c r="G42" s="22"/>
      <c r="H42" s="22"/>
      <c r="I42" s="23"/>
      <c r="Q42" s="16">
        <v>0</v>
      </c>
      <c r="R42" s="16">
        <v>0</v>
      </c>
      <c r="S42" s="16">
        <v>0</v>
      </c>
    </row>
    <row r="43" spans="1:19" ht="12.75">
      <c r="A43" s="20" t="s">
        <v>59</v>
      </c>
      <c r="B43" s="21">
        <v>9073.955723905527</v>
      </c>
      <c r="C43" s="21">
        <v>18809.325138105796</v>
      </c>
      <c r="D43" s="21">
        <v>0</v>
      </c>
      <c r="E43" s="21">
        <v>0</v>
      </c>
      <c r="F43" s="21">
        <v>27883.28086201132</v>
      </c>
      <c r="G43" s="22"/>
      <c r="H43" s="22"/>
      <c r="I43" s="23"/>
      <c r="Q43" s="16">
        <v>0</v>
      </c>
      <c r="R43" s="16">
        <v>0</v>
      </c>
      <c r="S43" s="16">
        <v>0</v>
      </c>
    </row>
    <row r="44" spans="1:19" ht="12.75">
      <c r="A44" s="20" t="s">
        <v>60</v>
      </c>
      <c r="B44" s="21">
        <v>12550.558308821895</v>
      </c>
      <c r="C44" s="21">
        <v>36572.587381666584</v>
      </c>
      <c r="D44" s="21">
        <v>0</v>
      </c>
      <c r="E44" s="21">
        <v>0</v>
      </c>
      <c r="F44" s="21">
        <v>49123.14569048848</v>
      </c>
      <c r="G44" s="22"/>
      <c r="H44" s="22"/>
      <c r="I44" s="23"/>
      <c r="Q44" s="16">
        <v>0</v>
      </c>
      <c r="R44" s="16">
        <v>0</v>
      </c>
      <c r="S44" s="16">
        <v>0</v>
      </c>
    </row>
    <row r="45" spans="1:19" ht="12.75">
      <c r="A45" s="20" t="s">
        <v>61</v>
      </c>
      <c r="B45" s="21">
        <v>0</v>
      </c>
      <c r="C45" s="21">
        <v>0</v>
      </c>
      <c r="D45" s="21">
        <v>0</v>
      </c>
      <c r="E45" s="21">
        <v>0</v>
      </c>
      <c r="F45" s="21">
        <v>0</v>
      </c>
      <c r="G45" s="22"/>
      <c r="H45" s="22"/>
      <c r="I45" s="23"/>
      <c r="Q45" s="16">
        <v>0</v>
      </c>
      <c r="R45" s="16">
        <v>0</v>
      </c>
      <c r="S45" s="16">
        <v>0</v>
      </c>
    </row>
    <row r="46" spans="1:19" ht="12.75">
      <c r="A46" s="20" t="s">
        <v>62</v>
      </c>
      <c r="B46" s="21">
        <v>0</v>
      </c>
      <c r="C46" s="21">
        <v>0</v>
      </c>
      <c r="D46" s="21">
        <v>0</v>
      </c>
      <c r="E46" s="21">
        <v>0</v>
      </c>
      <c r="F46" s="21">
        <v>0</v>
      </c>
      <c r="G46" s="22"/>
      <c r="H46" s="22"/>
      <c r="I46" s="23"/>
      <c r="Q46" s="16">
        <v>0</v>
      </c>
      <c r="R46" s="16">
        <v>0</v>
      </c>
      <c r="S46" s="16">
        <v>0</v>
      </c>
    </row>
    <row r="47" spans="1:19" ht="12.75">
      <c r="A47" s="20" t="s">
        <v>63</v>
      </c>
      <c r="B47" s="21">
        <v>2129025.630891791</v>
      </c>
      <c r="C47" s="21">
        <v>5781519.614706205</v>
      </c>
      <c r="D47" s="21">
        <v>0</v>
      </c>
      <c r="E47" s="21">
        <v>0</v>
      </c>
      <c r="F47" s="21">
        <v>7910545.245597996</v>
      </c>
      <c r="G47" s="22"/>
      <c r="H47" s="22"/>
      <c r="I47" s="23"/>
      <c r="Q47" s="16">
        <v>0</v>
      </c>
      <c r="R47" s="16">
        <v>0</v>
      </c>
      <c r="S47" s="16">
        <v>0</v>
      </c>
    </row>
    <row r="48" spans="1:19" ht="12.75">
      <c r="A48" s="20" t="s">
        <v>64</v>
      </c>
      <c r="B48" s="21">
        <v>42.27718608195612</v>
      </c>
      <c r="C48" s="21">
        <v>-0.8701865976873273</v>
      </c>
      <c r="D48" s="21">
        <v>0</v>
      </c>
      <c r="E48" s="21">
        <v>0</v>
      </c>
      <c r="F48" s="21">
        <v>41.40699948426879</v>
      </c>
      <c r="G48" s="22"/>
      <c r="H48" s="22"/>
      <c r="I48" s="23"/>
      <c r="Q48" s="16">
        <v>0</v>
      </c>
      <c r="R48" s="16">
        <v>0</v>
      </c>
      <c r="S48" s="16">
        <v>0</v>
      </c>
    </row>
    <row r="49" spans="1:19" ht="12.75">
      <c r="A49" s="20" t="s">
        <v>65</v>
      </c>
      <c r="B49" s="21">
        <v>26250.471216723676</v>
      </c>
      <c r="C49" s="21">
        <v>2019026.0649736607</v>
      </c>
      <c r="D49" s="21">
        <v>0</v>
      </c>
      <c r="E49" s="21">
        <v>0</v>
      </c>
      <c r="F49" s="21">
        <v>2045276.5361903845</v>
      </c>
      <c r="G49" s="22"/>
      <c r="H49" s="22"/>
      <c r="I49" s="23"/>
      <c r="Q49" s="16">
        <v>0</v>
      </c>
      <c r="R49" s="16">
        <v>0</v>
      </c>
      <c r="S49" s="16">
        <v>0</v>
      </c>
    </row>
    <row r="50" spans="1:19" ht="12.75">
      <c r="A50" s="20" t="s">
        <v>66</v>
      </c>
      <c r="B50" s="21">
        <v>307857.7434043547</v>
      </c>
      <c r="C50" s="21">
        <v>536108.3866652988</v>
      </c>
      <c r="D50" s="21">
        <v>0</v>
      </c>
      <c r="E50" s="21">
        <v>0</v>
      </c>
      <c r="F50" s="21">
        <v>843966.1300696535</v>
      </c>
      <c r="G50" s="22"/>
      <c r="H50" s="22"/>
      <c r="I50" s="23"/>
      <c r="Q50" s="16">
        <v>0</v>
      </c>
      <c r="R50" s="16">
        <v>0</v>
      </c>
      <c r="S50" s="16">
        <v>0</v>
      </c>
    </row>
    <row r="51" spans="1:19" ht="12.75">
      <c r="A51" s="20" t="s">
        <v>67</v>
      </c>
      <c r="B51" s="21">
        <v>0</v>
      </c>
      <c r="C51" s="21">
        <v>40289.01049819353</v>
      </c>
      <c r="D51" s="21">
        <v>0</v>
      </c>
      <c r="E51" s="21">
        <v>0</v>
      </c>
      <c r="F51" s="21">
        <v>40289.01049819353</v>
      </c>
      <c r="G51" s="22"/>
      <c r="H51" s="22"/>
      <c r="I51" s="23"/>
      <c r="Q51" s="16">
        <v>0</v>
      </c>
      <c r="R51" s="16">
        <v>0</v>
      </c>
      <c r="S51" s="16">
        <v>0</v>
      </c>
    </row>
    <row r="52" spans="1:19" ht="12.75">
      <c r="A52" s="20" t="s">
        <v>68</v>
      </c>
      <c r="B52" s="21">
        <v>0</v>
      </c>
      <c r="C52" s="21">
        <v>0</v>
      </c>
      <c r="D52" s="21">
        <v>0</v>
      </c>
      <c r="E52" s="21">
        <v>0</v>
      </c>
      <c r="F52" s="21">
        <v>0</v>
      </c>
      <c r="G52" s="22"/>
      <c r="H52" s="22"/>
      <c r="I52" s="23"/>
      <c r="Q52" s="16">
        <v>0</v>
      </c>
      <c r="R52" s="16">
        <v>0</v>
      </c>
      <c r="S52" s="16">
        <v>0</v>
      </c>
    </row>
    <row r="53" spans="1:19" ht="12.75">
      <c r="A53" s="20" t="s">
        <v>69</v>
      </c>
      <c r="B53" s="21">
        <v>441920.84319013817</v>
      </c>
      <c r="C53" s="21">
        <v>1297575.6497022773</v>
      </c>
      <c r="D53" s="21">
        <v>0</v>
      </c>
      <c r="E53" s="21">
        <v>0</v>
      </c>
      <c r="F53" s="21">
        <v>1739496.4928924155</v>
      </c>
      <c r="G53" s="22"/>
      <c r="H53" s="22"/>
      <c r="I53" s="23"/>
      <c r="Q53" s="16">
        <v>0</v>
      </c>
      <c r="R53" s="16">
        <v>0</v>
      </c>
      <c r="S53" s="16">
        <v>0</v>
      </c>
    </row>
    <row r="54" spans="1:19" ht="12.75">
      <c r="A54" s="20" t="s">
        <v>70</v>
      </c>
      <c r="B54" s="21">
        <v>55400.37562065325</v>
      </c>
      <c r="C54" s="21">
        <v>-1082.0959251036322</v>
      </c>
      <c r="D54" s="21">
        <v>0</v>
      </c>
      <c r="E54" s="21">
        <v>0</v>
      </c>
      <c r="F54" s="21">
        <v>54318.279695549616</v>
      </c>
      <c r="G54" s="22"/>
      <c r="H54" s="22"/>
      <c r="I54" s="23"/>
      <c r="Q54" s="16">
        <v>0</v>
      </c>
      <c r="R54" s="16">
        <v>0</v>
      </c>
      <c r="S54" s="16">
        <v>0</v>
      </c>
    </row>
    <row r="55" spans="1:19" ht="12.75">
      <c r="A55" s="20" t="s">
        <v>71</v>
      </c>
      <c r="B55" s="21">
        <v>37974.969906035774</v>
      </c>
      <c r="C55" s="21">
        <v>179677.55254585578</v>
      </c>
      <c r="D55" s="21">
        <v>0</v>
      </c>
      <c r="E55" s="21">
        <v>0</v>
      </c>
      <c r="F55" s="21">
        <v>217652.52245189156</v>
      </c>
      <c r="G55" s="22"/>
      <c r="H55" s="22"/>
      <c r="I55" s="23"/>
      <c r="Q55" s="16">
        <v>0</v>
      </c>
      <c r="R55" s="16">
        <v>0</v>
      </c>
      <c r="S55" s="16">
        <v>0</v>
      </c>
    </row>
    <row r="56" spans="1:19" ht="12.75">
      <c r="A56" s="20" t="s">
        <v>72</v>
      </c>
      <c r="B56" s="21">
        <v>91.2274926683627</v>
      </c>
      <c r="C56" s="21">
        <v>3100.0003280494698</v>
      </c>
      <c r="D56" s="21">
        <v>0</v>
      </c>
      <c r="E56" s="21">
        <v>0</v>
      </c>
      <c r="F56" s="21">
        <v>3191.2278207178324</v>
      </c>
      <c r="G56" s="22"/>
      <c r="H56" s="22"/>
      <c r="I56" s="23"/>
      <c r="Q56" s="16">
        <v>0</v>
      </c>
      <c r="R56" s="16">
        <v>0</v>
      </c>
      <c r="S56" s="16">
        <v>0</v>
      </c>
    </row>
    <row r="57" spans="1:19" ht="12.75">
      <c r="A57" s="20" t="s">
        <v>73</v>
      </c>
      <c r="B57" s="21">
        <v>0</v>
      </c>
      <c r="C57" s="21">
        <v>0</v>
      </c>
      <c r="D57" s="21">
        <v>0</v>
      </c>
      <c r="E57" s="21">
        <v>0</v>
      </c>
      <c r="F57" s="21">
        <v>0</v>
      </c>
      <c r="G57" s="22"/>
      <c r="H57" s="22"/>
      <c r="I57" s="23"/>
      <c r="Q57" s="16">
        <v>0</v>
      </c>
      <c r="R57" s="16">
        <v>0</v>
      </c>
      <c r="S57" s="16">
        <v>0</v>
      </c>
    </row>
    <row r="58" spans="1:19" ht="12.75">
      <c r="A58" s="20" t="s">
        <v>74</v>
      </c>
      <c r="B58" s="21">
        <v>0</v>
      </c>
      <c r="C58" s="21">
        <v>0</v>
      </c>
      <c r="D58" s="21">
        <v>0</v>
      </c>
      <c r="E58" s="21">
        <v>0</v>
      </c>
      <c r="F58" s="21">
        <v>0</v>
      </c>
      <c r="G58" s="22"/>
      <c r="H58" s="22"/>
      <c r="I58" s="23"/>
      <c r="Q58" s="16">
        <v>0</v>
      </c>
      <c r="R58" s="16">
        <v>0</v>
      </c>
      <c r="S58" s="16">
        <v>0</v>
      </c>
    </row>
    <row r="59" spans="1:18" ht="12.75">
      <c r="A59" s="20" t="s">
        <v>0</v>
      </c>
      <c r="B59" s="21"/>
      <c r="C59" s="21"/>
      <c r="D59" s="21"/>
      <c r="E59" s="21"/>
      <c r="F59" s="21"/>
      <c r="G59" s="22"/>
      <c r="H59" s="22"/>
      <c r="I59" s="23"/>
      <c r="R59" s="16" t="s">
        <v>0</v>
      </c>
    </row>
    <row r="60" spans="1:19" ht="12.75">
      <c r="A60" s="20" t="s">
        <v>6</v>
      </c>
      <c r="B60" s="21">
        <v>4685989.289260573</v>
      </c>
      <c r="C60" s="21">
        <v>16200010.22073943</v>
      </c>
      <c r="D60" s="21">
        <v>0</v>
      </c>
      <c r="E60" s="21">
        <v>0</v>
      </c>
      <c r="F60" s="21">
        <v>20885999.509999994</v>
      </c>
      <c r="G60" s="22"/>
      <c r="H60" s="22"/>
      <c r="I60" s="23"/>
      <c r="Q60" s="16">
        <v>0</v>
      </c>
      <c r="R60" s="16">
        <v>0</v>
      </c>
      <c r="S60" s="16">
        <v>0</v>
      </c>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Guarnaty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F21" sqref="F21"/>
    </sheetView>
  </sheetViews>
  <sheetFormatPr defaultColWidth="9.00390625" defaultRowHeight="12.75"/>
  <cols>
    <col min="1" max="1" width="15.625" style="16" bestFit="1" customWidth="1"/>
    <col min="2" max="2" width="11.00390625" style="16" bestFit="1" customWidth="1"/>
    <col min="3" max="3" width="12.125" style="16" bestFit="1" customWidth="1"/>
    <col min="4" max="4" width="6.375" style="16" bestFit="1" customWidth="1"/>
    <col min="5" max="5" width="14.50390625" style="16" bestFit="1" customWidth="1"/>
    <col min="6" max="6" width="12.125" style="16" bestFit="1" customWidth="1"/>
    <col min="7" max="7" width="2.625" style="16" customWidth="1"/>
    <col min="8" max="8" width="28.125" style="16" bestFit="1" customWidth="1"/>
    <col min="9" max="9" width="13.375" style="17" bestFit="1" customWidth="1"/>
    <col min="10" max="16384" width="10.625" style="16" customWidth="1"/>
  </cols>
  <sheetData>
    <row r="1" spans="1:9" ht="12.75">
      <c r="A1" s="133" t="s">
        <v>295</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141569864</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22158.87</v>
      </c>
    </row>
    <row r="16" spans="1:9" ht="12.75">
      <c r="A16" s="20" t="s">
        <v>23</v>
      </c>
      <c r="B16" s="21">
        <v>0</v>
      </c>
      <c r="C16" s="21">
        <v>0</v>
      </c>
      <c r="D16" s="21">
        <v>0</v>
      </c>
      <c r="E16" s="21">
        <v>0</v>
      </c>
      <c r="F16" s="21">
        <v>0</v>
      </c>
      <c r="G16" s="22"/>
      <c r="H16" s="22"/>
      <c r="I16" s="23"/>
    </row>
    <row r="17" spans="1:9" ht="12.75">
      <c r="A17" s="20" t="s">
        <v>24</v>
      </c>
      <c r="B17" s="21">
        <v>0</v>
      </c>
      <c r="C17" s="21">
        <v>20022158.87</v>
      </c>
      <c r="D17" s="21">
        <v>0</v>
      </c>
      <c r="E17" s="21">
        <v>0</v>
      </c>
      <c r="F17" s="21">
        <v>20022158.87</v>
      </c>
      <c r="G17" s="22"/>
      <c r="H17" s="22" t="s">
        <v>25</v>
      </c>
      <c r="I17" s="23"/>
    </row>
    <row r="18" spans="1:9" ht="12.75">
      <c r="A18" s="20" t="s">
        <v>26</v>
      </c>
      <c r="B18" s="21">
        <v>0</v>
      </c>
      <c r="C18" s="21">
        <v>0</v>
      </c>
      <c r="D18" s="21">
        <v>0</v>
      </c>
      <c r="E18" s="21">
        <v>0</v>
      </c>
      <c r="F18" s="21">
        <v>0</v>
      </c>
      <c r="G18" s="22"/>
      <c r="H18" s="22" t="s">
        <v>27</v>
      </c>
      <c r="I18" s="23">
        <v>18711105</v>
      </c>
    </row>
    <row r="19" spans="1:9" ht="12.75">
      <c r="A19" s="20" t="s">
        <v>28</v>
      </c>
      <c r="B19" s="21">
        <v>0</v>
      </c>
      <c r="C19" s="21">
        <v>0</v>
      </c>
      <c r="D19" s="21">
        <v>0</v>
      </c>
      <c r="E19" s="21">
        <v>0</v>
      </c>
      <c r="F19" s="21">
        <v>0</v>
      </c>
      <c r="G19" s="22"/>
      <c r="H19" s="22" t="s">
        <v>29</v>
      </c>
      <c r="I19" s="23">
        <v>98288072</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4570687</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20022158.870000005</v>
      </c>
    </row>
    <row r="26" spans="1:9" ht="12.75">
      <c r="A26" s="20" t="s">
        <v>41</v>
      </c>
      <c r="B26" s="21">
        <v>0</v>
      </c>
      <c r="C26" s="21">
        <v>0</v>
      </c>
      <c r="D26" s="21">
        <v>0</v>
      </c>
      <c r="E26" s="21">
        <v>0</v>
      </c>
      <c r="F26" s="21">
        <v>0</v>
      </c>
      <c r="G26" s="22"/>
      <c r="H26" s="22" t="s">
        <v>42</v>
      </c>
      <c r="I26" s="23">
        <v>20022158.87</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20022158.87</v>
      </c>
      <c r="D60" s="21">
        <v>0</v>
      </c>
      <c r="E60" s="21">
        <v>0</v>
      </c>
      <c r="F60" s="21">
        <v>20022158.87</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4" sqref="E14"/>
    </sheetView>
  </sheetViews>
  <sheetFormatPr defaultColWidth="9.00390625" defaultRowHeight="12.75"/>
  <cols>
    <col min="1" max="1" width="15.625" style="16" customWidth="1"/>
    <col min="2" max="2" width="12.125" style="16" customWidth="1"/>
    <col min="3" max="3" width="11.625" style="16" customWidth="1"/>
    <col min="4" max="4" width="6.375" style="16" customWidth="1"/>
    <col min="5" max="5" width="14.50390625" style="16" customWidth="1"/>
    <col min="6" max="6" width="12.125" style="16" customWidth="1"/>
    <col min="7" max="7" width="2.625" style="16" customWidth="1"/>
    <col min="8" max="8" width="28.125" style="16" customWidth="1"/>
    <col min="9" max="9" width="13.875" style="17" customWidth="1"/>
    <col min="10" max="16384" width="10.625" style="16" customWidth="1"/>
  </cols>
  <sheetData>
    <row r="1" spans="1:9" ht="12.75">
      <c r="A1" s="133" t="s">
        <v>90</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105044.19145207386</v>
      </c>
      <c r="C6" s="21">
        <v>4321.393705108472</v>
      </c>
      <c r="D6" s="21">
        <v>0</v>
      </c>
      <c r="E6" s="21">
        <v>0</v>
      </c>
      <c r="F6" s="21">
        <v>109365.58515718233</v>
      </c>
      <c r="G6" s="22"/>
      <c r="H6" s="22" t="s">
        <v>8</v>
      </c>
      <c r="I6" s="23" t="s">
        <v>0</v>
      </c>
    </row>
    <row r="7" spans="1:9" ht="12" customHeight="1">
      <c r="A7" s="20" t="s">
        <v>9</v>
      </c>
      <c r="B7" s="21">
        <v>3261.2618508515297</v>
      </c>
      <c r="C7" s="21">
        <v>-6648.963121756155</v>
      </c>
      <c r="D7" s="21">
        <v>0</v>
      </c>
      <c r="E7" s="21">
        <v>0</v>
      </c>
      <c r="F7" s="21">
        <v>-3387.701270904625</v>
      </c>
      <c r="G7" s="22"/>
      <c r="H7" s="22"/>
      <c r="I7" s="23"/>
    </row>
    <row r="8" spans="1:9" ht="12.75">
      <c r="A8" s="20" t="s">
        <v>10</v>
      </c>
      <c r="B8" s="21">
        <v>153607.27481087996</v>
      </c>
      <c r="C8" s="21">
        <v>23371.27563811501</v>
      </c>
      <c r="D8" s="21">
        <v>0</v>
      </c>
      <c r="E8" s="21">
        <v>0</v>
      </c>
      <c r="F8" s="21">
        <v>176978.55044899497</v>
      </c>
      <c r="G8" s="22"/>
      <c r="H8" s="22" t="s">
        <v>0</v>
      </c>
      <c r="I8" s="23" t="s">
        <v>0</v>
      </c>
    </row>
    <row r="9" spans="1:9" ht="12.75">
      <c r="A9" s="20" t="s">
        <v>11</v>
      </c>
      <c r="B9" s="21">
        <v>28733.39781354554</v>
      </c>
      <c r="C9" s="21">
        <v>3227.748495752079</v>
      </c>
      <c r="D9" s="21">
        <v>0</v>
      </c>
      <c r="E9" s="21">
        <v>0</v>
      </c>
      <c r="F9" s="21">
        <v>31961.14630929762</v>
      </c>
      <c r="G9" s="22"/>
      <c r="H9" s="22" t="s">
        <v>0</v>
      </c>
      <c r="I9" s="23" t="s">
        <v>0</v>
      </c>
    </row>
    <row r="10" spans="1:9" ht="12.75">
      <c r="A10" s="20" t="s">
        <v>12</v>
      </c>
      <c r="B10" s="21">
        <v>-819158.9117153622</v>
      </c>
      <c r="C10" s="21">
        <v>-22076.929788235342</v>
      </c>
      <c r="D10" s="21">
        <v>0</v>
      </c>
      <c r="E10" s="21">
        <v>0</v>
      </c>
      <c r="F10" s="21">
        <v>-841235.8415035976</v>
      </c>
      <c r="G10" s="22"/>
      <c r="H10" s="22" t="s">
        <v>13</v>
      </c>
      <c r="I10" s="23">
        <v>765438159.4649717</v>
      </c>
    </row>
    <row r="11" spans="1:9" ht="12.75">
      <c r="A11" s="20" t="s">
        <v>14</v>
      </c>
      <c r="B11" s="21">
        <v>7682.2879630574025</v>
      </c>
      <c r="C11" s="21">
        <v>1653.6942184302898</v>
      </c>
      <c r="D11" s="21">
        <v>0</v>
      </c>
      <c r="E11" s="21">
        <v>0</v>
      </c>
      <c r="F11" s="21">
        <v>9335.982181487692</v>
      </c>
      <c r="G11" s="22"/>
      <c r="H11" s="22"/>
      <c r="I11" s="23"/>
    </row>
    <row r="12" spans="1:9" ht="12.75">
      <c r="A12" s="20" t="s">
        <v>15</v>
      </c>
      <c r="B12" s="21">
        <v>57624.30751616007</v>
      </c>
      <c r="C12" s="21">
        <v>2159.9940132490447</v>
      </c>
      <c r="D12" s="21">
        <v>0</v>
      </c>
      <c r="E12" s="21">
        <v>0</v>
      </c>
      <c r="F12" s="21">
        <v>59784.30152940912</v>
      </c>
      <c r="G12" s="22"/>
      <c r="H12" s="22" t="s">
        <v>16</v>
      </c>
      <c r="I12" s="23"/>
    </row>
    <row r="13" spans="1:9" ht="12.75">
      <c r="A13" s="20" t="s">
        <v>17</v>
      </c>
      <c r="B13" s="21">
        <v>38872.04533378655</v>
      </c>
      <c r="C13" s="21">
        <v>460.9368459000925</v>
      </c>
      <c r="D13" s="21">
        <v>0</v>
      </c>
      <c r="E13" s="21">
        <v>0</v>
      </c>
      <c r="F13" s="21">
        <v>39332.98217968664</v>
      </c>
      <c r="G13" s="22"/>
      <c r="H13" s="22" t="s">
        <v>18</v>
      </c>
      <c r="I13" s="23">
        <v>0</v>
      </c>
    </row>
    <row r="14" spans="1:9" ht="12.75">
      <c r="A14" s="20" t="s">
        <v>19</v>
      </c>
      <c r="B14" s="21">
        <v>5336.782384214639</v>
      </c>
      <c r="C14" s="21">
        <v>2270.417426203494</v>
      </c>
      <c r="D14" s="21">
        <v>0</v>
      </c>
      <c r="E14" s="21">
        <v>0</v>
      </c>
      <c r="F14" s="21">
        <v>7607.199810418133</v>
      </c>
      <c r="G14" s="22"/>
      <c r="H14" s="22" t="s">
        <v>20</v>
      </c>
      <c r="I14" s="23">
        <v>2063144</v>
      </c>
    </row>
    <row r="15" spans="1:9" ht="12.75">
      <c r="A15" s="20" t="s">
        <v>21</v>
      </c>
      <c r="B15" s="21">
        <v>451920.03521828726</v>
      </c>
      <c r="C15" s="21">
        <v>53597.076933033066</v>
      </c>
      <c r="D15" s="21">
        <v>0</v>
      </c>
      <c r="E15" s="21">
        <v>0</v>
      </c>
      <c r="F15" s="21">
        <v>505517.1121513203</v>
      </c>
      <c r="G15" s="22"/>
      <c r="H15" s="22" t="s">
        <v>22</v>
      </c>
      <c r="I15" s="23">
        <v>6075046.83</v>
      </c>
    </row>
    <row r="16" spans="1:9" ht="12.75">
      <c r="A16" s="20" t="s">
        <v>23</v>
      </c>
      <c r="B16" s="21">
        <v>47063.68298449693</v>
      </c>
      <c r="C16" s="21">
        <v>15158.16483823862</v>
      </c>
      <c r="D16" s="21">
        <v>0</v>
      </c>
      <c r="E16" s="21">
        <v>0</v>
      </c>
      <c r="F16" s="21">
        <v>62221.84782273555</v>
      </c>
      <c r="G16" s="22"/>
      <c r="H16" s="22"/>
      <c r="I16" s="23"/>
    </row>
    <row r="17" spans="1:9" ht="12.75">
      <c r="A17" s="20" t="s">
        <v>24</v>
      </c>
      <c r="B17" s="21">
        <v>-13139.108037900878</v>
      </c>
      <c r="C17" s="21">
        <v>3072.721465681723</v>
      </c>
      <c r="D17" s="21">
        <v>0</v>
      </c>
      <c r="E17" s="21">
        <v>0</v>
      </c>
      <c r="F17" s="21">
        <v>-10066.386572219155</v>
      </c>
      <c r="G17" s="22"/>
      <c r="H17" s="22" t="s">
        <v>25</v>
      </c>
      <c r="I17" s="23"/>
    </row>
    <row r="18" spans="1:9" ht="12.75">
      <c r="A18" s="20" t="s">
        <v>26</v>
      </c>
      <c r="B18" s="21">
        <v>190112.43359023612</v>
      </c>
      <c r="C18" s="21">
        <v>9714.930717900774</v>
      </c>
      <c r="D18" s="21">
        <v>0</v>
      </c>
      <c r="E18" s="21">
        <v>0</v>
      </c>
      <c r="F18" s="21">
        <v>199827.3643081369</v>
      </c>
      <c r="G18" s="22"/>
      <c r="H18" s="22" t="s">
        <v>27</v>
      </c>
      <c r="I18" s="23">
        <v>714278168.9999999</v>
      </c>
    </row>
    <row r="19" spans="1:9" ht="12.75">
      <c r="A19" s="20" t="s">
        <v>28</v>
      </c>
      <c r="B19" s="21">
        <v>276370.77643235214</v>
      </c>
      <c r="C19" s="21">
        <v>21976.194575366506</v>
      </c>
      <c r="D19" s="21">
        <v>0</v>
      </c>
      <c r="E19" s="21">
        <v>0</v>
      </c>
      <c r="F19" s="21">
        <v>298346.97100771865</v>
      </c>
      <c r="G19" s="22"/>
      <c r="H19" s="22" t="s">
        <v>29</v>
      </c>
      <c r="I19" s="23">
        <v>-330049945.6999487</v>
      </c>
    </row>
    <row r="20" spans="1:9" ht="12.75">
      <c r="A20" s="20" t="s">
        <v>30</v>
      </c>
      <c r="B20" s="21">
        <v>277547.73922591936</v>
      </c>
      <c r="C20" s="21">
        <v>110719.1169068527</v>
      </c>
      <c r="D20" s="21">
        <v>0</v>
      </c>
      <c r="E20" s="21">
        <v>0</v>
      </c>
      <c r="F20" s="21">
        <v>388266.85613277205</v>
      </c>
      <c r="G20" s="22"/>
      <c r="H20" s="22" t="s">
        <v>31</v>
      </c>
      <c r="I20" s="23" t="s">
        <v>0</v>
      </c>
    </row>
    <row r="21" spans="1:9" ht="12.75">
      <c r="A21" s="20" t="s">
        <v>32</v>
      </c>
      <c r="B21" s="21">
        <v>59735.17074452969</v>
      </c>
      <c r="C21" s="21">
        <v>11681.170365282684</v>
      </c>
      <c r="D21" s="21">
        <v>0</v>
      </c>
      <c r="E21" s="21">
        <v>0</v>
      </c>
      <c r="F21" s="21">
        <v>71416.34110981238</v>
      </c>
      <c r="G21" s="22"/>
      <c r="H21" s="22" t="s">
        <v>33</v>
      </c>
      <c r="I21" s="23">
        <v>233590142.16492048</v>
      </c>
    </row>
    <row r="22" spans="1:9" ht="12.75">
      <c r="A22" s="20" t="s">
        <v>34</v>
      </c>
      <c r="B22" s="21">
        <v>20497.272385160904</v>
      </c>
      <c r="C22" s="21">
        <v>21268.155960028642</v>
      </c>
      <c r="D22" s="21">
        <v>0</v>
      </c>
      <c r="E22" s="21">
        <v>0</v>
      </c>
      <c r="F22" s="21">
        <v>41765.428345189546</v>
      </c>
      <c r="G22" s="22"/>
      <c r="H22" s="22" t="s">
        <v>35</v>
      </c>
      <c r="I22" s="23" t="s">
        <v>0</v>
      </c>
    </row>
    <row r="23" spans="1:9" ht="12.75">
      <c r="A23" s="20" t="s">
        <v>36</v>
      </c>
      <c r="B23" s="21">
        <v>683989.2146000061</v>
      </c>
      <c r="C23" s="21">
        <v>141357.51757011376</v>
      </c>
      <c r="D23" s="21">
        <v>0</v>
      </c>
      <c r="E23" s="21">
        <v>0</v>
      </c>
      <c r="F23" s="21">
        <v>825346.7321701199</v>
      </c>
      <c r="G23" s="22"/>
      <c r="H23" s="22" t="s">
        <v>37</v>
      </c>
      <c r="I23" s="23">
        <v>148561315</v>
      </c>
    </row>
    <row r="24" spans="1:9" ht="12.75">
      <c r="A24" s="20" t="s">
        <v>38</v>
      </c>
      <c r="B24" s="21">
        <v>70594.71411404433</v>
      </c>
      <c r="C24" s="21">
        <v>6751.620125184105</v>
      </c>
      <c r="D24" s="21">
        <v>0</v>
      </c>
      <c r="E24" s="21">
        <v>0</v>
      </c>
      <c r="F24" s="21">
        <v>77346.33423922842</v>
      </c>
      <c r="G24" s="22"/>
      <c r="H24" s="22"/>
      <c r="I24" s="23"/>
    </row>
    <row r="25" spans="1:9" ht="12.75">
      <c r="A25" s="20" t="s">
        <v>39</v>
      </c>
      <c r="B25" s="21">
        <v>30153.518748616334</v>
      </c>
      <c r="C25" s="21">
        <v>-180.31901699869604</v>
      </c>
      <c r="D25" s="21">
        <v>0</v>
      </c>
      <c r="E25" s="21">
        <v>0</v>
      </c>
      <c r="F25" s="21">
        <v>29973.19973161764</v>
      </c>
      <c r="G25" s="22"/>
      <c r="H25" s="22" t="s">
        <v>40</v>
      </c>
      <c r="I25" s="23">
        <v>7196669.830000043</v>
      </c>
    </row>
    <row r="26" spans="1:9" ht="12.75">
      <c r="A26" s="20" t="s">
        <v>41</v>
      </c>
      <c r="B26" s="21">
        <v>73469.29625845444</v>
      </c>
      <c r="C26" s="21">
        <v>7038.57717585683</v>
      </c>
      <c r="D26" s="21">
        <v>0</v>
      </c>
      <c r="E26" s="21">
        <v>0</v>
      </c>
      <c r="F26" s="21">
        <v>80507.87343431127</v>
      </c>
      <c r="G26" s="22"/>
      <c r="H26" s="22" t="s">
        <v>42</v>
      </c>
      <c r="I26" s="23">
        <v>7196669.829999956</v>
      </c>
    </row>
    <row r="27" spans="1:9" ht="12.75">
      <c r="A27" s="20" t="s">
        <v>43</v>
      </c>
      <c r="B27" s="21">
        <v>87451.17234464898</v>
      </c>
      <c r="C27" s="21">
        <v>5733.822731810418</v>
      </c>
      <c r="D27" s="21">
        <v>0</v>
      </c>
      <c r="E27" s="21">
        <v>0</v>
      </c>
      <c r="F27" s="21">
        <v>93184.9950764594</v>
      </c>
      <c r="G27" s="22"/>
      <c r="H27" s="22"/>
      <c r="I27" s="23" t="s">
        <v>0</v>
      </c>
    </row>
    <row r="28" spans="1:9" ht="12.75">
      <c r="A28" s="20" t="s">
        <v>44</v>
      </c>
      <c r="B28" s="21">
        <v>388739.74558080407</v>
      </c>
      <c r="C28" s="21">
        <v>63719.87230863754</v>
      </c>
      <c r="D28" s="21">
        <v>0</v>
      </c>
      <c r="E28" s="21">
        <v>0</v>
      </c>
      <c r="F28" s="21">
        <v>452459.6178894416</v>
      </c>
      <c r="G28" s="22"/>
      <c r="H28" s="22"/>
      <c r="I28" s="23"/>
    </row>
    <row r="29" spans="1:9" ht="12.75">
      <c r="A29" s="20" t="s">
        <v>45</v>
      </c>
      <c r="B29" s="21">
        <v>83313.72735012672</v>
      </c>
      <c r="C29" s="21">
        <v>976.1381325525363</v>
      </c>
      <c r="D29" s="21">
        <v>0</v>
      </c>
      <c r="E29" s="21">
        <v>0</v>
      </c>
      <c r="F29" s="21">
        <v>84289.86548267925</v>
      </c>
      <c r="G29" s="22"/>
      <c r="H29" s="22"/>
      <c r="I29" s="23"/>
    </row>
    <row r="30" spans="1:9" ht="12.75">
      <c r="A30" s="20" t="s">
        <v>46</v>
      </c>
      <c r="B30" s="21">
        <v>24936.82719833948</v>
      </c>
      <c r="C30" s="21">
        <v>3342.1874717885876</v>
      </c>
      <c r="D30" s="21">
        <v>0</v>
      </c>
      <c r="E30" s="21">
        <v>0</v>
      </c>
      <c r="F30" s="21">
        <v>28279.01467012807</v>
      </c>
      <c r="G30" s="22"/>
      <c r="H30" s="22"/>
      <c r="I30" s="23"/>
    </row>
    <row r="31" spans="1:9" ht="12.75">
      <c r="A31" s="20" t="s">
        <v>47</v>
      </c>
      <c r="B31" s="21">
        <v>47984.42287315242</v>
      </c>
      <c r="C31" s="21">
        <v>3579.1308962378534</v>
      </c>
      <c r="D31" s="21">
        <v>0</v>
      </c>
      <c r="E31" s="21">
        <v>0</v>
      </c>
      <c r="F31" s="21">
        <v>51563.55376939027</v>
      </c>
      <c r="G31" s="22"/>
      <c r="H31" s="22"/>
      <c r="I31" s="23"/>
    </row>
    <row r="32" spans="1:9" ht="12.75">
      <c r="A32" s="20" t="s">
        <v>48</v>
      </c>
      <c r="B32" s="21">
        <v>134521.24235119345</v>
      </c>
      <c r="C32" s="21">
        <v>17866.579463065777</v>
      </c>
      <c r="D32" s="21">
        <v>0</v>
      </c>
      <c r="E32" s="21">
        <v>0</v>
      </c>
      <c r="F32" s="21">
        <v>152387.82181425922</v>
      </c>
      <c r="G32" s="22"/>
      <c r="H32" s="22"/>
      <c r="I32" s="23"/>
    </row>
    <row r="33" spans="1:9" ht="12.75">
      <c r="A33" s="20" t="s">
        <v>49</v>
      </c>
      <c r="B33" s="21">
        <v>100152.19086959912</v>
      </c>
      <c r="C33" s="21">
        <v>9084.937126539284</v>
      </c>
      <c r="D33" s="21">
        <v>0</v>
      </c>
      <c r="E33" s="21">
        <v>0</v>
      </c>
      <c r="F33" s="21">
        <v>109237.1279961384</v>
      </c>
      <c r="G33" s="22"/>
      <c r="H33" s="22"/>
      <c r="I33" s="23"/>
    </row>
    <row r="34" spans="1:9" ht="12.75">
      <c r="A34" s="20" t="s">
        <v>50</v>
      </c>
      <c r="B34" s="21">
        <v>18941.342782683903</v>
      </c>
      <c r="C34" s="21">
        <v>989.5220099611652</v>
      </c>
      <c r="D34" s="21">
        <v>0</v>
      </c>
      <c r="E34" s="21">
        <v>0</v>
      </c>
      <c r="F34" s="21">
        <v>19930.86479264507</v>
      </c>
      <c r="G34" s="22"/>
      <c r="H34" s="22"/>
      <c r="I34" s="23"/>
    </row>
    <row r="35" spans="1:9" ht="12.75">
      <c r="A35" s="20" t="s">
        <v>51</v>
      </c>
      <c r="B35" s="21">
        <v>11968.901080921525</v>
      </c>
      <c r="C35" s="21">
        <v>-1025.9125859880423</v>
      </c>
      <c r="D35" s="21">
        <v>0</v>
      </c>
      <c r="E35" s="21">
        <v>0</v>
      </c>
      <c r="F35" s="21">
        <v>10942.988494933483</v>
      </c>
      <c r="G35" s="22"/>
      <c r="H35" s="22"/>
      <c r="I35" s="23"/>
    </row>
    <row r="36" spans="1:9" ht="12.75">
      <c r="A36" s="20" t="s">
        <v>52</v>
      </c>
      <c r="B36" s="21">
        <v>27902.70807235746</v>
      </c>
      <c r="C36" s="21">
        <v>647.9108952385031</v>
      </c>
      <c r="D36" s="21">
        <v>0</v>
      </c>
      <c r="E36" s="21">
        <v>0</v>
      </c>
      <c r="F36" s="21">
        <v>28550.618967595965</v>
      </c>
      <c r="G36" s="22"/>
      <c r="H36" s="22"/>
      <c r="I36" s="23"/>
    </row>
    <row r="37" spans="1:9" ht="12.75">
      <c r="A37" s="20" t="s">
        <v>53</v>
      </c>
      <c r="B37" s="21">
        <v>57018.384042769205</v>
      </c>
      <c r="C37" s="21">
        <v>23259.06340156315</v>
      </c>
      <c r="D37" s="21">
        <v>0</v>
      </c>
      <c r="E37" s="21">
        <v>0</v>
      </c>
      <c r="F37" s="21">
        <v>80277.44744433236</v>
      </c>
      <c r="G37" s="22"/>
      <c r="H37" s="22"/>
      <c r="I37" s="23"/>
    </row>
    <row r="38" spans="1:9" ht="12.75">
      <c r="A38" s="20" t="s">
        <v>54</v>
      </c>
      <c r="B38" s="21">
        <v>0</v>
      </c>
      <c r="C38" s="21">
        <v>0</v>
      </c>
      <c r="D38" s="21">
        <v>0</v>
      </c>
      <c r="E38" s="21">
        <v>0</v>
      </c>
      <c r="F38" s="21">
        <v>0</v>
      </c>
      <c r="G38" s="22"/>
      <c r="H38" s="22"/>
      <c r="I38" s="23"/>
    </row>
    <row r="39" spans="1:9" ht="12.75">
      <c r="A39" s="20" t="s">
        <v>55</v>
      </c>
      <c r="B39" s="21">
        <v>239141.47332209907</v>
      </c>
      <c r="C39" s="21">
        <v>17760.25836245611</v>
      </c>
      <c r="D39" s="21">
        <v>0</v>
      </c>
      <c r="E39" s="21">
        <v>0</v>
      </c>
      <c r="F39" s="21">
        <v>256901.73168455518</v>
      </c>
      <c r="G39" s="22"/>
      <c r="H39" s="22"/>
      <c r="I39" s="23"/>
    </row>
    <row r="40" spans="1:9" ht="12.75">
      <c r="A40" s="20" t="s">
        <v>56</v>
      </c>
      <c r="B40" s="21">
        <v>141698.0128266844</v>
      </c>
      <c r="C40" s="21">
        <v>7190.623496447748</v>
      </c>
      <c r="D40" s="21">
        <v>0</v>
      </c>
      <c r="E40" s="21">
        <v>0</v>
      </c>
      <c r="F40" s="21">
        <v>148888.63632313214</v>
      </c>
      <c r="G40" s="22"/>
      <c r="H40" s="22"/>
      <c r="I40" s="23"/>
    </row>
    <row r="41" spans="1:9" ht="12.75">
      <c r="A41" s="20" t="s">
        <v>57</v>
      </c>
      <c r="B41" s="21">
        <v>466773.07483320776</v>
      </c>
      <c r="C41" s="21">
        <v>63447.99627560179</v>
      </c>
      <c r="D41" s="21">
        <v>0</v>
      </c>
      <c r="E41" s="21">
        <v>0</v>
      </c>
      <c r="F41" s="21">
        <v>530221.0711088096</v>
      </c>
      <c r="G41" s="22"/>
      <c r="H41" s="22"/>
      <c r="I41" s="23"/>
    </row>
    <row r="42" spans="1:9" ht="12.75">
      <c r="A42" s="20" t="s">
        <v>58</v>
      </c>
      <c r="B42" s="21">
        <v>73389.13077581674</v>
      </c>
      <c r="C42" s="21">
        <v>5253.714065726221</v>
      </c>
      <c r="D42" s="21">
        <v>0</v>
      </c>
      <c r="E42" s="21">
        <v>0</v>
      </c>
      <c r="F42" s="21">
        <v>78642.84484154296</v>
      </c>
      <c r="G42" s="22"/>
      <c r="H42" s="22"/>
      <c r="I42" s="23"/>
    </row>
    <row r="43" spans="1:9" ht="12.75">
      <c r="A43" s="20" t="s">
        <v>59</v>
      </c>
      <c r="B43" s="21">
        <v>67985.80965131242</v>
      </c>
      <c r="C43" s="21">
        <v>3152.419351004719</v>
      </c>
      <c r="D43" s="21">
        <v>0</v>
      </c>
      <c r="E43" s="21">
        <v>0</v>
      </c>
      <c r="F43" s="21">
        <v>71138.22900231714</v>
      </c>
      <c r="G43" s="22"/>
      <c r="H43" s="22"/>
      <c r="I43" s="23"/>
    </row>
    <row r="44" spans="1:9" ht="12.75">
      <c r="A44" s="20" t="s">
        <v>60</v>
      </c>
      <c r="B44" s="21">
        <v>219841.64958226122</v>
      </c>
      <c r="C44" s="21">
        <v>-1171.7540985458181</v>
      </c>
      <c r="D44" s="21">
        <v>0</v>
      </c>
      <c r="E44" s="21">
        <v>0</v>
      </c>
      <c r="F44" s="21">
        <v>218669.8954837154</v>
      </c>
      <c r="G44" s="22"/>
      <c r="H44" s="22"/>
      <c r="I44" s="23"/>
    </row>
    <row r="45" spans="1:9" ht="12.75">
      <c r="A45" s="20" t="s">
        <v>61</v>
      </c>
      <c r="B45" s="21">
        <v>0</v>
      </c>
      <c r="C45" s="21">
        <v>0</v>
      </c>
      <c r="D45" s="21">
        <v>0</v>
      </c>
      <c r="E45" s="21">
        <v>0</v>
      </c>
      <c r="F45" s="21">
        <v>0</v>
      </c>
      <c r="G45" s="22"/>
      <c r="H45" s="22"/>
      <c r="I45" s="23"/>
    </row>
    <row r="46" spans="1:9" ht="12.75">
      <c r="A46" s="20" t="s">
        <v>62</v>
      </c>
      <c r="B46" s="21">
        <v>10609.114793339279</v>
      </c>
      <c r="C46" s="21">
        <v>1944.2827500819712</v>
      </c>
      <c r="D46" s="21">
        <v>0</v>
      </c>
      <c r="E46" s="21">
        <v>0</v>
      </c>
      <c r="F46" s="21">
        <v>12553.39754342125</v>
      </c>
      <c r="G46" s="22"/>
      <c r="H46" s="22"/>
      <c r="I46" s="23"/>
    </row>
    <row r="47" spans="1:9" ht="12.75">
      <c r="A47" s="20" t="s">
        <v>63</v>
      </c>
      <c r="B47" s="21">
        <v>99599.79234666098</v>
      </c>
      <c r="C47" s="21">
        <v>18973.586115607046</v>
      </c>
      <c r="D47" s="21">
        <v>0</v>
      </c>
      <c r="E47" s="21">
        <v>0</v>
      </c>
      <c r="F47" s="21">
        <v>118573.37846226803</v>
      </c>
      <c r="G47" s="22"/>
      <c r="H47" s="22"/>
      <c r="I47" s="23"/>
    </row>
    <row r="48" spans="1:9" ht="12.75">
      <c r="A48" s="20" t="s">
        <v>64</v>
      </c>
      <c r="B48" s="21">
        <v>68375.17656645179</v>
      </c>
      <c r="C48" s="21">
        <v>20252.585750129423</v>
      </c>
      <c r="D48" s="21">
        <v>0</v>
      </c>
      <c r="E48" s="21">
        <v>0</v>
      </c>
      <c r="F48" s="21">
        <v>88627.76231658121</v>
      </c>
      <c r="G48" s="22"/>
      <c r="H48" s="22"/>
      <c r="I48" s="23"/>
    </row>
    <row r="49" spans="1:9" ht="12.75">
      <c r="A49" s="20" t="s">
        <v>65</v>
      </c>
      <c r="B49" s="21">
        <v>94835.6653644978</v>
      </c>
      <c r="C49" s="21">
        <v>12419.30587974732</v>
      </c>
      <c r="D49" s="21">
        <v>0</v>
      </c>
      <c r="E49" s="21">
        <v>0</v>
      </c>
      <c r="F49" s="21">
        <v>107254.97124424513</v>
      </c>
      <c r="G49" s="22"/>
      <c r="H49" s="22"/>
      <c r="I49" s="23"/>
    </row>
    <row r="50" spans="1:9" ht="12.75">
      <c r="A50" s="20" t="s">
        <v>66</v>
      </c>
      <c r="B50" s="21">
        <v>801495.1782488618</v>
      </c>
      <c r="C50" s="21">
        <v>122746.59282062552</v>
      </c>
      <c r="D50" s="21">
        <v>0</v>
      </c>
      <c r="E50" s="21">
        <v>0</v>
      </c>
      <c r="F50" s="21">
        <v>924241.7710694873</v>
      </c>
      <c r="G50" s="22"/>
      <c r="H50" s="22"/>
      <c r="I50" s="23"/>
    </row>
    <row r="51" spans="1:9" ht="12.75">
      <c r="A51" s="20" t="s">
        <v>67</v>
      </c>
      <c r="B51" s="21">
        <v>272635.39145077066</v>
      </c>
      <c r="C51" s="21">
        <v>13595.411018454572</v>
      </c>
      <c r="D51" s="21">
        <v>0</v>
      </c>
      <c r="E51" s="21">
        <v>0</v>
      </c>
      <c r="F51" s="21">
        <v>286230.80246922525</v>
      </c>
      <c r="G51" s="22"/>
      <c r="H51" s="22"/>
      <c r="I51" s="23"/>
    </row>
    <row r="52" spans="1:9" ht="12.75">
      <c r="A52" s="20" t="s">
        <v>68</v>
      </c>
      <c r="B52" s="21">
        <v>29.320698403244023</v>
      </c>
      <c r="C52" s="21">
        <v>279.4775443820572</v>
      </c>
      <c r="D52" s="21">
        <v>0</v>
      </c>
      <c r="E52" s="21">
        <v>0</v>
      </c>
      <c r="F52" s="21">
        <v>308.7982427853012</v>
      </c>
      <c r="G52" s="22"/>
      <c r="H52" s="22"/>
      <c r="I52" s="23"/>
    </row>
    <row r="53" spans="1:9" ht="12.75">
      <c r="A53" s="20" t="s">
        <v>69</v>
      </c>
      <c r="B53" s="21">
        <v>270834.4267657767</v>
      </c>
      <c r="C53" s="21">
        <v>9345.98101804423</v>
      </c>
      <c r="D53" s="21">
        <v>0</v>
      </c>
      <c r="E53" s="21">
        <v>0</v>
      </c>
      <c r="F53" s="21">
        <v>280180.40778382093</v>
      </c>
      <c r="G53" s="22"/>
      <c r="H53" s="22"/>
      <c r="I53" s="23"/>
    </row>
    <row r="54" spans="1:9" ht="12.75">
      <c r="A54" s="20" t="s">
        <v>70</v>
      </c>
      <c r="B54" s="21">
        <v>552122.4133393047</v>
      </c>
      <c r="C54" s="21">
        <v>48036.239128919144</v>
      </c>
      <c r="D54" s="21">
        <v>0</v>
      </c>
      <c r="E54" s="21">
        <v>0</v>
      </c>
      <c r="F54" s="21">
        <v>600158.6524682238</v>
      </c>
      <c r="G54" s="22"/>
      <c r="H54" s="22"/>
      <c r="I54" s="23"/>
    </row>
    <row r="55" spans="1:9" ht="12.75">
      <c r="A55" s="20" t="s">
        <v>71</v>
      </c>
      <c r="B55" s="21">
        <v>-4896.375088611385</v>
      </c>
      <c r="C55" s="21">
        <v>33316.9409321908</v>
      </c>
      <c r="D55" s="21">
        <v>0</v>
      </c>
      <c r="E55" s="21">
        <v>0</v>
      </c>
      <c r="F55" s="21">
        <v>28420.565843579418</v>
      </c>
      <c r="G55" s="22"/>
      <c r="H55" s="22"/>
      <c r="I55" s="23"/>
    </row>
    <row r="56" spans="1:9" ht="12.75">
      <c r="A56" s="20" t="s">
        <v>72</v>
      </c>
      <c r="B56" s="21">
        <v>142142.02674671682</v>
      </c>
      <c r="C56" s="21">
        <v>3748.3643838259304</v>
      </c>
      <c r="D56" s="21">
        <v>0</v>
      </c>
      <c r="E56" s="21">
        <v>0</v>
      </c>
      <c r="F56" s="21">
        <v>145890.39113054273</v>
      </c>
      <c r="G56" s="22"/>
      <c r="H56" s="22"/>
      <c r="I56" s="23"/>
    </row>
    <row r="57" spans="1:9" ht="12.75">
      <c r="A57" s="20" t="s">
        <v>73</v>
      </c>
      <c r="B57" s="21">
        <v>26182.502624573186</v>
      </c>
      <c r="C57" s="21">
        <v>2268.225236410566</v>
      </c>
      <c r="D57" s="21">
        <v>0</v>
      </c>
      <c r="E57" s="21">
        <v>0</v>
      </c>
      <c r="F57" s="21">
        <v>28450.727860983752</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6275041.833068132</v>
      </c>
      <c r="C60" s="21">
        <v>921627.9969318241</v>
      </c>
      <c r="D60" s="21">
        <v>0</v>
      </c>
      <c r="E60" s="21">
        <v>0</v>
      </c>
      <c r="F60" s="21">
        <v>7196669.829999956</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E14" sqref="E14"/>
    </sheetView>
  </sheetViews>
  <sheetFormatPr defaultColWidth="9.00390625" defaultRowHeight="12.75"/>
  <cols>
    <col min="1" max="1" width="15.625" style="16" customWidth="1"/>
    <col min="2" max="2" width="9.375" style="16" customWidth="1"/>
    <col min="3" max="3" width="11.625" style="16" customWidth="1"/>
    <col min="4" max="4" width="6.375" style="16" customWidth="1"/>
    <col min="5" max="5" width="14.50390625" style="16" customWidth="1"/>
    <col min="6" max="6" width="9.375" style="16" customWidth="1"/>
    <col min="7" max="7" width="2.625" style="16" customWidth="1"/>
    <col min="8" max="8" width="28.125" style="16" customWidth="1"/>
    <col min="9" max="9" width="9.375" style="17" customWidth="1"/>
    <col min="10" max="14" width="10.625" style="16" customWidth="1"/>
    <col min="15" max="15" width="10.50390625" style="16" customWidth="1"/>
    <col min="16" max="16" width="8.125" style="16" customWidth="1"/>
    <col min="17" max="17" width="10.375" style="16" customWidth="1"/>
    <col min="18" max="18" width="9.375" style="16" customWidth="1"/>
    <col min="19" max="19" width="3.00390625" style="16" customWidth="1"/>
    <col min="20" max="16384" width="10.625" style="16" customWidth="1"/>
  </cols>
  <sheetData>
    <row r="1" spans="1:9" ht="12.75">
      <c r="A1" s="133" t="s">
        <v>241</v>
      </c>
      <c r="B1" s="133"/>
      <c r="C1" s="133"/>
      <c r="D1" s="133"/>
      <c r="E1" s="133"/>
      <c r="F1" s="133"/>
      <c r="G1" s="133"/>
      <c r="H1" s="133"/>
      <c r="I1" s="133"/>
    </row>
    <row r="2" ht="12.75">
      <c r="A2" s="14" t="s">
        <v>0</v>
      </c>
    </row>
    <row r="3" spans="2:18" ht="12.75">
      <c r="B3" s="18"/>
      <c r="C3" s="18" t="s">
        <v>1</v>
      </c>
      <c r="D3" s="19"/>
      <c r="E3" s="18" t="s">
        <v>2</v>
      </c>
      <c r="O3" s="16" t="s">
        <v>81</v>
      </c>
      <c r="P3" s="16" t="s">
        <v>82</v>
      </c>
      <c r="Q3" s="16" t="s">
        <v>83</v>
      </c>
      <c r="R3" s="16" t="s">
        <v>84</v>
      </c>
    </row>
    <row r="4" spans="1:6" ht="12.75">
      <c r="A4" s="16" t="s">
        <v>0</v>
      </c>
      <c r="B4" s="18" t="s">
        <v>3</v>
      </c>
      <c r="C4" s="18" t="s">
        <v>4</v>
      </c>
      <c r="D4" s="18" t="s">
        <v>5</v>
      </c>
      <c r="E4" s="18" t="s">
        <v>4</v>
      </c>
      <c r="F4" s="18" t="s">
        <v>6</v>
      </c>
    </row>
    <row r="5" ht="12.75">
      <c r="A5" s="16" t="s">
        <v>0</v>
      </c>
    </row>
    <row r="6" spans="1:19" ht="12.75">
      <c r="A6" s="20" t="s">
        <v>7</v>
      </c>
      <c r="B6" s="21">
        <v>2235.7976792966315</v>
      </c>
      <c r="C6" s="21">
        <v>0</v>
      </c>
      <c r="D6" s="21">
        <v>13.207212915296871</v>
      </c>
      <c r="E6" s="21">
        <v>0</v>
      </c>
      <c r="F6" s="21">
        <v>2249.0048922119286</v>
      </c>
      <c r="G6" s="22"/>
      <c r="H6" s="22" t="s">
        <v>8</v>
      </c>
      <c r="I6" s="23" t="s">
        <v>0</v>
      </c>
      <c r="O6" s="16">
        <v>0</v>
      </c>
      <c r="P6" s="16">
        <v>0</v>
      </c>
      <c r="Q6" s="16">
        <v>0</v>
      </c>
      <c r="R6" s="16">
        <v>0</v>
      </c>
      <c r="S6" s="16">
        <v>0</v>
      </c>
    </row>
    <row r="7" spans="1:19" ht="12" customHeight="1">
      <c r="A7" s="20" t="s">
        <v>9</v>
      </c>
      <c r="B7" s="21">
        <v>0</v>
      </c>
      <c r="C7" s="21">
        <v>0</v>
      </c>
      <c r="D7" s="21">
        <v>0</v>
      </c>
      <c r="E7" s="21">
        <v>0</v>
      </c>
      <c r="F7" s="21">
        <v>0</v>
      </c>
      <c r="G7" s="22"/>
      <c r="H7" s="22"/>
      <c r="I7" s="23"/>
      <c r="O7" s="16">
        <v>0</v>
      </c>
      <c r="P7" s="16">
        <v>0</v>
      </c>
      <c r="Q7" s="16">
        <v>0</v>
      </c>
      <c r="R7" s="16">
        <v>0</v>
      </c>
      <c r="S7" s="16">
        <v>0</v>
      </c>
    </row>
    <row r="8" spans="1:19" ht="12.75">
      <c r="A8" s="20" t="s">
        <v>10</v>
      </c>
      <c r="B8" s="21">
        <v>3540.671734736765</v>
      </c>
      <c r="C8" s="21">
        <v>1.1455479438934402</v>
      </c>
      <c r="D8" s="21">
        <v>2.190426523020487</v>
      </c>
      <c r="E8" s="21">
        <v>0</v>
      </c>
      <c r="F8" s="21">
        <v>3544.0077092036786</v>
      </c>
      <c r="G8" s="22"/>
      <c r="H8" s="22" t="s">
        <v>0</v>
      </c>
      <c r="I8" s="23" t="s">
        <v>0</v>
      </c>
      <c r="O8" s="16">
        <v>0</v>
      </c>
      <c r="P8" s="16">
        <v>0</v>
      </c>
      <c r="Q8" s="16">
        <v>0</v>
      </c>
      <c r="R8" s="16">
        <v>0</v>
      </c>
      <c r="S8" s="16">
        <v>0</v>
      </c>
    </row>
    <row r="9" spans="1:19" ht="12.75">
      <c r="A9" s="20" t="s">
        <v>11</v>
      </c>
      <c r="B9" s="21">
        <v>2730.349905006071</v>
      </c>
      <c r="C9" s="21">
        <v>0</v>
      </c>
      <c r="D9" s="21">
        <v>1.6560378676454584</v>
      </c>
      <c r="E9" s="21">
        <v>0</v>
      </c>
      <c r="F9" s="21">
        <v>2732.0059428737163</v>
      </c>
      <c r="G9" s="22"/>
      <c r="H9" s="22" t="s">
        <v>0</v>
      </c>
      <c r="I9" s="23" t="s">
        <v>0</v>
      </c>
      <c r="O9" s="16">
        <v>0</v>
      </c>
      <c r="P9" s="16">
        <v>0</v>
      </c>
      <c r="Q9" s="16">
        <v>0</v>
      </c>
      <c r="R9" s="16">
        <v>0</v>
      </c>
      <c r="S9" s="16">
        <v>0</v>
      </c>
    </row>
    <row r="10" spans="1:19" ht="12.75">
      <c r="A10" s="20" t="s">
        <v>12</v>
      </c>
      <c r="B10" s="21">
        <v>21251.735865850078</v>
      </c>
      <c r="C10" s="21">
        <v>0</v>
      </c>
      <c r="D10" s="21">
        <v>1.310365443879968</v>
      </c>
      <c r="E10" s="21">
        <v>0</v>
      </c>
      <c r="F10" s="21">
        <v>21253.046231293956</v>
      </c>
      <c r="G10" s="22"/>
      <c r="H10" s="22" t="s">
        <v>13</v>
      </c>
      <c r="I10" s="23">
        <v>0</v>
      </c>
      <c r="O10" s="16">
        <v>0</v>
      </c>
      <c r="P10" s="16">
        <v>0</v>
      </c>
      <c r="Q10" s="16">
        <v>0</v>
      </c>
      <c r="R10" s="16">
        <v>0</v>
      </c>
      <c r="S10" s="16">
        <v>0</v>
      </c>
    </row>
    <row r="11" spans="1:19" ht="12.75">
      <c r="A11" s="20" t="s">
        <v>14</v>
      </c>
      <c r="B11" s="21">
        <v>7361.288751056646</v>
      </c>
      <c r="C11" s="21">
        <v>0</v>
      </c>
      <c r="D11" s="21">
        <v>0.7272633783099751</v>
      </c>
      <c r="E11" s="21">
        <v>0</v>
      </c>
      <c r="F11" s="21">
        <v>7362.016014434956</v>
      </c>
      <c r="G11" s="22"/>
      <c r="H11" s="22"/>
      <c r="I11" s="23"/>
      <c r="O11" s="16">
        <v>0</v>
      </c>
      <c r="P11" s="16">
        <v>0</v>
      </c>
      <c r="Q11" s="16">
        <v>0</v>
      </c>
      <c r="R11" s="16">
        <v>0</v>
      </c>
      <c r="S11" s="16">
        <v>0</v>
      </c>
    </row>
    <row r="12" spans="1:19" ht="12.75">
      <c r="A12" s="20" t="s">
        <v>15</v>
      </c>
      <c r="B12" s="21">
        <v>0</v>
      </c>
      <c r="C12" s="21">
        <v>0</v>
      </c>
      <c r="D12" s="21">
        <v>0</v>
      </c>
      <c r="E12" s="21">
        <v>0</v>
      </c>
      <c r="F12" s="21">
        <v>0</v>
      </c>
      <c r="G12" s="22"/>
      <c r="H12" s="22" t="s">
        <v>16</v>
      </c>
      <c r="I12" s="23"/>
      <c r="O12" s="16">
        <v>0</v>
      </c>
      <c r="P12" s="16">
        <v>0</v>
      </c>
      <c r="Q12" s="16">
        <v>0</v>
      </c>
      <c r="R12" s="16">
        <v>0</v>
      </c>
      <c r="S12" s="16">
        <v>0</v>
      </c>
    </row>
    <row r="13" spans="1:19" ht="12.75">
      <c r="A13" s="20" t="s">
        <v>17</v>
      </c>
      <c r="B13" s="21">
        <v>0</v>
      </c>
      <c r="C13" s="21">
        <v>0</v>
      </c>
      <c r="D13" s="21">
        <v>0</v>
      </c>
      <c r="E13" s="21">
        <v>0</v>
      </c>
      <c r="F13" s="21">
        <v>0</v>
      </c>
      <c r="G13" s="22"/>
      <c r="H13" s="22" t="s">
        <v>18</v>
      </c>
      <c r="I13" s="23">
        <v>0</v>
      </c>
      <c r="O13" s="16">
        <v>0</v>
      </c>
      <c r="P13" s="16">
        <v>0</v>
      </c>
      <c r="Q13" s="16">
        <v>0</v>
      </c>
      <c r="R13" s="16">
        <v>0</v>
      </c>
      <c r="S13" s="16">
        <v>0</v>
      </c>
    </row>
    <row r="14" spans="1:19" ht="12.75">
      <c r="A14" s="20" t="s">
        <v>19</v>
      </c>
      <c r="B14" s="21">
        <v>0</v>
      </c>
      <c r="C14" s="21">
        <v>0</v>
      </c>
      <c r="D14" s="21">
        <v>0</v>
      </c>
      <c r="E14" s="21">
        <v>0</v>
      </c>
      <c r="F14" s="21">
        <v>0</v>
      </c>
      <c r="G14" s="22"/>
      <c r="H14" s="22" t="s">
        <v>20</v>
      </c>
      <c r="I14" s="23">
        <v>0</v>
      </c>
      <c r="O14" s="16">
        <v>0</v>
      </c>
      <c r="P14" s="16">
        <v>0</v>
      </c>
      <c r="Q14" s="16">
        <v>0</v>
      </c>
      <c r="R14" s="16">
        <v>0</v>
      </c>
      <c r="S14" s="16">
        <v>0</v>
      </c>
    </row>
    <row r="15" spans="1:19" ht="12.75">
      <c r="A15" s="20" t="s">
        <v>21</v>
      </c>
      <c r="B15" s="21">
        <v>11563.154035593792</v>
      </c>
      <c r="C15" s="21">
        <v>32.62821293647112</v>
      </c>
      <c r="D15" s="21">
        <v>0.24297605378223175</v>
      </c>
      <c r="E15" s="21">
        <v>0</v>
      </c>
      <c r="F15" s="21">
        <v>11596.025224584046</v>
      </c>
      <c r="G15" s="22"/>
      <c r="H15" s="22" t="s">
        <v>22</v>
      </c>
      <c r="I15" s="23">
        <v>179287.39</v>
      </c>
      <c r="O15" s="16">
        <v>0</v>
      </c>
      <c r="P15" s="16">
        <v>0</v>
      </c>
      <c r="Q15" s="16">
        <v>0</v>
      </c>
      <c r="R15" s="16">
        <v>0</v>
      </c>
      <c r="S15" s="16">
        <v>0</v>
      </c>
    </row>
    <row r="16" spans="1:19" ht="12.75">
      <c r="A16" s="20" t="s">
        <v>23</v>
      </c>
      <c r="B16" s="21">
        <v>7158.024532923776</v>
      </c>
      <c r="C16" s="21">
        <v>0</v>
      </c>
      <c r="D16" s="21">
        <v>0.991039928688814</v>
      </c>
      <c r="E16" s="21">
        <v>0</v>
      </c>
      <c r="F16" s="21">
        <v>7159.015572852465</v>
      </c>
      <c r="G16" s="22"/>
      <c r="H16" s="22"/>
      <c r="I16" s="23"/>
      <c r="O16" s="16">
        <v>0</v>
      </c>
      <c r="P16" s="16">
        <v>0</v>
      </c>
      <c r="Q16" s="16">
        <v>0</v>
      </c>
      <c r="R16" s="16">
        <v>0</v>
      </c>
      <c r="S16" s="16">
        <v>0</v>
      </c>
    </row>
    <row r="17" spans="1:19" ht="12.75">
      <c r="A17" s="20" t="s">
        <v>24</v>
      </c>
      <c r="B17" s="21">
        <v>0</v>
      </c>
      <c r="C17" s="21">
        <v>0</v>
      </c>
      <c r="D17" s="21">
        <v>0</v>
      </c>
      <c r="E17" s="21">
        <v>0</v>
      </c>
      <c r="F17" s="21">
        <v>0</v>
      </c>
      <c r="G17" s="22"/>
      <c r="H17" s="22" t="s">
        <v>25</v>
      </c>
      <c r="I17" s="23"/>
      <c r="O17" s="16">
        <v>0</v>
      </c>
      <c r="P17" s="16">
        <v>0</v>
      </c>
      <c r="Q17" s="16">
        <v>0</v>
      </c>
      <c r="R17" s="16">
        <v>0</v>
      </c>
      <c r="S17" s="16">
        <v>0</v>
      </c>
    </row>
    <row r="18" spans="1:19" ht="12.75">
      <c r="A18" s="20" t="s">
        <v>26</v>
      </c>
      <c r="B18" s="21">
        <v>68.00014791925794</v>
      </c>
      <c r="C18" s="21">
        <v>0</v>
      </c>
      <c r="D18" s="21">
        <v>0</v>
      </c>
      <c r="E18" s="21">
        <v>0</v>
      </c>
      <c r="F18" s="21">
        <v>68.00014791925794</v>
      </c>
      <c r="G18" s="22"/>
      <c r="H18" s="22" t="s">
        <v>27</v>
      </c>
      <c r="I18" s="23">
        <v>0</v>
      </c>
      <c r="O18" s="16">
        <v>0</v>
      </c>
      <c r="P18" s="16">
        <v>0</v>
      </c>
      <c r="Q18" s="16">
        <v>0</v>
      </c>
      <c r="R18" s="16">
        <v>0</v>
      </c>
      <c r="S18" s="16">
        <v>0</v>
      </c>
    </row>
    <row r="19" spans="1:19" ht="12.75">
      <c r="A19" s="20" t="s">
        <v>28</v>
      </c>
      <c r="B19" s="21">
        <v>1161.002525503801</v>
      </c>
      <c r="C19" s="21">
        <v>0</v>
      </c>
      <c r="D19" s="21">
        <v>0</v>
      </c>
      <c r="E19" s="21">
        <v>0</v>
      </c>
      <c r="F19" s="21">
        <v>1161.002525503801</v>
      </c>
      <c r="G19" s="22"/>
      <c r="H19" s="22" t="s">
        <v>29</v>
      </c>
      <c r="I19" s="23">
        <v>0</v>
      </c>
      <c r="O19" s="16">
        <v>0</v>
      </c>
      <c r="P19" s="16">
        <v>0</v>
      </c>
      <c r="Q19" s="16">
        <v>0</v>
      </c>
      <c r="R19" s="16">
        <v>0</v>
      </c>
      <c r="S19" s="16">
        <v>0</v>
      </c>
    </row>
    <row r="20" spans="1:19" ht="12.75">
      <c r="A20" s="20" t="s">
        <v>30</v>
      </c>
      <c r="B20" s="21">
        <v>1012.8633821770591</v>
      </c>
      <c r="C20" s="21">
        <v>0</v>
      </c>
      <c r="D20" s="21">
        <v>0.13882138482758014</v>
      </c>
      <c r="E20" s="21">
        <v>0</v>
      </c>
      <c r="F20" s="21">
        <v>1013.0022035618866</v>
      </c>
      <c r="G20" s="22"/>
      <c r="H20" s="22" t="s">
        <v>31</v>
      </c>
      <c r="I20" s="23" t="s">
        <v>0</v>
      </c>
      <c r="O20" s="16">
        <v>0</v>
      </c>
      <c r="P20" s="16">
        <v>0</v>
      </c>
      <c r="Q20" s="16">
        <v>0</v>
      </c>
      <c r="R20" s="16">
        <v>0</v>
      </c>
      <c r="S20" s="16">
        <v>0</v>
      </c>
    </row>
    <row r="21" spans="1:19" ht="12.75">
      <c r="A21" s="20" t="s">
        <v>32</v>
      </c>
      <c r="B21" s="21">
        <v>174.00037849927767</v>
      </c>
      <c r="C21" s="21">
        <v>0</v>
      </c>
      <c r="D21" s="21">
        <v>0</v>
      </c>
      <c r="E21" s="21">
        <v>0</v>
      </c>
      <c r="F21" s="21">
        <v>174.00037849927767</v>
      </c>
      <c r="G21" s="22"/>
      <c r="H21" s="22" t="s">
        <v>33</v>
      </c>
      <c r="I21" s="23">
        <v>0</v>
      </c>
      <c r="O21" s="16">
        <v>0</v>
      </c>
      <c r="P21" s="16">
        <v>0</v>
      </c>
      <c r="Q21" s="16">
        <v>0</v>
      </c>
      <c r="R21" s="16">
        <v>0</v>
      </c>
      <c r="S21" s="16">
        <v>0</v>
      </c>
    </row>
    <row r="22" spans="1:19" ht="12.75">
      <c r="A22" s="20" t="s">
        <v>34</v>
      </c>
      <c r="B22" s="21">
        <v>4415.370881252793</v>
      </c>
      <c r="C22" s="21">
        <v>0</v>
      </c>
      <c r="D22" s="21">
        <v>0.6387247978408911</v>
      </c>
      <c r="E22" s="21">
        <v>0</v>
      </c>
      <c r="F22" s="21">
        <v>4416.009606050634</v>
      </c>
      <c r="G22" s="22"/>
      <c r="H22" s="22" t="s">
        <v>35</v>
      </c>
      <c r="I22" s="23" t="s">
        <v>0</v>
      </c>
      <c r="O22" s="16">
        <v>0</v>
      </c>
      <c r="P22" s="16">
        <v>0</v>
      </c>
      <c r="Q22" s="16">
        <v>0</v>
      </c>
      <c r="R22" s="16">
        <v>0</v>
      </c>
      <c r="S22" s="16">
        <v>0</v>
      </c>
    </row>
    <row r="23" spans="1:19" ht="12.75">
      <c r="A23" s="20" t="s">
        <v>36</v>
      </c>
      <c r="B23" s="21">
        <v>1190.002588587014</v>
      </c>
      <c r="C23" s="21">
        <v>0</v>
      </c>
      <c r="D23" s="21">
        <v>0</v>
      </c>
      <c r="E23" s="21">
        <v>0</v>
      </c>
      <c r="F23" s="21">
        <v>1190.002588587014</v>
      </c>
      <c r="G23" s="22"/>
      <c r="H23" s="22" t="s">
        <v>37</v>
      </c>
      <c r="I23" s="23">
        <v>0</v>
      </c>
      <c r="O23" s="16">
        <v>0</v>
      </c>
      <c r="P23" s="16">
        <v>0</v>
      </c>
      <c r="Q23" s="16">
        <v>0</v>
      </c>
      <c r="R23" s="16">
        <v>0</v>
      </c>
      <c r="S23" s="16">
        <v>0</v>
      </c>
    </row>
    <row r="24" spans="1:19" ht="12.75">
      <c r="A24" s="20" t="s">
        <v>38</v>
      </c>
      <c r="B24" s="21">
        <v>4657.950052333593</v>
      </c>
      <c r="C24" s="21">
        <v>0</v>
      </c>
      <c r="D24" s="21">
        <v>3.0600866614264355</v>
      </c>
      <c r="E24" s="21">
        <v>0</v>
      </c>
      <c r="F24" s="21">
        <v>4661.01013899502</v>
      </c>
      <c r="G24" s="22"/>
      <c r="H24" s="22"/>
      <c r="I24" s="23"/>
      <c r="O24" s="16">
        <v>0</v>
      </c>
      <c r="P24" s="16">
        <v>0</v>
      </c>
      <c r="Q24" s="16">
        <v>0</v>
      </c>
      <c r="R24" s="16">
        <v>0</v>
      </c>
      <c r="S24" s="16">
        <v>0</v>
      </c>
    </row>
    <row r="25" spans="1:19" ht="12.75">
      <c r="A25" s="20" t="s">
        <v>39</v>
      </c>
      <c r="B25" s="21">
        <v>0</v>
      </c>
      <c r="C25" s="21">
        <v>0</v>
      </c>
      <c r="D25" s="21">
        <v>0</v>
      </c>
      <c r="E25" s="21">
        <v>0</v>
      </c>
      <c r="F25" s="21">
        <v>0</v>
      </c>
      <c r="G25" s="22"/>
      <c r="H25" s="22" t="s">
        <v>40</v>
      </c>
      <c r="I25" s="23">
        <v>179287.39</v>
      </c>
      <c r="O25" s="16">
        <v>0</v>
      </c>
      <c r="P25" s="16">
        <v>0</v>
      </c>
      <c r="Q25" s="16">
        <v>0</v>
      </c>
      <c r="R25" s="16">
        <v>0</v>
      </c>
      <c r="S25" s="16">
        <v>0</v>
      </c>
    </row>
    <row r="26" spans="1:19" ht="12.75">
      <c r="A26" s="20" t="s">
        <v>41</v>
      </c>
      <c r="B26" s="21">
        <v>0</v>
      </c>
      <c r="C26" s="21">
        <v>0</v>
      </c>
      <c r="D26" s="21">
        <v>0</v>
      </c>
      <c r="E26" s="21">
        <v>0</v>
      </c>
      <c r="F26" s="21">
        <v>0</v>
      </c>
      <c r="G26" s="22"/>
      <c r="H26" s="22" t="s">
        <v>42</v>
      </c>
      <c r="I26" s="23">
        <v>179287.39</v>
      </c>
      <c r="O26" s="16">
        <v>0</v>
      </c>
      <c r="P26" s="16">
        <v>0</v>
      </c>
      <c r="Q26" s="16">
        <v>0</v>
      </c>
      <c r="R26" s="16">
        <v>0</v>
      </c>
      <c r="S26" s="16">
        <v>0</v>
      </c>
    </row>
    <row r="27" spans="1:19" ht="12.75">
      <c r="A27" s="20" t="s">
        <v>43</v>
      </c>
      <c r="B27" s="21">
        <v>0</v>
      </c>
      <c r="C27" s="21">
        <v>0</v>
      </c>
      <c r="D27" s="21">
        <v>0</v>
      </c>
      <c r="E27" s="21">
        <v>0</v>
      </c>
      <c r="F27" s="21">
        <v>0</v>
      </c>
      <c r="G27" s="22"/>
      <c r="H27" s="22"/>
      <c r="I27" s="23"/>
      <c r="O27" s="16">
        <v>0</v>
      </c>
      <c r="P27" s="16">
        <v>0</v>
      </c>
      <c r="Q27" s="16">
        <v>0</v>
      </c>
      <c r="R27" s="16">
        <v>0</v>
      </c>
      <c r="S27" s="16">
        <v>0</v>
      </c>
    </row>
    <row r="28" spans="1:19" ht="12.75">
      <c r="A28" s="20" t="s">
        <v>44</v>
      </c>
      <c r="B28" s="21">
        <v>286.7092443100058</v>
      </c>
      <c r="C28" s="21">
        <v>0</v>
      </c>
      <c r="D28" s="21">
        <v>0.29137999627408984</v>
      </c>
      <c r="E28" s="21">
        <v>0</v>
      </c>
      <c r="F28" s="21">
        <v>287.00062430627986</v>
      </c>
      <c r="G28" s="22"/>
      <c r="H28" s="22"/>
      <c r="I28" s="23"/>
      <c r="O28" s="16">
        <v>0</v>
      </c>
      <c r="P28" s="16">
        <v>0</v>
      </c>
      <c r="Q28" s="16">
        <v>0</v>
      </c>
      <c r="R28" s="16">
        <v>0</v>
      </c>
      <c r="S28" s="16">
        <v>0</v>
      </c>
    </row>
    <row r="29" spans="1:19" ht="12.75">
      <c r="A29" s="20" t="s">
        <v>45</v>
      </c>
      <c r="B29" s="21">
        <v>98.0002131777541</v>
      </c>
      <c r="C29" s="21">
        <v>0</v>
      </c>
      <c r="D29" s="21">
        <v>0</v>
      </c>
      <c r="E29" s="21">
        <v>0</v>
      </c>
      <c r="F29" s="21">
        <v>98.0002131777541</v>
      </c>
      <c r="G29" s="22"/>
      <c r="H29" s="22"/>
      <c r="I29" s="23"/>
      <c r="O29" s="16">
        <v>0</v>
      </c>
      <c r="P29" s="16">
        <v>0</v>
      </c>
      <c r="Q29" s="16">
        <v>0</v>
      </c>
      <c r="R29" s="16">
        <v>0</v>
      </c>
      <c r="S29" s="16">
        <v>0</v>
      </c>
    </row>
    <row r="30" spans="1:19" ht="12.75">
      <c r="A30" s="20" t="s">
        <v>46</v>
      </c>
      <c r="B30" s="21">
        <v>1168.0025407307835</v>
      </c>
      <c r="C30" s="21">
        <v>0</v>
      </c>
      <c r="D30" s="21">
        <v>0</v>
      </c>
      <c r="E30" s="21">
        <v>0</v>
      </c>
      <c r="F30" s="21">
        <v>1168.0025407307835</v>
      </c>
      <c r="G30" s="22"/>
      <c r="H30" s="22"/>
      <c r="I30" s="23"/>
      <c r="O30" s="16">
        <v>0</v>
      </c>
      <c r="P30" s="16">
        <v>0</v>
      </c>
      <c r="Q30" s="16">
        <v>0</v>
      </c>
      <c r="R30" s="16">
        <v>0</v>
      </c>
      <c r="S30" s="16">
        <v>0</v>
      </c>
    </row>
    <row r="31" spans="1:19" ht="12.75">
      <c r="A31" s="20" t="s">
        <v>47</v>
      </c>
      <c r="B31" s="21">
        <v>5377.982806241873</v>
      </c>
      <c r="C31" s="21">
        <v>1.4024930414325552</v>
      </c>
      <c r="D31" s="21">
        <v>1.6264059156216635</v>
      </c>
      <c r="E31" s="21">
        <v>0</v>
      </c>
      <c r="F31" s="21">
        <v>5381.011705198927</v>
      </c>
      <c r="G31" s="22"/>
      <c r="H31" s="22"/>
      <c r="I31" s="23"/>
      <c r="O31" s="16">
        <v>0</v>
      </c>
      <c r="P31" s="16">
        <v>0</v>
      </c>
      <c r="Q31" s="16">
        <v>0</v>
      </c>
      <c r="R31" s="16">
        <v>0</v>
      </c>
      <c r="S31" s="16">
        <v>0</v>
      </c>
    </row>
    <row r="32" spans="1:19" ht="12.75">
      <c r="A32" s="20" t="s">
        <v>48</v>
      </c>
      <c r="B32" s="21">
        <v>49.000106588877046</v>
      </c>
      <c r="C32" s="21">
        <v>0</v>
      </c>
      <c r="D32" s="21">
        <v>0</v>
      </c>
      <c r="E32" s="21">
        <v>0</v>
      </c>
      <c r="F32" s="21">
        <v>49.000106588877046</v>
      </c>
      <c r="G32" s="22"/>
      <c r="H32" s="22"/>
      <c r="I32" s="23"/>
      <c r="O32" s="16">
        <v>0</v>
      </c>
      <c r="P32" s="16">
        <v>0</v>
      </c>
      <c r="Q32" s="16">
        <v>0</v>
      </c>
      <c r="R32" s="16">
        <v>0</v>
      </c>
      <c r="S32" s="16">
        <v>0</v>
      </c>
    </row>
    <row r="33" spans="1:19" ht="12.75">
      <c r="A33" s="20" t="s">
        <v>49</v>
      </c>
      <c r="B33" s="21">
        <v>214.0004655106059</v>
      </c>
      <c r="C33" s="21">
        <v>0</v>
      </c>
      <c r="D33" s="21">
        <v>0</v>
      </c>
      <c r="E33" s="21">
        <v>0</v>
      </c>
      <c r="F33" s="21">
        <v>214.0004655106059</v>
      </c>
      <c r="G33" s="22"/>
      <c r="H33" s="22"/>
      <c r="I33" s="23"/>
      <c r="O33" s="16">
        <v>0</v>
      </c>
      <c r="P33" s="16">
        <v>0</v>
      </c>
      <c r="Q33" s="16">
        <v>0</v>
      </c>
      <c r="R33" s="16">
        <v>0</v>
      </c>
      <c r="S33" s="16">
        <v>0</v>
      </c>
    </row>
    <row r="34" spans="1:19" ht="12.75">
      <c r="A34" s="20" t="s">
        <v>50</v>
      </c>
      <c r="B34" s="21">
        <v>765.746493813813</v>
      </c>
      <c r="C34" s="21">
        <v>0</v>
      </c>
      <c r="D34" s="21">
        <v>0.25517245312203723</v>
      </c>
      <c r="E34" s="21">
        <v>0</v>
      </c>
      <c r="F34" s="21">
        <v>766.001666266935</v>
      </c>
      <c r="G34" s="22"/>
      <c r="H34" s="22"/>
      <c r="I34" s="23"/>
      <c r="O34" s="16">
        <v>0</v>
      </c>
      <c r="P34" s="16">
        <v>0</v>
      </c>
      <c r="Q34" s="16">
        <v>0</v>
      </c>
      <c r="R34" s="16">
        <v>0</v>
      </c>
      <c r="S34" s="16">
        <v>0</v>
      </c>
    </row>
    <row r="35" spans="1:19" ht="12.75">
      <c r="A35" s="20" t="s">
        <v>51</v>
      </c>
      <c r="B35" s="21">
        <v>0</v>
      </c>
      <c r="C35" s="21">
        <v>0</v>
      </c>
      <c r="D35" s="21">
        <v>0</v>
      </c>
      <c r="E35" s="21">
        <v>0</v>
      </c>
      <c r="F35" s="21">
        <v>0</v>
      </c>
      <c r="G35" s="22"/>
      <c r="H35" s="22"/>
      <c r="I35" s="23"/>
      <c r="O35" s="16">
        <v>0</v>
      </c>
      <c r="P35" s="16">
        <v>0</v>
      </c>
      <c r="Q35" s="16">
        <v>0</v>
      </c>
      <c r="R35" s="16">
        <v>0</v>
      </c>
      <c r="S35" s="16">
        <v>0</v>
      </c>
    </row>
    <row r="36" spans="1:19" ht="12.75">
      <c r="A36" s="20" t="s">
        <v>52</v>
      </c>
      <c r="B36" s="21">
        <v>0</v>
      </c>
      <c r="C36" s="21">
        <v>0</v>
      </c>
      <c r="D36" s="21">
        <v>0</v>
      </c>
      <c r="E36" s="21">
        <v>0</v>
      </c>
      <c r="F36" s="21">
        <v>0</v>
      </c>
      <c r="G36" s="22"/>
      <c r="H36" s="22"/>
      <c r="I36" s="23"/>
      <c r="O36" s="16">
        <v>0</v>
      </c>
      <c r="P36" s="16">
        <v>0</v>
      </c>
      <c r="Q36" s="16">
        <v>0</v>
      </c>
      <c r="R36" s="16">
        <v>0</v>
      </c>
      <c r="S36" s="16">
        <v>0</v>
      </c>
    </row>
    <row r="37" spans="1:19" ht="12.75">
      <c r="A37" s="20" t="s">
        <v>53</v>
      </c>
      <c r="B37" s="21">
        <v>1474.0032063674441</v>
      </c>
      <c r="C37" s="21">
        <v>0</v>
      </c>
      <c r="D37" s="21">
        <v>0</v>
      </c>
      <c r="E37" s="21">
        <v>0</v>
      </c>
      <c r="F37" s="21">
        <v>1474.0032063674441</v>
      </c>
      <c r="G37" s="22"/>
      <c r="H37" s="22"/>
      <c r="I37" s="23"/>
      <c r="O37" s="16">
        <v>0</v>
      </c>
      <c r="P37" s="16">
        <v>0</v>
      </c>
      <c r="Q37" s="16">
        <v>0</v>
      </c>
      <c r="R37" s="16">
        <v>0</v>
      </c>
      <c r="S37" s="16">
        <v>0</v>
      </c>
    </row>
    <row r="38" spans="1:19" ht="12.75">
      <c r="A38" s="20" t="s">
        <v>54</v>
      </c>
      <c r="B38" s="21">
        <v>0</v>
      </c>
      <c r="C38" s="21">
        <v>0</v>
      </c>
      <c r="D38" s="21">
        <v>0</v>
      </c>
      <c r="E38" s="21">
        <v>0</v>
      </c>
      <c r="F38" s="21">
        <v>0</v>
      </c>
      <c r="G38" s="22"/>
      <c r="H38" s="22"/>
      <c r="I38" s="23"/>
      <c r="O38" s="16">
        <v>0</v>
      </c>
      <c r="P38" s="16">
        <v>0</v>
      </c>
      <c r="Q38" s="16">
        <v>0</v>
      </c>
      <c r="R38" s="16">
        <v>0</v>
      </c>
      <c r="S38" s="16">
        <v>0</v>
      </c>
    </row>
    <row r="39" spans="1:19" ht="12.75">
      <c r="A39" s="20" t="s">
        <v>55</v>
      </c>
      <c r="B39" s="21">
        <v>4838.797030711696</v>
      </c>
      <c r="C39" s="21">
        <v>0</v>
      </c>
      <c r="D39" s="21">
        <v>0.2134954837333113</v>
      </c>
      <c r="E39" s="21">
        <v>0</v>
      </c>
      <c r="F39" s="21">
        <v>4839.010526195429</v>
      </c>
      <c r="G39" s="22"/>
      <c r="H39" s="22"/>
      <c r="I39" s="23"/>
      <c r="O39" s="16">
        <v>0</v>
      </c>
      <c r="P39" s="16">
        <v>0</v>
      </c>
      <c r="Q39" s="16">
        <v>0</v>
      </c>
      <c r="R39" s="16">
        <v>0</v>
      </c>
      <c r="S39" s="16">
        <v>0</v>
      </c>
    </row>
    <row r="40" spans="1:19" ht="12.75">
      <c r="A40" s="20" t="s">
        <v>56</v>
      </c>
      <c r="B40" s="21">
        <v>17.000036979814485</v>
      </c>
      <c r="C40" s="21">
        <v>0</v>
      </c>
      <c r="D40" s="21">
        <v>0</v>
      </c>
      <c r="E40" s="21">
        <v>0</v>
      </c>
      <c r="F40" s="21">
        <v>17.000036979814485</v>
      </c>
      <c r="G40" s="22"/>
      <c r="H40" s="22"/>
      <c r="I40" s="23"/>
      <c r="O40" s="16">
        <v>0</v>
      </c>
      <c r="P40" s="16">
        <v>0</v>
      </c>
      <c r="Q40" s="16">
        <v>0</v>
      </c>
      <c r="R40" s="16">
        <v>0</v>
      </c>
      <c r="S40" s="16">
        <v>0</v>
      </c>
    </row>
    <row r="41" spans="1:19" ht="12.75">
      <c r="A41" s="20" t="s">
        <v>57</v>
      </c>
      <c r="B41" s="21">
        <v>1692.0036805791829</v>
      </c>
      <c r="C41" s="21">
        <v>0</v>
      </c>
      <c r="D41" s="21">
        <v>0</v>
      </c>
      <c r="E41" s="21">
        <v>0</v>
      </c>
      <c r="F41" s="21">
        <v>1692.0036805791829</v>
      </c>
      <c r="G41" s="22"/>
      <c r="H41" s="22"/>
      <c r="I41" s="23"/>
      <c r="O41" s="16">
        <v>0</v>
      </c>
      <c r="P41" s="16">
        <v>0</v>
      </c>
      <c r="Q41" s="16">
        <v>0</v>
      </c>
      <c r="R41" s="16">
        <v>0</v>
      </c>
      <c r="S41" s="16">
        <v>0</v>
      </c>
    </row>
    <row r="42" spans="1:19" ht="12.75">
      <c r="A42" s="20" t="s">
        <v>58</v>
      </c>
      <c r="B42" s="21">
        <v>20202.107491287647</v>
      </c>
      <c r="C42" s="21">
        <v>518.9032579953803</v>
      </c>
      <c r="D42" s="21">
        <v>95.03453141217368</v>
      </c>
      <c r="E42" s="21">
        <v>0</v>
      </c>
      <c r="F42" s="21">
        <v>20816.0452806952</v>
      </c>
      <c r="G42" s="22"/>
      <c r="H42" s="22"/>
      <c r="I42" s="23"/>
      <c r="O42" s="16">
        <v>0</v>
      </c>
      <c r="P42" s="16">
        <v>0</v>
      </c>
      <c r="Q42" s="16">
        <v>0</v>
      </c>
      <c r="R42" s="16">
        <v>0</v>
      </c>
      <c r="S42" s="16">
        <v>0</v>
      </c>
    </row>
    <row r="43" spans="1:19" ht="12.75">
      <c r="A43" s="20" t="s">
        <v>59</v>
      </c>
      <c r="B43" s="21">
        <v>319.8078157214492</v>
      </c>
      <c r="C43" s="21">
        <v>0</v>
      </c>
      <c r="D43" s="21">
        <v>0.19288036917645607</v>
      </c>
      <c r="E43" s="21">
        <v>0</v>
      </c>
      <c r="F43" s="21">
        <v>320.00069609062564</v>
      </c>
      <c r="G43" s="22"/>
      <c r="H43" s="22"/>
      <c r="I43" s="23"/>
      <c r="O43" s="16">
        <v>0</v>
      </c>
      <c r="P43" s="16">
        <v>0</v>
      </c>
      <c r="Q43" s="16">
        <v>0</v>
      </c>
      <c r="R43" s="16">
        <v>0</v>
      </c>
      <c r="S43" s="16">
        <v>0</v>
      </c>
    </row>
    <row r="44" spans="1:19" ht="12.75">
      <c r="A44" s="20" t="s">
        <v>60</v>
      </c>
      <c r="B44" s="21">
        <v>0</v>
      </c>
      <c r="C44" s="21">
        <v>0</v>
      </c>
      <c r="D44" s="21">
        <v>0</v>
      </c>
      <c r="E44" s="21">
        <v>0</v>
      </c>
      <c r="F44" s="21">
        <v>0</v>
      </c>
      <c r="G44" s="22"/>
      <c r="H44" s="22"/>
      <c r="I44" s="23"/>
      <c r="O44" s="16">
        <v>0</v>
      </c>
      <c r="P44" s="16">
        <v>0</v>
      </c>
      <c r="Q44" s="16">
        <v>0</v>
      </c>
      <c r="R44" s="16">
        <v>0</v>
      </c>
      <c r="S44" s="16">
        <v>0</v>
      </c>
    </row>
    <row r="45" spans="1:19" ht="12.75">
      <c r="A45" s="20" t="s">
        <v>61</v>
      </c>
      <c r="B45" s="21">
        <v>0</v>
      </c>
      <c r="C45" s="21">
        <v>0</v>
      </c>
      <c r="D45" s="21">
        <v>0</v>
      </c>
      <c r="E45" s="21">
        <v>0</v>
      </c>
      <c r="F45" s="21">
        <v>0</v>
      </c>
      <c r="G45" s="22"/>
      <c r="H45" s="22"/>
      <c r="I45" s="23"/>
      <c r="O45" s="16">
        <v>0</v>
      </c>
      <c r="P45" s="16">
        <v>0</v>
      </c>
      <c r="Q45" s="16">
        <v>0</v>
      </c>
      <c r="R45" s="16">
        <v>0</v>
      </c>
      <c r="S45" s="16">
        <v>0</v>
      </c>
    </row>
    <row r="46" spans="1:19" ht="12.75">
      <c r="A46" s="20" t="s">
        <v>62</v>
      </c>
      <c r="B46" s="21">
        <v>0</v>
      </c>
      <c r="C46" s="21">
        <v>0</v>
      </c>
      <c r="D46" s="21">
        <v>0</v>
      </c>
      <c r="E46" s="21">
        <v>0</v>
      </c>
      <c r="F46" s="21">
        <v>0</v>
      </c>
      <c r="G46" s="22"/>
      <c r="H46" s="22"/>
      <c r="I46" s="23"/>
      <c r="O46" s="16">
        <v>0</v>
      </c>
      <c r="P46" s="16">
        <v>0</v>
      </c>
      <c r="Q46" s="16">
        <v>0</v>
      </c>
      <c r="R46" s="16">
        <v>0</v>
      </c>
      <c r="S46" s="16">
        <v>0</v>
      </c>
    </row>
    <row r="47" spans="1:19" ht="12.75">
      <c r="A47" s="20" t="s">
        <v>63</v>
      </c>
      <c r="B47" s="21">
        <v>1717.003734961263</v>
      </c>
      <c r="C47" s="21">
        <v>0</v>
      </c>
      <c r="D47" s="21">
        <v>0</v>
      </c>
      <c r="E47" s="21">
        <v>0</v>
      </c>
      <c r="F47" s="21">
        <v>1717.003734961263</v>
      </c>
      <c r="G47" s="22"/>
      <c r="H47" s="22"/>
      <c r="I47" s="23"/>
      <c r="O47" s="16">
        <v>0</v>
      </c>
      <c r="P47" s="16">
        <v>0</v>
      </c>
      <c r="Q47" s="16">
        <v>0</v>
      </c>
      <c r="R47" s="16">
        <v>0</v>
      </c>
      <c r="S47" s="16">
        <v>0</v>
      </c>
    </row>
    <row r="48" spans="1:19" ht="12.75">
      <c r="A48" s="20" t="s">
        <v>64</v>
      </c>
      <c r="B48" s="21">
        <v>48.00010441359384</v>
      </c>
      <c r="C48" s="21">
        <v>0</v>
      </c>
      <c r="D48" s="21">
        <v>0</v>
      </c>
      <c r="E48" s="21">
        <v>0</v>
      </c>
      <c r="F48" s="21">
        <v>48.00010441359384</v>
      </c>
      <c r="G48" s="22"/>
      <c r="H48" s="22"/>
      <c r="I48" s="23"/>
      <c r="O48" s="16">
        <v>0</v>
      </c>
      <c r="P48" s="16">
        <v>0</v>
      </c>
      <c r="Q48" s="16">
        <v>0</v>
      </c>
      <c r="R48" s="16">
        <v>0</v>
      </c>
      <c r="S48" s="16">
        <v>0</v>
      </c>
    </row>
    <row r="49" spans="1:19" ht="12.75">
      <c r="A49" s="20" t="s">
        <v>65</v>
      </c>
      <c r="B49" s="21">
        <v>6657.195570781442</v>
      </c>
      <c r="C49" s="21">
        <v>0.1301704028688159</v>
      </c>
      <c r="D49" s="21">
        <v>1.6887440265514384</v>
      </c>
      <c r="E49" s="21">
        <v>0</v>
      </c>
      <c r="F49" s="21">
        <v>6659.014485210863</v>
      </c>
      <c r="G49" s="22"/>
      <c r="H49" s="22"/>
      <c r="I49" s="23"/>
      <c r="O49" s="16">
        <v>0</v>
      </c>
      <c r="P49" s="16">
        <v>0</v>
      </c>
      <c r="Q49" s="16">
        <v>0</v>
      </c>
      <c r="R49" s="16">
        <v>0</v>
      </c>
      <c r="S49" s="16">
        <v>0</v>
      </c>
    </row>
    <row r="50" spans="1:19" ht="12.75">
      <c r="A50" s="20" t="s">
        <v>66</v>
      </c>
      <c r="B50" s="21">
        <v>63221.99545532674</v>
      </c>
      <c r="C50" s="21">
        <v>141.05988922119226</v>
      </c>
      <c r="D50" s="21">
        <v>74.08264889274314</v>
      </c>
      <c r="E50" s="21">
        <v>0</v>
      </c>
      <c r="F50" s="21">
        <v>63437.13799344067</v>
      </c>
      <c r="G50" s="22"/>
      <c r="H50" s="22"/>
      <c r="I50" s="23"/>
      <c r="O50" s="16">
        <v>0</v>
      </c>
      <c r="P50" s="16">
        <v>0</v>
      </c>
      <c r="Q50" s="16">
        <v>0</v>
      </c>
      <c r="R50" s="16">
        <v>0</v>
      </c>
      <c r="S50" s="16">
        <v>0</v>
      </c>
    </row>
    <row r="51" spans="1:19" ht="12.75">
      <c r="A51" s="20" t="s">
        <v>67</v>
      </c>
      <c r="B51" s="21">
        <v>271.00058950174855</v>
      </c>
      <c r="C51" s="21">
        <v>0</v>
      </c>
      <c r="D51" s="21">
        <v>0</v>
      </c>
      <c r="E51" s="21">
        <v>0</v>
      </c>
      <c r="F51" s="21">
        <v>271.00058950174855</v>
      </c>
      <c r="G51" s="22"/>
      <c r="H51" s="22"/>
      <c r="I51" s="23"/>
      <c r="O51" s="16">
        <v>0</v>
      </c>
      <c r="P51" s="16">
        <v>0</v>
      </c>
      <c r="Q51" s="16">
        <v>0</v>
      </c>
      <c r="R51" s="16">
        <v>0</v>
      </c>
      <c r="S51" s="16">
        <v>0</v>
      </c>
    </row>
    <row r="52" spans="1:19" ht="12.75">
      <c r="A52" s="20" t="s">
        <v>68</v>
      </c>
      <c r="B52" s="21">
        <v>0</v>
      </c>
      <c r="C52" s="21">
        <v>0</v>
      </c>
      <c r="D52" s="21">
        <v>0</v>
      </c>
      <c r="E52" s="21">
        <v>0</v>
      </c>
      <c r="F52" s="21">
        <v>0</v>
      </c>
      <c r="G52" s="22"/>
      <c r="H52" s="22"/>
      <c r="I52" s="23"/>
      <c r="O52" s="16">
        <v>0</v>
      </c>
      <c r="P52" s="16">
        <v>0</v>
      </c>
      <c r="Q52" s="16">
        <v>0</v>
      </c>
      <c r="R52" s="16">
        <v>0</v>
      </c>
      <c r="S52" s="16">
        <v>0</v>
      </c>
    </row>
    <row r="53" spans="1:19" ht="12.75">
      <c r="A53" s="20" t="s">
        <v>69</v>
      </c>
      <c r="B53" s="21">
        <v>899.9494911133368</v>
      </c>
      <c r="C53" s="21">
        <v>2.052470992114125</v>
      </c>
      <c r="D53" s="21">
        <v>0</v>
      </c>
      <c r="E53" s="21">
        <v>0</v>
      </c>
      <c r="F53" s="21">
        <v>902.0019621054508</v>
      </c>
      <c r="G53" s="22"/>
      <c r="H53" s="22"/>
      <c r="I53" s="23"/>
      <c r="O53" s="16">
        <v>0</v>
      </c>
      <c r="P53" s="16">
        <v>0</v>
      </c>
      <c r="Q53" s="16">
        <v>0</v>
      </c>
      <c r="R53" s="16">
        <v>0</v>
      </c>
      <c r="S53" s="16">
        <v>0</v>
      </c>
    </row>
    <row r="54" spans="1:19" ht="12.75">
      <c r="A54" s="20" t="s">
        <v>70</v>
      </c>
      <c r="B54" s="21">
        <v>325.00070696704165</v>
      </c>
      <c r="C54" s="21">
        <v>0</v>
      </c>
      <c r="D54" s="21">
        <v>0</v>
      </c>
      <c r="E54" s="21">
        <v>0</v>
      </c>
      <c r="F54" s="21">
        <v>325.00070696704165</v>
      </c>
      <c r="G54" s="22"/>
      <c r="H54" s="22"/>
      <c r="I54" s="23"/>
      <c r="O54" s="16">
        <v>0</v>
      </c>
      <c r="P54" s="16">
        <v>0</v>
      </c>
      <c r="Q54" s="16">
        <v>0</v>
      </c>
      <c r="R54" s="16">
        <v>0</v>
      </c>
      <c r="S54" s="16">
        <v>0</v>
      </c>
    </row>
    <row r="55" spans="1:19" ht="12.75">
      <c r="A55" s="20" t="s">
        <v>71</v>
      </c>
      <c r="B55" s="21">
        <v>74.00016097095717</v>
      </c>
      <c r="C55" s="21">
        <v>0</v>
      </c>
      <c r="D55" s="21">
        <v>0</v>
      </c>
      <c r="E55" s="21">
        <v>0</v>
      </c>
      <c r="F55" s="21">
        <v>74.00016097095717</v>
      </c>
      <c r="G55" s="22"/>
      <c r="H55" s="22"/>
      <c r="I55" s="23"/>
      <c r="O55" s="16">
        <v>0</v>
      </c>
      <c r="P55" s="16">
        <v>0</v>
      </c>
      <c r="Q55" s="16">
        <v>0</v>
      </c>
      <c r="R55" s="16">
        <v>0</v>
      </c>
      <c r="S55" s="16">
        <v>0</v>
      </c>
    </row>
    <row r="56" spans="1:19" ht="12.75">
      <c r="A56" s="20" t="s">
        <v>72</v>
      </c>
      <c r="B56" s="21">
        <v>91.00019795077166</v>
      </c>
      <c r="C56" s="21">
        <v>0</v>
      </c>
      <c r="D56" s="21">
        <v>0</v>
      </c>
      <c r="E56" s="21">
        <v>0</v>
      </c>
      <c r="F56" s="21">
        <v>91.00019795077166</v>
      </c>
      <c r="G56" s="22"/>
      <c r="H56" s="22"/>
      <c r="I56" s="23"/>
      <c r="O56" s="16">
        <v>0</v>
      </c>
      <c r="P56" s="16">
        <v>0</v>
      </c>
      <c r="Q56" s="16">
        <v>0</v>
      </c>
      <c r="R56" s="16">
        <v>0</v>
      </c>
      <c r="S56" s="16">
        <v>0</v>
      </c>
    </row>
    <row r="57" spans="1:19" ht="12.75">
      <c r="A57" s="20" t="s">
        <v>73</v>
      </c>
      <c r="B57" s="21">
        <v>64.00013921812513</v>
      </c>
      <c r="C57" s="21">
        <v>0</v>
      </c>
      <c r="D57" s="21">
        <v>0</v>
      </c>
      <c r="E57" s="21">
        <v>0</v>
      </c>
      <c r="F57" s="21">
        <v>64.00013921812513</v>
      </c>
      <c r="G57" s="22"/>
      <c r="H57" s="22"/>
      <c r="I57" s="23"/>
      <c r="O57" s="16">
        <v>0</v>
      </c>
      <c r="P57" s="16">
        <v>0</v>
      </c>
      <c r="Q57" s="16">
        <v>0</v>
      </c>
      <c r="R57" s="16">
        <v>0</v>
      </c>
      <c r="S57" s="16">
        <v>0</v>
      </c>
    </row>
    <row r="58" spans="1:19" ht="12.75">
      <c r="A58" s="20" t="s">
        <v>74</v>
      </c>
      <c r="B58" s="21">
        <v>0</v>
      </c>
      <c r="C58" s="21">
        <v>0</v>
      </c>
      <c r="D58" s="21">
        <v>0</v>
      </c>
      <c r="E58" s="21">
        <v>0</v>
      </c>
      <c r="F58" s="21">
        <v>0</v>
      </c>
      <c r="G58" s="22"/>
      <c r="H58" s="22"/>
      <c r="I58" s="23"/>
      <c r="O58" s="16">
        <v>0</v>
      </c>
      <c r="P58" s="16">
        <v>0</v>
      </c>
      <c r="Q58" s="16">
        <v>0</v>
      </c>
      <c r="R58" s="16">
        <v>0</v>
      </c>
      <c r="S58" s="16">
        <v>0</v>
      </c>
    </row>
    <row r="59" spans="1:9" ht="12.75">
      <c r="A59" s="20" t="s">
        <v>0</v>
      </c>
      <c r="B59" s="21"/>
      <c r="C59" s="21"/>
      <c r="D59" s="21"/>
      <c r="E59" s="21"/>
      <c r="F59" s="21"/>
      <c r="G59" s="22"/>
      <c r="H59" s="22"/>
      <c r="I59" s="23"/>
    </row>
    <row r="60" spans="1:19" ht="12.75">
      <c r="A60" s="20" t="s">
        <v>6</v>
      </c>
      <c r="B60" s="21">
        <v>178392.51974396256</v>
      </c>
      <c r="C60" s="21">
        <v>697.3220425333525</v>
      </c>
      <c r="D60" s="21">
        <v>197.5482135041145</v>
      </c>
      <c r="E60" s="21">
        <v>0</v>
      </c>
      <c r="F60" s="21">
        <v>179287.39</v>
      </c>
      <c r="G60" s="22"/>
      <c r="H60" s="22"/>
      <c r="I60" s="23"/>
      <c r="O60" s="16">
        <v>0</v>
      </c>
      <c r="P60" s="16">
        <v>0</v>
      </c>
      <c r="Q60" s="16">
        <v>0</v>
      </c>
      <c r="R60" s="16">
        <v>0</v>
      </c>
      <c r="S60" s="16">
        <v>0</v>
      </c>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 xml:space="preserve">&amp;L&amp;"Geneva,Bold"&amp;D&amp;R&amp;"Geneva,Bold"UNAUDITED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E16" sqref="E16"/>
    </sheetView>
  </sheetViews>
  <sheetFormatPr defaultColWidth="9.00390625" defaultRowHeight="12.75"/>
  <cols>
    <col min="1" max="1" width="15.625" style="16" customWidth="1"/>
    <col min="2" max="2" width="11.00390625" style="16" customWidth="1"/>
    <col min="3" max="3" width="12.125" style="16" customWidth="1"/>
    <col min="4" max="4" width="8.125" style="16" customWidth="1"/>
    <col min="5" max="5" width="14.50390625" style="16" customWidth="1"/>
    <col min="6" max="6" width="12.125" style="16" customWidth="1"/>
    <col min="7" max="7" width="2.625" style="16" customWidth="1"/>
    <col min="8" max="8" width="28.125" style="16" customWidth="1"/>
    <col min="9" max="9" width="12.125" style="17" customWidth="1"/>
    <col min="10" max="14" width="10.625" style="16" customWidth="1"/>
    <col min="15" max="15" width="10.50390625" style="16" customWidth="1"/>
    <col min="16" max="16" width="8.125" style="16" customWidth="1"/>
    <col min="17" max="17" width="10.375" style="16" customWidth="1"/>
    <col min="18" max="18" width="9.375" style="16" customWidth="1"/>
    <col min="19" max="19" width="3.00390625" style="16" customWidth="1"/>
    <col min="20" max="16384" width="10.625" style="16" customWidth="1"/>
  </cols>
  <sheetData>
    <row r="1" spans="1:9" ht="12.75">
      <c r="A1" s="133" t="s">
        <v>121</v>
      </c>
      <c r="B1" s="133"/>
      <c r="C1" s="133"/>
      <c r="D1" s="133"/>
      <c r="E1" s="133"/>
      <c r="F1" s="133"/>
      <c r="G1" s="133"/>
      <c r="H1" s="133"/>
      <c r="I1" s="133"/>
    </row>
    <row r="2" ht="12.75">
      <c r="A2" s="14" t="s">
        <v>0</v>
      </c>
    </row>
    <row r="3" spans="2:18" ht="12.75">
      <c r="B3" s="18"/>
      <c r="C3" s="18" t="s">
        <v>1</v>
      </c>
      <c r="D3" s="19"/>
      <c r="E3" s="18" t="s">
        <v>2</v>
      </c>
      <c r="O3" s="16" t="s">
        <v>81</v>
      </c>
      <c r="P3" s="16" t="s">
        <v>82</v>
      </c>
      <c r="Q3" s="16" t="s">
        <v>83</v>
      </c>
      <c r="R3" s="16" t="s">
        <v>84</v>
      </c>
    </row>
    <row r="4" spans="1:6" ht="12.75">
      <c r="A4" s="16" t="s">
        <v>0</v>
      </c>
      <c r="B4" s="18" t="s">
        <v>3</v>
      </c>
      <c r="C4" s="18" t="s">
        <v>4</v>
      </c>
      <c r="D4" s="18" t="s">
        <v>5</v>
      </c>
      <c r="E4" s="18" t="s">
        <v>4</v>
      </c>
      <c r="F4" s="18" t="s">
        <v>6</v>
      </c>
    </row>
    <row r="5" ht="12.75">
      <c r="A5" s="16" t="s">
        <v>0</v>
      </c>
    </row>
    <row r="6" spans="1:19" ht="12.75">
      <c r="A6" s="20" t="s">
        <v>7</v>
      </c>
      <c r="B6" s="21">
        <v>0</v>
      </c>
      <c r="C6" s="21">
        <v>71096.51976637013</v>
      </c>
      <c r="D6" s="21">
        <v>0</v>
      </c>
      <c r="E6" s="21">
        <v>0</v>
      </c>
      <c r="F6" s="21">
        <v>71096.51976637013</v>
      </c>
      <c r="G6" s="22"/>
      <c r="H6" s="22" t="s">
        <v>8</v>
      </c>
      <c r="I6" s="23" t="s">
        <v>0</v>
      </c>
      <c r="O6" s="16">
        <v>0</v>
      </c>
      <c r="P6" s="16">
        <v>0</v>
      </c>
      <c r="Q6" s="16">
        <v>0</v>
      </c>
      <c r="R6" s="16">
        <v>0</v>
      </c>
      <c r="S6" s="16">
        <v>0</v>
      </c>
    </row>
    <row r="7" spans="1:19" ht="12" customHeight="1">
      <c r="A7" s="20" t="s">
        <v>9</v>
      </c>
      <c r="B7" s="21">
        <v>0</v>
      </c>
      <c r="C7" s="21">
        <v>0</v>
      </c>
      <c r="D7" s="21">
        <v>0</v>
      </c>
      <c r="E7" s="21">
        <v>0</v>
      </c>
      <c r="F7" s="21">
        <v>0</v>
      </c>
      <c r="G7" s="22"/>
      <c r="H7" s="22"/>
      <c r="I7" s="23"/>
      <c r="O7" s="16">
        <v>0</v>
      </c>
      <c r="P7" s="16">
        <v>0</v>
      </c>
      <c r="Q7" s="16">
        <v>0</v>
      </c>
      <c r="R7" s="16">
        <v>0</v>
      </c>
      <c r="S7" s="16">
        <v>0</v>
      </c>
    </row>
    <row r="8" spans="1:19" ht="12.75">
      <c r="A8" s="20" t="s">
        <v>10</v>
      </c>
      <c r="B8" s="21">
        <v>40595.48461033913</v>
      </c>
      <c r="C8" s="21">
        <v>931155.234002906</v>
      </c>
      <c r="D8" s="21">
        <v>43313.72048913897</v>
      </c>
      <c r="E8" s="21">
        <v>0</v>
      </c>
      <c r="F8" s="21">
        <v>1015064.4391023841</v>
      </c>
      <c r="G8" s="22"/>
      <c r="H8" s="22" t="s">
        <v>0</v>
      </c>
      <c r="I8" s="23" t="s">
        <v>0</v>
      </c>
      <c r="O8" s="16">
        <v>0</v>
      </c>
      <c r="P8" s="16">
        <v>0</v>
      </c>
      <c r="Q8" s="16">
        <v>0</v>
      </c>
      <c r="R8" s="16">
        <v>0</v>
      </c>
      <c r="S8" s="16">
        <v>0</v>
      </c>
    </row>
    <row r="9" spans="1:19" ht="12.75">
      <c r="A9" s="20" t="s">
        <v>11</v>
      </c>
      <c r="B9" s="21">
        <v>0</v>
      </c>
      <c r="C9" s="21">
        <v>0</v>
      </c>
      <c r="D9" s="21">
        <v>0</v>
      </c>
      <c r="E9" s="21">
        <v>0</v>
      </c>
      <c r="F9" s="21">
        <v>0</v>
      </c>
      <c r="G9" s="22"/>
      <c r="H9" s="22" t="s">
        <v>0</v>
      </c>
      <c r="I9" s="23" t="s">
        <v>0</v>
      </c>
      <c r="O9" s="16">
        <v>0</v>
      </c>
      <c r="P9" s="16">
        <v>0</v>
      </c>
      <c r="Q9" s="16">
        <v>0</v>
      </c>
      <c r="R9" s="16">
        <v>0</v>
      </c>
      <c r="S9" s="16">
        <v>0</v>
      </c>
    </row>
    <row r="10" spans="1:19" ht="12.75">
      <c r="A10" s="20" t="s">
        <v>12</v>
      </c>
      <c r="B10" s="21">
        <v>394898.11619741353</v>
      </c>
      <c r="C10" s="21">
        <v>328729.3048995732</v>
      </c>
      <c r="D10" s="21">
        <v>0</v>
      </c>
      <c r="E10" s="21">
        <v>0</v>
      </c>
      <c r="F10" s="21">
        <v>723627.4210969867</v>
      </c>
      <c r="G10" s="22"/>
      <c r="H10" s="22" t="s">
        <v>13</v>
      </c>
      <c r="I10" s="23">
        <v>20110439</v>
      </c>
      <c r="O10" s="16">
        <v>0</v>
      </c>
      <c r="P10" s="16">
        <v>0</v>
      </c>
      <c r="Q10" s="16">
        <v>0</v>
      </c>
      <c r="R10" s="16">
        <v>0</v>
      </c>
      <c r="S10" s="16">
        <v>0</v>
      </c>
    </row>
    <row r="11" spans="1:19" ht="12.75">
      <c r="A11" s="20" t="s">
        <v>14</v>
      </c>
      <c r="B11" s="21">
        <v>0</v>
      </c>
      <c r="C11" s="21">
        <v>758196.9720790815</v>
      </c>
      <c r="D11" s="21">
        <v>0</v>
      </c>
      <c r="E11" s="21">
        <v>0</v>
      </c>
      <c r="F11" s="21">
        <v>758196.9720790815</v>
      </c>
      <c r="G11" s="22"/>
      <c r="H11" s="22"/>
      <c r="I11" s="23"/>
      <c r="O11" s="16">
        <v>0</v>
      </c>
      <c r="P11" s="16">
        <v>0</v>
      </c>
      <c r="Q11" s="16">
        <v>0</v>
      </c>
      <c r="R11" s="16">
        <v>0</v>
      </c>
      <c r="S11" s="16">
        <v>0</v>
      </c>
    </row>
    <row r="12" spans="1:19" ht="12.75">
      <c r="A12" s="20" t="s">
        <v>15</v>
      </c>
      <c r="B12" s="21">
        <v>0</v>
      </c>
      <c r="C12" s="21">
        <v>0</v>
      </c>
      <c r="D12" s="21">
        <v>0</v>
      </c>
      <c r="E12" s="21">
        <v>0</v>
      </c>
      <c r="F12" s="21">
        <v>0</v>
      </c>
      <c r="G12" s="22"/>
      <c r="H12" s="22" t="s">
        <v>16</v>
      </c>
      <c r="I12" s="23"/>
      <c r="O12" s="16">
        <v>0</v>
      </c>
      <c r="P12" s="16">
        <v>0</v>
      </c>
      <c r="Q12" s="16">
        <v>0</v>
      </c>
      <c r="R12" s="16">
        <v>0</v>
      </c>
      <c r="S12" s="16">
        <v>0</v>
      </c>
    </row>
    <row r="13" spans="1:19" ht="12.75">
      <c r="A13" s="20" t="s">
        <v>17</v>
      </c>
      <c r="B13" s="21">
        <v>0</v>
      </c>
      <c r="C13" s="21">
        <v>0</v>
      </c>
      <c r="D13" s="21">
        <v>0</v>
      </c>
      <c r="E13" s="21">
        <v>0</v>
      </c>
      <c r="F13" s="21">
        <v>0</v>
      </c>
      <c r="G13" s="22"/>
      <c r="H13" s="22" t="s">
        <v>18</v>
      </c>
      <c r="I13" s="23">
        <v>48880235</v>
      </c>
      <c r="O13" s="16">
        <v>0</v>
      </c>
      <c r="P13" s="16">
        <v>0</v>
      </c>
      <c r="Q13" s="16">
        <v>0</v>
      </c>
      <c r="R13" s="16">
        <v>0</v>
      </c>
      <c r="S13" s="16">
        <v>0</v>
      </c>
    </row>
    <row r="14" spans="1:19" ht="12.75">
      <c r="A14" s="20" t="s">
        <v>19</v>
      </c>
      <c r="B14" s="21">
        <v>0</v>
      </c>
      <c r="C14" s="21">
        <v>0</v>
      </c>
      <c r="D14" s="21">
        <v>0</v>
      </c>
      <c r="E14" s="21">
        <v>0</v>
      </c>
      <c r="F14" s="21">
        <v>0</v>
      </c>
      <c r="G14" s="22"/>
      <c r="H14" s="22" t="s">
        <v>20</v>
      </c>
      <c r="I14" s="23">
        <v>2934121</v>
      </c>
      <c r="O14" s="16">
        <v>0</v>
      </c>
      <c r="P14" s="16">
        <v>0</v>
      </c>
      <c r="Q14" s="16">
        <v>0</v>
      </c>
      <c r="R14" s="16">
        <v>0</v>
      </c>
      <c r="S14" s="16">
        <v>0</v>
      </c>
    </row>
    <row r="15" spans="1:19" ht="12.75">
      <c r="A15" s="20" t="s">
        <v>21</v>
      </c>
      <c r="B15" s="21">
        <v>2459.1810810726856</v>
      </c>
      <c r="C15" s="21">
        <v>1482417.706944975</v>
      </c>
      <c r="D15" s="21">
        <v>0</v>
      </c>
      <c r="E15" s="21">
        <v>0</v>
      </c>
      <c r="F15" s="21">
        <v>1484876.8880260477</v>
      </c>
      <c r="G15" s="22"/>
      <c r="H15" s="22" t="s">
        <v>22</v>
      </c>
      <c r="I15" s="23">
        <v>662598.47</v>
      </c>
      <c r="O15" s="16">
        <v>0</v>
      </c>
      <c r="P15" s="16">
        <v>0</v>
      </c>
      <c r="Q15" s="16">
        <v>0</v>
      </c>
      <c r="R15" s="16">
        <v>0</v>
      </c>
      <c r="S15" s="16">
        <v>0</v>
      </c>
    </row>
    <row r="16" spans="1:19" ht="12.75">
      <c r="A16" s="20" t="s">
        <v>23</v>
      </c>
      <c r="B16" s="21">
        <v>0</v>
      </c>
      <c r="C16" s="21">
        <v>0</v>
      </c>
      <c r="D16" s="21">
        <v>0</v>
      </c>
      <c r="E16" s="21">
        <v>0</v>
      </c>
      <c r="F16" s="21">
        <v>0</v>
      </c>
      <c r="G16" s="22"/>
      <c r="H16" s="22"/>
      <c r="I16" s="23"/>
      <c r="O16" s="16">
        <v>0</v>
      </c>
      <c r="P16" s="16">
        <v>0</v>
      </c>
      <c r="Q16" s="16">
        <v>0</v>
      </c>
      <c r="R16" s="16">
        <v>0</v>
      </c>
      <c r="S16" s="16">
        <v>0</v>
      </c>
    </row>
    <row r="17" spans="1:19" ht="12.75">
      <c r="A17" s="20" t="s">
        <v>24</v>
      </c>
      <c r="B17" s="21">
        <v>0</v>
      </c>
      <c r="C17" s="21">
        <v>5101.496671358593</v>
      </c>
      <c r="D17" s="21">
        <v>0</v>
      </c>
      <c r="E17" s="21">
        <v>0</v>
      </c>
      <c r="F17" s="21">
        <v>5101.496671358593</v>
      </c>
      <c r="G17" s="22"/>
      <c r="H17" s="22" t="s">
        <v>25</v>
      </c>
      <c r="I17" s="23"/>
      <c r="O17" s="16">
        <v>0</v>
      </c>
      <c r="P17" s="16">
        <v>0</v>
      </c>
      <c r="Q17" s="16">
        <v>0</v>
      </c>
      <c r="R17" s="16">
        <v>0</v>
      </c>
      <c r="S17" s="16">
        <v>0</v>
      </c>
    </row>
    <row r="18" spans="1:19" ht="12.75">
      <c r="A18" s="20" t="s">
        <v>26</v>
      </c>
      <c r="B18" s="21">
        <v>0</v>
      </c>
      <c r="C18" s="21">
        <v>115892.86347156129</v>
      </c>
      <c r="D18" s="21">
        <v>0</v>
      </c>
      <c r="E18" s="21">
        <v>0</v>
      </c>
      <c r="F18" s="21">
        <v>115892.86347156129</v>
      </c>
      <c r="G18" s="22"/>
      <c r="H18" s="22" t="s">
        <v>27</v>
      </c>
      <c r="I18" s="23">
        <v>0</v>
      </c>
      <c r="O18" s="16">
        <v>0</v>
      </c>
      <c r="P18" s="16">
        <v>0</v>
      </c>
      <c r="Q18" s="16">
        <v>0</v>
      </c>
      <c r="R18" s="16">
        <v>0</v>
      </c>
      <c r="S18" s="16">
        <v>0</v>
      </c>
    </row>
    <row r="19" spans="1:19" ht="12.75">
      <c r="A19" s="20" t="s">
        <v>28</v>
      </c>
      <c r="B19" s="21">
        <v>190.5616097009429</v>
      </c>
      <c r="C19" s="21">
        <v>1062417.166016382</v>
      </c>
      <c r="D19" s="21">
        <v>39279.32714688428</v>
      </c>
      <c r="E19" s="21">
        <v>0</v>
      </c>
      <c r="F19" s="21">
        <v>1101887.0547729672</v>
      </c>
      <c r="G19" s="22"/>
      <c r="H19" s="22" t="s">
        <v>29</v>
      </c>
      <c r="I19" s="23">
        <v>-2180284.55</v>
      </c>
      <c r="O19" s="16">
        <v>0</v>
      </c>
      <c r="P19" s="16">
        <v>0</v>
      </c>
      <c r="Q19" s="16">
        <v>0</v>
      </c>
      <c r="R19" s="16">
        <v>0</v>
      </c>
      <c r="S19" s="16">
        <v>0</v>
      </c>
    </row>
    <row r="20" spans="1:19" ht="12.75">
      <c r="A20" s="20" t="s">
        <v>30</v>
      </c>
      <c r="B20" s="21">
        <v>403.6229969779363</v>
      </c>
      <c r="C20" s="21">
        <v>168671.27187296993</v>
      </c>
      <c r="D20" s="21">
        <v>0</v>
      </c>
      <c r="E20" s="21">
        <v>0</v>
      </c>
      <c r="F20" s="21">
        <v>169074.89486994786</v>
      </c>
      <c r="G20" s="22"/>
      <c r="H20" s="22" t="s">
        <v>31</v>
      </c>
      <c r="I20" s="23" t="s">
        <v>0</v>
      </c>
      <c r="O20" s="16">
        <v>0</v>
      </c>
      <c r="P20" s="16">
        <v>0</v>
      </c>
      <c r="Q20" s="16">
        <v>0</v>
      </c>
      <c r="R20" s="16">
        <v>0</v>
      </c>
      <c r="S20" s="16">
        <v>0</v>
      </c>
    </row>
    <row r="21" spans="1:19" ht="12.75">
      <c r="A21" s="20" t="s">
        <v>32</v>
      </c>
      <c r="B21" s="21">
        <v>58954.52682180946</v>
      </c>
      <c r="C21" s="21">
        <v>2079736.0053291959</v>
      </c>
      <c r="D21" s="21">
        <v>0</v>
      </c>
      <c r="E21" s="21">
        <v>0</v>
      </c>
      <c r="F21" s="21">
        <v>2138690.532151005</v>
      </c>
      <c r="G21" s="22"/>
      <c r="H21" s="22" t="s">
        <v>33</v>
      </c>
      <c r="I21" s="23">
        <v>301656</v>
      </c>
      <c r="O21" s="16">
        <v>0</v>
      </c>
      <c r="P21" s="16">
        <v>0</v>
      </c>
      <c r="Q21" s="16">
        <v>0</v>
      </c>
      <c r="R21" s="16">
        <v>0</v>
      </c>
      <c r="S21" s="16">
        <v>0</v>
      </c>
    </row>
    <row r="22" spans="1:19" ht="12.75">
      <c r="A22" s="20" t="s">
        <v>34</v>
      </c>
      <c r="B22" s="21">
        <v>0</v>
      </c>
      <c r="C22" s="21">
        <v>1152086.0104179636</v>
      </c>
      <c r="D22" s="21">
        <v>0</v>
      </c>
      <c r="E22" s="21">
        <v>0</v>
      </c>
      <c r="F22" s="21">
        <v>1152086.0104179636</v>
      </c>
      <c r="G22" s="22"/>
      <c r="H22" s="22" t="s">
        <v>35</v>
      </c>
      <c r="I22" s="23" t="s">
        <v>0</v>
      </c>
      <c r="O22" s="16">
        <v>0</v>
      </c>
      <c r="P22" s="16">
        <v>0</v>
      </c>
      <c r="Q22" s="16">
        <v>0</v>
      </c>
      <c r="R22" s="16">
        <v>0</v>
      </c>
      <c r="S22" s="16">
        <v>0</v>
      </c>
    </row>
    <row r="23" spans="1:19" ht="12.75">
      <c r="A23" s="20" t="s">
        <v>36</v>
      </c>
      <c r="B23" s="21">
        <v>0</v>
      </c>
      <c r="C23" s="21">
        <v>41886.65674997574</v>
      </c>
      <c r="D23" s="21">
        <v>0</v>
      </c>
      <c r="E23" s="21">
        <v>0</v>
      </c>
      <c r="F23" s="21">
        <v>41886.65674997574</v>
      </c>
      <c r="G23" s="22"/>
      <c r="H23" s="22" t="s">
        <v>37</v>
      </c>
      <c r="I23" s="23">
        <v>41563304</v>
      </c>
      <c r="O23" s="16">
        <v>0</v>
      </c>
      <c r="P23" s="16">
        <v>0</v>
      </c>
      <c r="Q23" s="16">
        <v>0</v>
      </c>
      <c r="R23" s="16">
        <v>0</v>
      </c>
      <c r="S23" s="16">
        <v>0</v>
      </c>
    </row>
    <row r="24" spans="1:19" ht="12.75">
      <c r="A24" s="20" t="s">
        <v>38</v>
      </c>
      <c r="B24" s="21">
        <v>0</v>
      </c>
      <c r="C24" s="21">
        <v>0</v>
      </c>
      <c r="D24" s="21">
        <v>0</v>
      </c>
      <c r="E24" s="21">
        <v>0</v>
      </c>
      <c r="F24" s="21">
        <v>0</v>
      </c>
      <c r="G24" s="22"/>
      <c r="H24" s="22"/>
      <c r="I24" s="23"/>
      <c r="O24" s="16">
        <v>0</v>
      </c>
      <c r="P24" s="16">
        <v>0</v>
      </c>
      <c r="Q24" s="16">
        <v>0</v>
      </c>
      <c r="R24" s="16">
        <v>0</v>
      </c>
      <c r="S24" s="16">
        <v>0</v>
      </c>
    </row>
    <row r="25" spans="1:19" ht="12.75">
      <c r="A25" s="20" t="s">
        <v>39</v>
      </c>
      <c r="B25" s="21">
        <v>0</v>
      </c>
      <c r="C25" s="21">
        <v>0</v>
      </c>
      <c r="D25" s="21">
        <v>0</v>
      </c>
      <c r="E25" s="21">
        <v>0</v>
      </c>
      <c r="F25" s="21">
        <v>0</v>
      </c>
      <c r="G25" s="22"/>
      <c r="H25" s="22" t="s">
        <v>40</v>
      </c>
      <c r="I25" s="23">
        <v>32902718.019999996</v>
      </c>
      <c r="O25" s="16">
        <v>0</v>
      </c>
      <c r="P25" s="16">
        <v>0</v>
      </c>
      <c r="Q25" s="16">
        <v>0</v>
      </c>
      <c r="R25" s="16">
        <v>0</v>
      </c>
      <c r="S25" s="16">
        <v>0</v>
      </c>
    </row>
    <row r="26" spans="1:19" ht="12.75">
      <c r="A26" s="20" t="s">
        <v>41</v>
      </c>
      <c r="B26" s="21">
        <v>0</v>
      </c>
      <c r="C26" s="21">
        <v>0</v>
      </c>
      <c r="D26" s="21">
        <v>0</v>
      </c>
      <c r="E26" s="21">
        <v>0</v>
      </c>
      <c r="F26" s="21">
        <v>0</v>
      </c>
      <c r="G26" s="22"/>
      <c r="H26" s="22" t="s">
        <v>42</v>
      </c>
      <c r="I26" s="23">
        <v>32902718.02</v>
      </c>
      <c r="O26" s="16">
        <v>0</v>
      </c>
      <c r="P26" s="16">
        <v>0</v>
      </c>
      <c r="Q26" s="16">
        <v>0</v>
      </c>
      <c r="R26" s="16">
        <v>0</v>
      </c>
      <c r="S26" s="16">
        <v>0</v>
      </c>
    </row>
    <row r="27" spans="1:19" ht="12.75">
      <c r="A27" s="20" t="s">
        <v>43</v>
      </c>
      <c r="B27" s="21">
        <v>0</v>
      </c>
      <c r="C27" s="21">
        <v>0</v>
      </c>
      <c r="D27" s="21">
        <v>0</v>
      </c>
      <c r="E27" s="21">
        <v>0</v>
      </c>
      <c r="F27" s="21">
        <v>0</v>
      </c>
      <c r="G27" s="22"/>
      <c r="H27" s="22"/>
      <c r="I27" s="23"/>
      <c r="O27" s="16">
        <v>0</v>
      </c>
      <c r="P27" s="16">
        <v>0</v>
      </c>
      <c r="Q27" s="16">
        <v>0</v>
      </c>
      <c r="R27" s="16">
        <v>0</v>
      </c>
      <c r="S27" s="16">
        <v>0</v>
      </c>
    </row>
    <row r="28" spans="1:19" ht="12.75">
      <c r="A28" s="20" t="s">
        <v>44</v>
      </c>
      <c r="B28" s="21">
        <v>0</v>
      </c>
      <c r="C28" s="21">
        <v>0</v>
      </c>
      <c r="D28" s="21">
        <v>0</v>
      </c>
      <c r="E28" s="21">
        <v>0</v>
      </c>
      <c r="F28" s="21">
        <v>0</v>
      </c>
      <c r="G28" s="22"/>
      <c r="H28" s="22"/>
      <c r="I28" s="23"/>
      <c r="O28" s="16">
        <v>0</v>
      </c>
      <c r="P28" s="16">
        <v>0</v>
      </c>
      <c r="Q28" s="16">
        <v>0</v>
      </c>
      <c r="R28" s="16">
        <v>0</v>
      </c>
      <c r="S28" s="16">
        <v>0</v>
      </c>
    </row>
    <row r="29" spans="1:19" ht="12.75">
      <c r="A29" s="20" t="s">
        <v>45</v>
      </c>
      <c r="B29" s="21">
        <v>351539.95913913863</v>
      </c>
      <c r="C29" s="21">
        <v>14845235.47312849</v>
      </c>
      <c r="D29" s="21">
        <v>0</v>
      </c>
      <c r="E29" s="21">
        <v>0</v>
      </c>
      <c r="F29" s="21">
        <v>15196775.432267629</v>
      </c>
      <c r="G29" s="22"/>
      <c r="H29" s="22"/>
      <c r="I29" s="23"/>
      <c r="O29" s="16">
        <v>0</v>
      </c>
      <c r="P29" s="16">
        <v>0</v>
      </c>
      <c r="Q29" s="16">
        <v>0</v>
      </c>
      <c r="R29" s="16">
        <v>0</v>
      </c>
      <c r="S29" s="16">
        <v>0</v>
      </c>
    </row>
    <row r="30" spans="1:19" ht="12.75">
      <c r="A30" s="20" t="s">
        <v>46</v>
      </c>
      <c r="B30" s="21">
        <v>0</v>
      </c>
      <c r="C30" s="21">
        <v>0</v>
      </c>
      <c r="D30" s="21">
        <v>0</v>
      </c>
      <c r="E30" s="21">
        <v>0</v>
      </c>
      <c r="F30" s="21">
        <v>0</v>
      </c>
      <c r="G30" s="22"/>
      <c r="H30" s="22"/>
      <c r="I30" s="23"/>
      <c r="O30" s="16">
        <v>0</v>
      </c>
      <c r="P30" s="16">
        <v>0</v>
      </c>
      <c r="Q30" s="16">
        <v>0</v>
      </c>
      <c r="R30" s="16">
        <v>0</v>
      </c>
      <c r="S30" s="16">
        <v>0</v>
      </c>
    </row>
    <row r="31" spans="1:19" ht="12.75">
      <c r="A31" s="20" t="s">
        <v>47</v>
      </c>
      <c r="B31" s="21">
        <v>890.9962985078878</v>
      </c>
      <c r="C31" s="21">
        <v>116526.40780281089</v>
      </c>
      <c r="D31" s="21">
        <v>0</v>
      </c>
      <c r="E31" s="21">
        <v>0</v>
      </c>
      <c r="F31" s="21">
        <v>117417.40410131878</v>
      </c>
      <c r="G31" s="22"/>
      <c r="H31" s="22"/>
      <c r="I31" s="23"/>
      <c r="O31" s="16">
        <v>0</v>
      </c>
      <c r="P31" s="16">
        <v>0</v>
      </c>
      <c r="Q31" s="16">
        <v>0</v>
      </c>
      <c r="R31" s="16">
        <v>0</v>
      </c>
      <c r="S31" s="16">
        <v>0</v>
      </c>
    </row>
    <row r="32" spans="1:19" ht="12.75">
      <c r="A32" s="20" t="s">
        <v>48</v>
      </c>
      <c r="B32" s="21">
        <v>7711.088456551777</v>
      </c>
      <c r="C32" s="21">
        <v>1588004.6461283446</v>
      </c>
      <c r="D32" s="21">
        <v>0</v>
      </c>
      <c r="E32" s="21">
        <v>0</v>
      </c>
      <c r="F32" s="21">
        <v>1595715.7345848964</v>
      </c>
      <c r="G32" s="22"/>
      <c r="H32" s="22"/>
      <c r="I32" s="23"/>
      <c r="O32" s="16">
        <v>0</v>
      </c>
      <c r="P32" s="16">
        <v>0</v>
      </c>
      <c r="Q32" s="16">
        <v>0</v>
      </c>
      <c r="R32" s="16">
        <v>0</v>
      </c>
      <c r="S32" s="16">
        <v>0</v>
      </c>
    </row>
    <row r="33" spans="1:19" ht="12.75">
      <c r="A33" s="20" t="s">
        <v>49</v>
      </c>
      <c r="B33" s="21">
        <v>0</v>
      </c>
      <c r="C33" s="21">
        <v>1565156.854082299</v>
      </c>
      <c r="D33" s="21">
        <v>0</v>
      </c>
      <c r="E33" s="21">
        <v>0</v>
      </c>
      <c r="F33" s="21">
        <v>1565156.854082299</v>
      </c>
      <c r="G33" s="22"/>
      <c r="H33" s="22"/>
      <c r="I33" s="23"/>
      <c r="O33" s="16">
        <v>0</v>
      </c>
      <c r="P33" s="16">
        <v>0</v>
      </c>
      <c r="Q33" s="16">
        <v>0</v>
      </c>
      <c r="R33" s="16">
        <v>0</v>
      </c>
      <c r="S33" s="16">
        <v>0</v>
      </c>
    </row>
    <row r="34" spans="1:19" ht="12.75">
      <c r="A34" s="20" t="s">
        <v>50</v>
      </c>
      <c r="B34" s="21">
        <v>0</v>
      </c>
      <c r="C34" s="21">
        <v>115077.00128263404</v>
      </c>
      <c r="D34" s="21">
        <v>0</v>
      </c>
      <c r="E34" s="21">
        <v>0</v>
      </c>
      <c r="F34" s="21">
        <v>115077.00128263404</v>
      </c>
      <c r="G34" s="22"/>
      <c r="H34" s="22"/>
      <c r="I34" s="23"/>
      <c r="O34" s="16">
        <v>0</v>
      </c>
      <c r="P34" s="16">
        <v>0</v>
      </c>
      <c r="Q34" s="16">
        <v>0</v>
      </c>
      <c r="R34" s="16">
        <v>0</v>
      </c>
      <c r="S34" s="16">
        <v>0</v>
      </c>
    </row>
    <row r="35" spans="1:19" ht="12.75">
      <c r="A35" s="20" t="s">
        <v>51</v>
      </c>
      <c r="B35" s="21">
        <v>0</v>
      </c>
      <c r="C35" s="21">
        <v>0</v>
      </c>
      <c r="D35" s="21">
        <v>0</v>
      </c>
      <c r="E35" s="21">
        <v>0</v>
      </c>
      <c r="F35" s="21">
        <v>0</v>
      </c>
      <c r="G35" s="22"/>
      <c r="H35" s="22"/>
      <c r="I35" s="23"/>
      <c r="O35" s="16">
        <v>0</v>
      </c>
      <c r="P35" s="16">
        <v>0</v>
      </c>
      <c r="Q35" s="16">
        <v>0</v>
      </c>
      <c r="R35" s="16">
        <v>0</v>
      </c>
      <c r="S35" s="16">
        <v>0</v>
      </c>
    </row>
    <row r="36" spans="1:19" ht="12.75">
      <c r="A36" s="20" t="s">
        <v>52</v>
      </c>
      <c r="B36" s="21">
        <v>0</v>
      </c>
      <c r="C36" s="21">
        <v>0</v>
      </c>
      <c r="D36" s="21">
        <v>0</v>
      </c>
      <c r="E36" s="21">
        <v>0</v>
      </c>
      <c r="F36" s="21">
        <v>0</v>
      </c>
      <c r="G36" s="22"/>
      <c r="H36" s="22"/>
      <c r="I36" s="23"/>
      <c r="O36" s="16">
        <v>0</v>
      </c>
      <c r="P36" s="16">
        <v>0</v>
      </c>
      <c r="Q36" s="16">
        <v>0</v>
      </c>
      <c r="R36" s="16">
        <v>0</v>
      </c>
      <c r="S36" s="16">
        <v>0</v>
      </c>
    </row>
    <row r="37" spans="1:19" ht="12.75">
      <c r="A37" s="20" t="s">
        <v>53</v>
      </c>
      <c r="B37" s="21">
        <v>0</v>
      </c>
      <c r="C37" s="21">
        <v>117359.5347281388</v>
      </c>
      <c r="D37" s="21">
        <v>0</v>
      </c>
      <c r="E37" s="21">
        <v>0</v>
      </c>
      <c r="F37" s="21">
        <v>117359.5347281388</v>
      </c>
      <c r="G37" s="22"/>
      <c r="H37" s="22"/>
      <c r="I37" s="23"/>
      <c r="O37" s="16">
        <v>0</v>
      </c>
      <c r="P37" s="16">
        <v>0</v>
      </c>
      <c r="Q37" s="16">
        <v>0</v>
      </c>
      <c r="R37" s="16">
        <v>0</v>
      </c>
      <c r="S37" s="16">
        <v>0</v>
      </c>
    </row>
    <row r="38" spans="1:19" ht="12.75">
      <c r="A38" s="20" t="s">
        <v>54</v>
      </c>
      <c r="B38" s="21">
        <v>0</v>
      </c>
      <c r="C38" s="21">
        <v>0</v>
      </c>
      <c r="D38" s="21">
        <v>0</v>
      </c>
      <c r="E38" s="21">
        <v>0</v>
      </c>
      <c r="F38" s="21">
        <v>0</v>
      </c>
      <c r="G38" s="22"/>
      <c r="H38" s="22"/>
      <c r="I38" s="23"/>
      <c r="O38" s="16">
        <v>0</v>
      </c>
      <c r="P38" s="16">
        <v>0</v>
      </c>
      <c r="Q38" s="16">
        <v>0</v>
      </c>
      <c r="R38" s="16">
        <v>0</v>
      </c>
      <c r="S38" s="16">
        <v>0</v>
      </c>
    </row>
    <row r="39" spans="1:19" ht="12.75">
      <c r="A39" s="20" t="s">
        <v>55</v>
      </c>
      <c r="B39" s="21">
        <v>0</v>
      </c>
      <c r="C39" s="21">
        <v>0</v>
      </c>
      <c r="D39" s="21">
        <v>0</v>
      </c>
      <c r="E39" s="21">
        <v>0</v>
      </c>
      <c r="F39" s="21">
        <v>0</v>
      </c>
      <c r="G39" s="22"/>
      <c r="H39" s="22"/>
      <c r="I39" s="23"/>
      <c r="O39" s="16">
        <v>0</v>
      </c>
      <c r="P39" s="16">
        <v>0</v>
      </c>
      <c r="Q39" s="16">
        <v>0</v>
      </c>
      <c r="R39" s="16">
        <v>0</v>
      </c>
      <c r="S39" s="16">
        <v>0</v>
      </c>
    </row>
    <row r="40" spans="1:19" ht="12.75">
      <c r="A40" s="20" t="s">
        <v>56</v>
      </c>
      <c r="B40" s="21">
        <v>16486.68723802802</v>
      </c>
      <c r="C40" s="21">
        <v>908571.3175489996</v>
      </c>
      <c r="D40" s="21">
        <v>0</v>
      </c>
      <c r="E40" s="21">
        <v>0</v>
      </c>
      <c r="F40" s="21">
        <v>925058.0047870276</v>
      </c>
      <c r="G40" s="22"/>
      <c r="H40" s="22"/>
      <c r="I40" s="23"/>
      <c r="O40" s="16">
        <v>0</v>
      </c>
      <c r="P40" s="16">
        <v>0</v>
      </c>
      <c r="Q40" s="16">
        <v>0</v>
      </c>
      <c r="R40" s="16">
        <v>0</v>
      </c>
      <c r="S40" s="16">
        <v>0</v>
      </c>
    </row>
    <row r="41" spans="1:19" ht="12.75">
      <c r="A41" s="20" t="s">
        <v>57</v>
      </c>
      <c r="B41" s="21">
        <v>0</v>
      </c>
      <c r="C41" s="21">
        <v>133254.29941536993</v>
      </c>
      <c r="D41" s="21">
        <v>0</v>
      </c>
      <c r="E41" s="21">
        <v>0</v>
      </c>
      <c r="F41" s="21">
        <v>133254.29941536993</v>
      </c>
      <c r="G41" s="22"/>
      <c r="H41" s="22"/>
      <c r="I41" s="23"/>
      <c r="O41" s="16">
        <v>0</v>
      </c>
      <c r="P41" s="16">
        <v>0</v>
      </c>
      <c r="Q41" s="16">
        <v>0</v>
      </c>
      <c r="R41" s="16">
        <v>0</v>
      </c>
      <c r="S41" s="16">
        <v>0</v>
      </c>
    </row>
    <row r="42" spans="1:19" ht="12.75">
      <c r="A42" s="20" t="s">
        <v>58</v>
      </c>
      <c r="B42" s="21">
        <v>6770.529610939474</v>
      </c>
      <c r="C42" s="21">
        <v>355282.72406406456</v>
      </c>
      <c r="D42" s="21">
        <v>0</v>
      </c>
      <c r="E42" s="21">
        <v>0</v>
      </c>
      <c r="F42" s="21">
        <v>362053.25367500406</v>
      </c>
      <c r="G42" s="22"/>
      <c r="H42" s="22"/>
      <c r="I42" s="23"/>
      <c r="O42" s="16">
        <v>0</v>
      </c>
      <c r="P42" s="16">
        <v>0</v>
      </c>
      <c r="Q42" s="16">
        <v>0</v>
      </c>
      <c r="R42" s="16">
        <v>0</v>
      </c>
      <c r="S42" s="16">
        <v>0</v>
      </c>
    </row>
    <row r="43" spans="1:19" ht="12.75">
      <c r="A43" s="20" t="s">
        <v>59</v>
      </c>
      <c r="B43" s="21">
        <v>0</v>
      </c>
      <c r="C43" s="21">
        <v>183907.3541451936</v>
      </c>
      <c r="D43" s="21">
        <v>0</v>
      </c>
      <c r="E43" s="21">
        <v>0</v>
      </c>
      <c r="F43" s="21">
        <v>183907.3541451936</v>
      </c>
      <c r="G43" s="22"/>
      <c r="H43" s="22"/>
      <c r="I43" s="23"/>
      <c r="O43" s="16">
        <v>0</v>
      </c>
      <c r="P43" s="16">
        <v>0</v>
      </c>
      <c r="Q43" s="16">
        <v>0</v>
      </c>
      <c r="R43" s="16">
        <v>0</v>
      </c>
      <c r="S43" s="16">
        <v>0</v>
      </c>
    </row>
    <row r="44" spans="1:19" ht="12.75">
      <c r="A44" s="20" t="s">
        <v>60</v>
      </c>
      <c r="B44" s="21">
        <v>0</v>
      </c>
      <c r="C44" s="21">
        <v>0</v>
      </c>
      <c r="D44" s="21">
        <v>0</v>
      </c>
      <c r="E44" s="21">
        <v>0</v>
      </c>
      <c r="F44" s="21">
        <v>0</v>
      </c>
      <c r="G44" s="22"/>
      <c r="H44" s="22"/>
      <c r="I44" s="23"/>
      <c r="O44" s="16">
        <v>0</v>
      </c>
      <c r="P44" s="16">
        <v>0</v>
      </c>
      <c r="Q44" s="16">
        <v>0</v>
      </c>
      <c r="R44" s="16">
        <v>0</v>
      </c>
      <c r="S44" s="16">
        <v>0</v>
      </c>
    </row>
    <row r="45" spans="1:19" ht="12.75">
      <c r="A45" s="20" t="s">
        <v>61</v>
      </c>
      <c r="B45" s="21">
        <v>0</v>
      </c>
      <c r="C45" s="21">
        <v>0</v>
      </c>
      <c r="D45" s="21">
        <v>0</v>
      </c>
      <c r="E45" s="21">
        <v>0</v>
      </c>
      <c r="F45" s="21">
        <v>0</v>
      </c>
      <c r="G45" s="22"/>
      <c r="H45" s="22"/>
      <c r="I45" s="23"/>
      <c r="O45" s="16">
        <v>0</v>
      </c>
      <c r="P45" s="16">
        <v>0</v>
      </c>
      <c r="Q45" s="16">
        <v>0</v>
      </c>
      <c r="R45" s="16">
        <v>0</v>
      </c>
      <c r="S45" s="16">
        <v>0</v>
      </c>
    </row>
    <row r="46" spans="1:19" ht="12.75">
      <c r="A46" s="20" t="s">
        <v>62</v>
      </c>
      <c r="B46" s="21">
        <v>0</v>
      </c>
      <c r="C46" s="21">
        <v>0</v>
      </c>
      <c r="D46" s="21">
        <v>0</v>
      </c>
      <c r="E46" s="21">
        <v>0</v>
      </c>
      <c r="F46" s="21">
        <v>0</v>
      </c>
      <c r="G46" s="22"/>
      <c r="H46" s="22"/>
      <c r="I46" s="23"/>
      <c r="O46" s="16">
        <v>0</v>
      </c>
      <c r="P46" s="16">
        <v>0</v>
      </c>
      <c r="Q46" s="16">
        <v>0</v>
      </c>
      <c r="R46" s="16">
        <v>0</v>
      </c>
      <c r="S46" s="16">
        <v>0</v>
      </c>
    </row>
    <row r="47" spans="1:19" ht="12.75">
      <c r="A47" s="20" t="s">
        <v>63</v>
      </c>
      <c r="B47" s="21">
        <v>0</v>
      </c>
      <c r="C47" s="21">
        <v>0</v>
      </c>
      <c r="D47" s="21">
        <v>0</v>
      </c>
      <c r="E47" s="21">
        <v>0</v>
      </c>
      <c r="F47" s="21">
        <v>0</v>
      </c>
      <c r="G47" s="22"/>
      <c r="H47" s="22"/>
      <c r="I47" s="23"/>
      <c r="O47" s="16">
        <v>0</v>
      </c>
      <c r="P47" s="16">
        <v>0</v>
      </c>
      <c r="Q47" s="16">
        <v>0</v>
      </c>
      <c r="R47" s="16">
        <v>0</v>
      </c>
      <c r="S47" s="16">
        <v>0</v>
      </c>
    </row>
    <row r="48" spans="1:19" ht="12.75">
      <c r="A48" s="20" t="s">
        <v>64</v>
      </c>
      <c r="B48" s="21">
        <v>0</v>
      </c>
      <c r="C48" s="21">
        <v>1117492.6485295556</v>
      </c>
      <c r="D48" s="21">
        <v>0</v>
      </c>
      <c r="E48" s="21">
        <v>0</v>
      </c>
      <c r="F48" s="21">
        <v>1117492.6485295556</v>
      </c>
      <c r="G48" s="22"/>
      <c r="H48" s="22"/>
      <c r="I48" s="23"/>
      <c r="O48" s="16">
        <v>0</v>
      </c>
      <c r="P48" s="16">
        <v>0</v>
      </c>
      <c r="Q48" s="16">
        <v>0</v>
      </c>
      <c r="R48" s="16">
        <v>0</v>
      </c>
      <c r="S48" s="16">
        <v>0</v>
      </c>
    </row>
    <row r="49" spans="1:19" ht="12.75">
      <c r="A49" s="20" t="s">
        <v>65</v>
      </c>
      <c r="B49" s="21">
        <v>3771.9558015006833</v>
      </c>
      <c r="C49" s="21">
        <v>332717.296146766</v>
      </c>
      <c r="D49" s="21">
        <v>0</v>
      </c>
      <c r="E49" s="21">
        <v>0</v>
      </c>
      <c r="F49" s="21">
        <v>336489.2519482667</v>
      </c>
      <c r="G49" s="22"/>
      <c r="H49" s="22"/>
      <c r="I49" s="23"/>
      <c r="O49" s="16">
        <v>0</v>
      </c>
      <c r="P49" s="16">
        <v>0</v>
      </c>
      <c r="Q49" s="16">
        <v>0</v>
      </c>
      <c r="R49" s="16">
        <v>0</v>
      </c>
      <c r="S49" s="16">
        <v>0</v>
      </c>
    </row>
    <row r="50" spans="1:19" ht="12.75">
      <c r="A50" s="20" t="s">
        <v>66</v>
      </c>
      <c r="B50" s="21">
        <v>0</v>
      </c>
      <c r="C50" s="21">
        <v>0</v>
      </c>
      <c r="D50" s="21">
        <v>0</v>
      </c>
      <c r="E50" s="21">
        <v>0</v>
      </c>
      <c r="F50" s="21">
        <v>0</v>
      </c>
      <c r="G50" s="22"/>
      <c r="H50" s="22"/>
      <c r="I50" s="23"/>
      <c r="O50" s="16">
        <v>0</v>
      </c>
      <c r="P50" s="16">
        <v>0</v>
      </c>
      <c r="Q50" s="16">
        <v>0</v>
      </c>
      <c r="R50" s="16">
        <v>0</v>
      </c>
      <c r="S50" s="16">
        <v>0</v>
      </c>
    </row>
    <row r="51" spans="1:19" ht="12.75">
      <c r="A51" s="20" t="s">
        <v>67</v>
      </c>
      <c r="B51" s="21">
        <v>0</v>
      </c>
      <c r="C51" s="21">
        <v>117153.84195857026</v>
      </c>
      <c r="D51" s="21">
        <v>0</v>
      </c>
      <c r="E51" s="21">
        <v>0</v>
      </c>
      <c r="F51" s="21">
        <v>117153.84195857026</v>
      </c>
      <c r="G51" s="22"/>
      <c r="H51" s="22"/>
      <c r="I51" s="23"/>
      <c r="O51" s="16">
        <v>0</v>
      </c>
      <c r="P51" s="16">
        <v>0</v>
      </c>
      <c r="Q51" s="16">
        <v>0</v>
      </c>
      <c r="R51" s="16">
        <v>0</v>
      </c>
      <c r="S51" s="16">
        <v>0</v>
      </c>
    </row>
    <row r="52" spans="1:19" ht="12.75">
      <c r="A52" s="20" t="s">
        <v>68</v>
      </c>
      <c r="B52" s="21">
        <v>0</v>
      </c>
      <c r="C52" s="21">
        <v>0</v>
      </c>
      <c r="D52" s="21">
        <v>0</v>
      </c>
      <c r="E52" s="21">
        <v>0</v>
      </c>
      <c r="F52" s="21">
        <v>0</v>
      </c>
      <c r="G52" s="22"/>
      <c r="H52" s="22"/>
      <c r="I52" s="23"/>
      <c r="O52" s="16">
        <v>0</v>
      </c>
      <c r="P52" s="16">
        <v>0</v>
      </c>
      <c r="Q52" s="16">
        <v>0</v>
      </c>
      <c r="R52" s="16">
        <v>0</v>
      </c>
      <c r="S52" s="16">
        <v>0</v>
      </c>
    </row>
    <row r="53" spans="1:19" ht="12.75">
      <c r="A53" s="20" t="s">
        <v>69</v>
      </c>
      <c r="B53" s="21">
        <v>0</v>
      </c>
      <c r="C53" s="21">
        <v>0</v>
      </c>
      <c r="D53" s="21">
        <v>0</v>
      </c>
      <c r="E53" s="21">
        <v>0</v>
      </c>
      <c r="F53" s="21">
        <v>0</v>
      </c>
      <c r="G53" s="22"/>
      <c r="H53" s="22"/>
      <c r="I53" s="23"/>
      <c r="O53" s="16">
        <v>0</v>
      </c>
      <c r="P53" s="16">
        <v>0</v>
      </c>
      <c r="Q53" s="16">
        <v>0</v>
      </c>
      <c r="R53" s="16">
        <v>0</v>
      </c>
      <c r="S53" s="16">
        <v>0</v>
      </c>
    </row>
    <row r="54" spans="1:19" ht="12.75">
      <c r="A54" s="20" t="s">
        <v>70</v>
      </c>
      <c r="B54" s="21">
        <v>0</v>
      </c>
      <c r="C54" s="21">
        <v>833193.4797509583</v>
      </c>
      <c r="D54" s="21">
        <v>0</v>
      </c>
      <c r="E54" s="21">
        <v>0</v>
      </c>
      <c r="F54" s="21">
        <v>833193.4797509583</v>
      </c>
      <c r="G54" s="22"/>
      <c r="H54" s="22"/>
      <c r="I54" s="23"/>
      <c r="O54" s="16">
        <v>0</v>
      </c>
      <c r="P54" s="16">
        <v>0</v>
      </c>
      <c r="Q54" s="16">
        <v>0</v>
      </c>
      <c r="R54" s="16">
        <v>0</v>
      </c>
      <c r="S54" s="16">
        <v>0</v>
      </c>
    </row>
    <row r="55" spans="1:19" ht="12.75">
      <c r="A55" s="20" t="s">
        <v>71</v>
      </c>
      <c r="B55" s="21">
        <v>0</v>
      </c>
      <c r="C55" s="21">
        <v>0</v>
      </c>
      <c r="D55" s="21">
        <v>0</v>
      </c>
      <c r="E55" s="21">
        <v>0</v>
      </c>
      <c r="F55" s="21">
        <v>0</v>
      </c>
      <c r="G55" s="22"/>
      <c r="H55" s="22"/>
      <c r="I55" s="23"/>
      <c r="O55" s="16">
        <v>0</v>
      </c>
      <c r="P55" s="16">
        <v>0</v>
      </c>
      <c r="Q55" s="16">
        <v>0</v>
      </c>
      <c r="R55" s="16">
        <v>0</v>
      </c>
      <c r="S55" s="16">
        <v>0</v>
      </c>
    </row>
    <row r="56" spans="1:19" ht="12.75">
      <c r="A56" s="20" t="s">
        <v>72</v>
      </c>
      <c r="B56" s="21">
        <v>0</v>
      </c>
      <c r="C56" s="21">
        <v>0</v>
      </c>
      <c r="D56" s="21">
        <v>0</v>
      </c>
      <c r="E56" s="21">
        <v>0</v>
      </c>
      <c r="F56" s="21">
        <v>0</v>
      </c>
      <c r="G56" s="22"/>
      <c r="H56" s="22"/>
      <c r="I56" s="23"/>
      <c r="O56" s="16">
        <v>0</v>
      </c>
      <c r="P56" s="16">
        <v>0</v>
      </c>
      <c r="Q56" s="16">
        <v>0</v>
      </c>
      <c r="R56" s="16">
        <v>0</v>
      </c>
      <c r="S56" s="16">
        <v>0</v>
      </c>
    </row>
    <row r="57" spans="1:19" ht="12.75">
      <c r="A57" s="20" t="s">
        <v>73</v>
      </c>
      <c r="B57" s="21">
        <v>0</v>
      </c>
      <c r="C57" s="21">
        <v>1409132.1755674882</v>
      </c>
      <c r="D57" s="21">
        <v>0</v>
      </c>
      <c r="E57" s="21">
        <v>0</v>
      </c>
      <c r="F57" s="21">
        <v>1409132.1755674882</v>
      </c>
      <c r="G57" s="22"/>
      <c r="H57" s="22"/>
      <c r="I57" s="23"/>
      <c r="O57" s="16">
        <v>0</v>
      </c>
      <c r="P57" s="16">
        <v>0</v>
      </c>
      <c r="Q57" s="16">
        <v>0</v>
      </c>
      <c r="R57" s="16">
        <v>0</v>
      </c>
      <c r="S57" s="16">
        <v>0</v>
      </c>
    </row>
    <row r="58" spans="1:19" ht="12.75">
      <c r="A58" s="20" t="s">
        <v>74</v>
      </c>
      <c r="B58" s="21">
        <v>0</v>
      </c>
      <c r="C58" s="21">
        <v>0</v>
      </c>
      <c r="D58" s="21">
        <v>0</v>
      </c>
      <c r="E58" s="21">
        <v>0</v>
      </c>
      <c r="F58" s="21">
        <v>0</v>
      </c>
      <c r="G58" s="22"/>
      <c r="H58" s="22"/>
      <c r="I58" s="23"/>
      <c r="O58" s="16">
        <v>0</v>
      </c>
      <c r="P58" s="16">
        <v>0</v>
      </c>
      <c r="Q58" s="16">
        <v>0</v>
      </c>
      <c r="R58" s="16">
        <v>0</v>
      </c>
      <c r="S58" s="16">
        <v>0</v>
      </c>
    </row>
    <row r="59" spans="1:9" ht="12.75">
      <c r="A59" s="20" t="s">
        <v>0</v>
      </c>
      <c r="B59" s="21"/>
      <c r="C59" s="21"/>
      <c r="D59" s="21"/>
      <c r="E59" s="21"/>
      <c r="F59" s="21"/>
      <c r="G59" s="22"/>
      <c r="H59" s="22"/>
      <c r="I59" s="23"/>
    </row>
    <row r="60" spans="1:19" ht="12.75">
      <c r="A60" s="20" t="s">
        <v>6</v>
      </c>
      <c r="B60" s="21">
        <v>884672.7098619803</v>
      </c>
      <c r="C60" s="21">
        <v>31935452.262501996</v>
      </c>
      <c r="D60" s="21">
        <v>82593.04763602326</v>
      </c>
      <c r="E60" s="21">
        <v>0</v>
      </c>
      <c r="F60" s="21">
        <v>32902718.02</v>
      </c>
      <c r="G60" s="22"/>
      <c r="H60" s="22"/>
      <c r="I60" s="23"/>
      <c r="O60" s="16">
        <v>0</v>
      </c>
      <c r="P60" s="16">
        <v>0</v>
      </c>
      <c r="Q60" s="16">
        <v>0</v>
      </c>
      <c r="R60" s="16">
        <v>0</v>
      </c>
      <c r="S60" s="16">
        <v>0</v>
      </c>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 xml:space="preserve">&amp;L&amp;"Geneva,Bold"&amp;D&amp;R&amp;"Geneva,Bold"UNAUDITED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3" sqref="E13"/>
    </sheetView>
  </sheetViews>
  <sheetFormatPr defaultColWidth="9.00390625" defaultRowHeight="12.75"/>
  <cols>
    <col min="1" max="1" width="15.625" style="16" customWidth="1"/>
    <col min="2" max="2" width="9.375" style="16" customWidth="1"/>
    <col min="3" max="3" width="11.625" style="16" customWidth="1"/>
    <col min="4" max="4" width="9.375" style="16" customWidth="1"/>
    <col min="5" max="5" width="14.50390625" style="16" customWidth="1"/>
    <col min="6" max="6" width="9.375" style="16" customWidth="1"/>
    <col min="7" max="7" width="2.625" style="16" customWidth="1"/>
    <col min="8" max="8" width="28.125" style="16" customWidth="1"/>
    <col min="9" max="9" width="13.375" style="17" customWidth="1"/>
    <col min="10" max="16384" width="10.625" style="16" customWidth="1"/>
  </cols>
  <sheetData>
    <row r="1" spans="1:9" ht="12.75">
      <c r="A1" s="133" t="s">
        <v>98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677.6324851359813</v>
      </c>
      <c r="C6" s="21">
        <v>673.4342966954122</v>
      </c>
      <c r="D6" s="21">
        <v>262.93321816860663</v>
      </c>
      <c r="E6" s="21">
        <v>0</v>
      </c>
      <c r="F6" s="21">
        <v>1614</v>
      </c>
      <c r="G6" s="22"/>
      <c r="H6" s="22" t="s">
        <v>8</v>
      </c>
      <c r="I6" s="23" t="s">
        <v>0</v>
      </c>
    </row>
    <row r="7" spans="1:9" ht="12" customHeight="1">
      <c r="A7" s="20" t="s">
        <v>9</v>
      </c>
      <c r="B7" s="21">
        <v>579.9502585542344</v>
      </c>
      <c r="C7" s="21">
        <v>2.516646128626277</v>
      </c>
      <c r="D7" s="21">
        <v>72.53309531713923</v>
      </c>
      <c r="E7" s="21">
        <v>0</v>
      </c>
      <c r="F7" s="21">
        <v>655</v>
      </c>
      <c r="G7" s="22"/>
      <c r="H7" s="22"/>
      <c r="I7" s="23"/>
    </row>
    <row r="8" spans="1:9" ht="12.75">
      <c r="A8" s="20" t="s">
        <v>10</v>
      </c>
      <c r="B8" s="21">
        <v>4272.4974049356615</v>
      </c>
      <c r="C8" s="21">
        <v>1891.3676920935466</v>
      </c>
      <c r="D8" s="21">
        <v>1966.134902970792</v>
      </c>
      <c r="E8" s="21">
        <v>0</v>
      </c>
      <c r="F8" s="21">
        <v>8130</v>
      </c>
      <c r="G8" s="22"/>
      <c r="H8" s="22" t="s">
        <v>0</v>
      </c>
      <c r="I8" s="23" t="s">
        <v>0</v>
      </c>
    </row>
    <row r="9" spans="1:9" ht="12.75">
      <c r="A9" s="20" t="s">
        <v>11</v>
      </c>
      <c r="B9" s="21">
        <v>784.1002011342779</v>
      </c>
      <c r="C9" s="21">
        <v>297.68943159478323</v>
      </c>
      <c r="D9" s="21">
        <v>379.21036727093895</v>
      </c>
      <c r="E9" s="21">
        <v>0</v>
      </c>
      <c r="F9" s="21">
        <v>1461</v>
      </c>
      <c r="G9" s="22"/>
      <c r="H9" s="22" t="s">
        <v>0</v>
      </c>
      <c r="I9" s="23" t="s">
        <v>0</v>
      </c>
    </row>
    <row r="10" spans="1:9" ht="12.75">
      <c r="A10" s="20" t="s">
        <v>12</v>
      </c>
      <c r="B10" s="21">
        <v>22582.497517926975</v>
      </c>
      <c r="C10" s="21">
        <v>3795.637127836977</v>
      </c>
      <c r="D10" s="21">
        <v>21771.865354236048</v>
      </c>
      <c r="E10" s="21">
        <v>0</v>
      </c>
      <c r="F10" s="21">
        <v>48150</v>
      </c>
      <c r="G10" s="22"/>
      <c r="H10" s="22" t="s">
        <v>13</v>
      </c>
      <c r="I10" s="23">
        <v>789601673</v>
      </c>
    </row>
    <row r="11" spans="1:9" ht="12.75">
      <c r="A11" s="20" t="s">
        <v>14</v>
      </c>
      <c r="B11" s="21">
        <v>4275.984547540661</v>
      </c>
      <c r="C11" s="21">
        <v>1030.8432422558108</v>
      </c>
      <c r="D11" s="21">
        <v>2480.1722102035287</v>
      </c>
      <c r="E11" s="21">
        <v>0</v>
      </c>
      <c r="F11" s="21">
        <v>7787</v>
      </c>
      <c r="G11" s="22"/>
      <c r="H11" s="22"/>
      <c r="I11" s="23"/>
    </row>
    <row r="12" spans="1:9" ht="12.75">
      <c r="A12" s="20" t="s">
        <v>15</v>
      </c>
      <c r="B12" s="21">
        <v>5280.051842371843</v>
      </c>
      <c r="C12" s="21">
        <v>1494.1592766338404</v>
      </c>
      <c r="D12" s="21">
        <v>6349.788880994317</v>
      </c>
      <c r="E12" s="21">
        <v>0</v>
      </c>
      <c r="F12" s="21">
        <v>13124</v>
      </c>
      <c r="G12" s="22"/>
      <c r="H12" s="22" t="s">
        <v>16</v>
      </c>
      <c r="I12" s="23"/>
    </row>
    <row r="13" spans="1:9" ht="12.75">
      <c r="A13" s="20" t="s">
        <v>17</v>
      </c>
      <c r="B13" s="21">
        <v>362.84932822780524</v>
      </c>
      <c r="C13" s="21">
        <v>145.31262815826543</v>
      </c>
      <c r="D13" s="21">
        <v>318.83804361392936</v>
      </c>
      <c r="E13" s="21">
        <v>0</v>
      </c>
      <c r="F13" s="21">
        <v>827</v>
      </c>
      <c r="G13" s="22"/>
      <c r="H13" s="22" t="s">
        <v>18</v>
      </c>
      <c r="I13" s="23">
        <v>0</v>
      </c>
    </row>
    <row r="14" spans="1:9" ht="12.75">
      <c r="A14" s="20" t="s">
        <v>19</v>
      </c>
      <c r="B14" s="21">
        <v>635.0418156422714</v>
      </c>
      <c r="C14" s="21">
        <v>138.8813697513249</v>
      </c>
      <c r="D14" s="21">
        <v>514.0768146064037</v>
      </c>
      <c r="E14" s="21">
        <v>0</v>
      </c>
      <c r="F14" s="21">
        <v>1288</v>
      </c>
      <c r="G14" s="22"/>
      <c r="H14" s="22" t="s">
        <v>20</v>
      </c>
      <c r="I14" s="23">
        <v>0</v>
      </c>
    </row>
    <row r="15" spans="1:9" ht="12.75">
      <c r="A15" s="20" t="s">
        <v>21</v>
      </c>
      <c r="B15" s="21">
        <v>13772.817188555537</v>
      </c>
      <c r="C15" s="21">
        <v>5637.854237528783</v>
      </c>
      <c r="D15" s="21">
        <v>8955.32857391568</v>
      </c>
      <c r="E15" s="21">
        <v>0</v>
      </c>
      <c r="F15" s="21">
        <v>28366</v>
      </c>
      <c r="G15" s="22"/>
      <c r="H15" s="22" t="s">
        <v>22</v>
      </c>
      <c r="I15" s="23">
        <v>482339.23</v>
      </c>
    </row>
    <row r="16" spans="1:9" ht="12.75">
      <c r="A16" s="20" t="s">
        <v>23</v>
      </c>
      <c r="B16" s="21">
        <v>1792.2548409613844</v>
      </c>
      <c r="C16" s="21">
        <v>1679.6715988314475</v>
      </c>
      <c r="D16" s="21">
        <v>1236.0735602071682</v>
      </c>
      <c r="E16" s="21">
        <v>0</v>
      </c>
      <c r="F16" s="21">
        <v>4708</v>
      </c>
      <c r="G16" s="22"/>
      <c r="H16" s="22"/>
      <c r="I16" s="23"/>
    </row>
    <row r="17" spans="1:9" ht="12.75">
      <c r="A17" s="20" t="s">
        <v>24</v>
      </c>
      <c r="B17" s="21">
        <v>1384.5324057404978</v>
      </c>
      <c r="C17" s="21">
        <v>208.62620042921512</v>
      </c>
      <c r="D17" s="21">
        <v>219.84139383028713</v>
      </c>
      <c r="E17" s="21">
        <v>0</v>
      </c>
      <c r="F17" s="21">
        <v>1813</v>
      </c>
      <c r="G17" s="22"/>
      <c r="H17" s="22" t="s">
        <v>25</v>
      </c>
      <c r="I17" s="23"/>
    </row>
    <row r="18" spans="1:9" ht="12.75">
      <c r="A18" s="20" t="s">
        <v>26</v>
      </c>
      <c r="B18" s="21">
        <v>492.99606435213565</v>
      </c>
      <c r="C18" s="21">
        <v>0.5264463156465464</v>
      </c>
      <c r="D18" s="21">
        <v>122.4774893322178</v>
      </c>
      <c r="E18" s="21">
        <v>0</v>
      </c>
      <c r="F18" s="21">
        <v>616</v>
      </c>
      <c r="G18" s="22"/>
      <c r="H18" s="22" t="s">
        <v>27</v>
      </c>
      <c r="I18" s="23">
        <v>0</v>
      </c>
    </row>
    <row r="19" spans="1:9" ht="12.75">
      <c r="A19" s="20" t="s">
        <v>28</v>
      </c>
      <c r="B19" s="21">
        <v>6962.172913457459</v>
      </c>
      <c r="C19" s="21">
        <v>2611.3365005464243</v>
      </c>
      <c r="D19" s="21">
        <v>5770.490585996117</v>
      </c>
      <c r="E19" s="21">
        <v>0</v>
      </c>
      <c r="F19" s="21">
        <v>15344</v>
      </c>
      <c r="G19" s="22"/>
      <c r="H19" s="22" t="s">
        <v>29</v>
      </c>
      <c r="I19" s="23">
        <v>789601673</v>
      </c>
    </row>
    <row r="20" spans="1:9" ht="12.75">
      <c r="A20" s="20" t="s">
        <v>30</v>
      </c>
      <c r="B20" s="21">
        <v>2225.950226756214</v>
      </c>
      <c r="C20" s="21">
        <v>915.7694731762354</v>
      </c>
      <c r="D20" s="21">
        <v>1803.2803000675508</v>
      </c>
      <c r="E20" s="21">
        <v>0</v>
      </c>
      <c r="F20" s="21">
        <v>4945</v>
      </c>
      <c r="G20" s="22"/>
      <c r="H20" s="22" t="s">
        <v>31</v>
      </c>
      <c r="I20" s="23" t="s">
        <v>0</v>
      </c>
    </row>
    <row r="21" spans="1:9" ht="12.75">
      <c r="A21" s="20" t="s">
        <v>32</v>
      </c>
      <c r="B21" s="21">
        <v>2967.7347288621036</v>
      </c>
      <c r="C21" s="21">
        <v>946.6888563925291</v>
      </c>
      <c r="D21" s="21">
        <v>1768.5764147453674</v>
      </c>
      <c r="E21" s="21">
        <v>0</v>
      </c>
      <c r="F21" s="21">
        <v>5683</v>
      </c>
      <c r="G21" s="22"/>
      <c r="H21" s="22" t="s">
        <v>33</v>
      </c>
      <c r="I21" s="23">
        <v>0</v>
      </c>
    </row>
    <row r="22" spans="1:9" ht="12.75">
      <c r="A22" s="20" t="s">
        <v>34</v>
      </c>
      <c r="B22" s="21">
        <v>2754.7846282141577</v>
      </c>
      <c r="C22" s="21">
        <v>917.2185401328537</v>
      </c>
      <c r="D22" s="21">
        <v>4152.9968316529885</v>
      </c>
      <c r="E22" s="21">
        <v>0</v>
      </c>
      <c r="F22" s="21">
        <v>7825</v>
      </c>
      <c r="G22" s="22"/>
      <c r="H22" s="22" t="s">
        <v>35</v>
      </c>
      <c r="I22" s="23" t="s">
        <v>0</v>
      </c>
    </row>
    <row r="23" spans="1:9" ht="12.75">
      <c r="A23" s="20" t="s">
        <v>36</v>
      </c>
      <c r="B23" s="21">
        <v>622.6173256103854</v>
      </c>
      <c r="C23" s="21">
        <v>789.8334579905261</v>
      </c>
      <c r="D23" s="21">
        <v>1131.5492163990887</v>
      </c>
      <c r="E23" s="21">
        <v>0</v>
      </c>
      <c r="F23" s="21">
        <v>2544</v>
      </c>
      <c r="G23" s="22"/>
      <c r="H23" s="22" t="s">
        <v>37</v>
      </c>
      <c r="I23" s="23">
        <v>0</v>
      </c>
    </row>
    <row r="24" spans="1:9" ht="12.75">
      <c r="A24" s="20" t="s">
        <v>38</v>
      </c>
      <c r="B24" s="21">
        <v>0</v>
      </c>
      <c r="C24" s="21">
        <v>0</v>
      </c>
      <c r="D24" s="21">
        <v>0</v>
      </c>
      <c r="E24" s="21">
        <v>0</v>
      </c>
      <c r="F24" s="21">
        <v>0</v>
      </c>
      <c r="G24" s="22"/>
      <c r="H24" s="22"/>
      <c r="I24" s="23"/>
    </row>
    <row r="25" spans="1:9" ht="12.75">
      <c r="A25" s="20" t="s">
        <v>39</v>
      </c>
      <c r="B25" s="21">
        <v>1074.5101586298317</v>
      </c>
      <c r="C25" s="21">
        <v>724.4419821884607</v>
      </c>
      <c r="D25" s="21">
        <v>630.0478591817076</v>
      </c>
      <c r="E25" s="21">
        <v>0</v>
      </c>
      <c r="F25" s="21">
        <v>2429</v>
      </c>
      <c r="G25" s="22"/>
      <c r="H25" s="22" t="s">
        <v>40</v>
      </c>
      <c r="I25" s="23">
        <v>482339.2300000191</v>
      </c>
    </row>
    <row r="26" spans="1:9" ht="12.75">
      <c r="A26" s="20" t="s">
        <v>41</v>
      </c>
      <c r="B26" s="21">
        <v>4249.878804093768</v>
      </c>
      <c r="C26" s="21">
        <v>1208.3109290692196</v>
      </c>
      <c r="D26" s="21">
        <v>7603.810266837012</v>
      </c>
      <c r="E26" s="21">
        <v>0</v>
      </c>
      <c r="F26" s="21">
        <v>13062</v>
      </c>
      <c r="G26" s="22"/>
      <c r="H26" s="22" t="s">
        <v>42</v>
      </c>
      <c r="I26" s="23">
        <v>482339</v>
      </c>
    </row>
    <row r="27" spans="1:9" ht="12.75">
      <c r="A27" s="20" t="s">
        <v>43</v>
      </c>
      <c r="B27" s="21">
        <v>9320.757667051765</v>
      </c>
      <c r="C27" s="21">
        <v>16547.90809161933</v>
      </c>
      <c r="D27" s="21">
        <v>6616.3342413289065</v>
      </c>
      <c r="E27" s="21">
        <v>0</v>
      </c>
      <c r="F27" s="21">
        <v>32485</v>
      </c>
      <c r="G27" s="22"/>
      <c r="H27" s="22"/>
      <c r="I27" s="23"/>
    </row>
    <row r="28" spans="1:9" ht="12.75">
      <c r="A28" s="20" t="s">
        <v>44</v>
      </c>
      <c r="B28" s="21">
        <v>9887.433067011867</v>
      </c>
      <c r="C28" s="21">
        <v>2183.8974483254856</v>
      </c>
      <c r="D28" s="21">
        <v>8166.669484662648</v>
      </c>
      <c r="E28" s="21">
        <v>0</v>
      </c>
      <c r="F28" s="21">
        <v>20238</v>
      </c>
      <c r="G28" s="22"/>
      <c r="H28" s="22"/>
      <c r="I28" s="23"/>
    </row>
    <row r="29" spans="1:9" ht="12.75">
      <c r="A29" s="20" t="s">
        <v>45</v>
      </c>
      <c r="B29" s="21">
        <v>3570.2587605888984</v>
      </c>
      <c r="C29" s="21">
        <v>1719.3706649703845</v>
      </c>
      <c r="D29" s="21">
        <v>4963.370574440717</v>
      </c>
      <c r="E29" s="21">
        <v>0</v>
      </c>
      <c r="F29" s="21">
        <v>10253</v>
      </c>
      <c r="G29" s="22"/>
      <c r="H29" s="22"/>
      <c r="I29" s="23"/>
    </row>
    <row r="30" spans="1:9" ht="12.75">
      <c r="A30" s="20" t="s">
        <v>46</v>
      </c>
      <c r="B30" s="21">
        <v>282.0182051799711</v>
      </c>
      <c r="C30" s="21">
        <v>482.37239451972874</v>
      </c>
      <c r="D30" s="21">
        <v>279.60940030030014</v>
      </c>
      <c r="E30" s="21">
        <v>0</v>
      </c>
      <c r="F30" s="21">
        <v>1044</v>
      </c>
      <c r="G30" s="22"/>
      <c r="H30" s="22"/>
      <c r="I30" s="23"/>
    </row>
    <row r="31" spans="1:9" ht="12.75">
      <c r="A31" s="20" t="s">
        <v>47</v>
      </c>
      <c r="B31" s="21">
        <v>3517.728739470181</v>
      </c>
      <c r="C31" s="21">
        <v>737.652450042357</v>
      </c>
      <c r="D31" s="21">
        <v>2995.618810487462</v>
      </c>
      <c r="E31" s="21">
        <v>0</v>
      </c>
      <c r="F31" s="21">
        <v>7251</v>
      </c>
      <c r="G31" s="22"/>
      <c r="H31" s="22"/>
      <c r="I31" s="23"/>
    </row>
    <row r="32" spans="1:9" ht="12.75">
      <c r="A32" s="20" t="s">
        <v>48</v>
      </c>
      <c r="B32" s="21">
        <v>498.58384177812223</v>
      </c>
      <c r="C32" s="21">
        <v>226.71348360642722</v>
      </c>
      <c r="D32" s="21">
        <v>242.70267461545058</v>
      </c>
      <c r="E32" s="21">
        <v>0</v>
      </c>
      <c r="F32" s="21">
        <v>968</v>
      </c>
      <c r="G32" s="22"/>
      <c r="H32" s="22"/>
      <c r="I32" s="23"/>
    </row>
    <row r="33" spans="1:9" ht="12.75">
      <c r="A33" s="20" t="s">
        <v>49</v>
      </c>
      <c r="B33" s="21">
        <v>1865.9255193522454</v>
      </c>
      <c r="C33" s="21">
        <v>551.0278835001714</v>
      </c>
      <c r="D33" s="21">
        <v>851.0465971475833</v>
      </c>
      <c r="E33" s="21">
        <v>0</v>
      </c>
      <c r="F33" s="21">
        <v>3268</v>
      </c>
      <c r="G33" s="22"/>
      <c r="H33" s="22"/>
      <c r="I33" s="23"/>
    </row>
    <row r="34" spans="1:9" ht="12.75">
      <c r="A34" s="20" t="s">
        <v>50</v>
      </c>
      <c r="B34" s="21">
        <v>1517.4500061750093</v>
      </c>
      <c r="C34" s="21">
        <v>431.7522045513837</v>
      </c>
      <c r="D34" s="21">
        <v>574.797789273607</v>
      </c>
      <c r="E34" s="21">
        <v>0</v>
      </c>
      <c r="F34" s="21">
        <v>2524</v>
      </c>
      <c r="G34" s="22"/>
      <c r="H34" s="22"/>
      <c r="I34" s="23"/>
    </row>
    <row r="35" spans="1:9" ht="12.75">
      <c r="A35" s="20" t="s">
        <v>51</v>
      </c>
      <c r="B35" s="21">
        <v>1464.5584467254048</v>
      </c>
      <c r="C35" s="21">
        <v>375.0085258831626</v>
      </c>
      <c r="D35" s="21">
        <v>836.4330273914326</v>
      </c>
      <c r="E35" s="21">
        <v>0</v>
      </c>
      <c r="F35" s="21">
        <v>2676</v>
      </c>
      <c r="G35" s="22"/>
      <c r="H35" s="22"/>
      <c r="I35" s="23"/>
    </row>
    <row r="36" spans="1:9" ht="12.75">
      <c r="A36" s="20" t="s">
        <v>52</v>
      </c>
      <c r="B36" s="21">
        <v>6019.153867379595</v>
      </c>
      <c r="C36" s="21">
        <v>4496.963266311409</v>
      </c>
      <c r="D36" s="21">
        <v>22500.882866308995</v>
      </c>
      <c r="E36" s="21">
        <v>0</v>
      </c>
      <c r="F36" s="21">
        <v>33017</v>
      </c>
      <c r="G36" s="22"/>
      <c r="H36" s="22"/>
      <c r="I36" s="23"/>
    </row>
    <row r="37" spans="1:9" ht="12.75">
      <c r="A37" s="20" t="s">
        <v>53</v>
      </c>
      <c r="B37" s="21">
        <v>1726.9478357351963</v>
      </c>
      <c r="C37" s="21">
        <v>335.60161444736013</v>
      </c>
      <c r="D37" s="21">
        <v>312.4505498174436</v>
      </c>
      <c r="E37" s="21">
        <v>0</v>
      </c>
      <c r="F37" s="21">
        <v>2375</v>
      </c>
      <c r="G37" s="22"/>
      <c r="H37" s="22"/>
      <c r="I37" s="23"/>
    </row>
    <row r="38" spans="1:9" ht="12.75">
      <c r="A38" s="20" t="s">
        <v>54</v>
      </c>
      <c r="B38" s="21">
        <v>25458.341278192856</v>
      </c>
      <c r="C38" s="21">
        <v>15278.53668866341</v>
      </c>
      <c r="D38" s="21">
        <v>37542.122033143736</v>
      </c>
      <c r="E38" s="21">
        <v>0</v>
      </c>
      <c r="F38" s="21">
        <v>78279</v>
      </c>
      <c r="G38" s="22"/>
      <c r="H38" s="22"/>
      <c r="I38" s="23"/>
    </row>
    <row r="39" spans="1:9" ht="12.75">
      <c r="A39" s="20" t="s">
        <v>55</v>
      </c>
      <c r="B39" s="21">
        <v>2924.5484331471175</v>
      </c>
      <c r="C39" s="21">
        <v>1346.8765672716706</v>
      </c>
      <c r="D39" s="21">
        <v>5746.574999581212</v>
      </c>
      <c r="E39" s="21">
        <v>0</v>
      </c>
      <c r="F39" s="21">
        <v>10018</v>
      </c>
      <c r="G39" s="22"/>
      <c r="H39" s="22"/>
      <c r="I39" s="23"/>
    </row>
    <row r="40" spans="1:9" ht="12.75">
      <c r="A40" s="20" t="s">
        <v>56</v>
      </c>
      <c r="B40" s="21">
        <v>100.19992703360299</v>
      </c>
      <c r="C40" s="21">
        <v>560.6229810171122</v>
      </c>
      <c r="D40" s="21">
        <v>26.177091949284776</v>
      </c>
      <c r="E40" s="21">
        <v>0</v>
      </c>
      <c r="F40" s="21">
        <v>687</v>
      </c>
      <c r="G40" s="22"/>
      <c r="H40" s="22"/>
      <c r="I40" s="23"/>
    </row>
    <row r="41" spans="1:9" ht="12.75">
      <c r="A41" s="20" t="s">
        <v>57</v>
      </c>
      <c r="B41" s="21">
        <v>6419.805488577745</v>
      </c>
      <c r="C41" s="21">
        <v>1750.9119823139279</v>
      </c>
      <c r="D41" s="21">
        <v>4446.282529108327</v>
      </c>
      <c r="E41" s="21">
        <v>0</v>
      </c>
      <c r="F41" s="21">
        <v>12617</v>
      </c>
      <c r="G41" s="22"/>
      <c r="H41" s="22"/>
      <c r="I41" s="23"/>
    </row>
    <row r="42" spans="1:9" ht="12.75">
      <c r="A42" s="20" t="s">
        <v>58</v>
      </c>
      <c r="B42" s="21">
        <v>1126.382062420125</v>
      </c>
      <c r="C42" s="21">
        <v>706.323604886858</v>
      </c>
      <c r="D42" s="21">
        <v>347.294332693017</v>
      </c>
      <c r="E42" s="21">
        <v>0</v>
      </c>
      <c r="F42" s="21">
        <v>2180</v>
      </c>
      <c r="G42" s="22"/>
      <c r="H42" s="22"/>
      <c r="I42" s="23"/>
    </row>
    <row r="43" spans="1:9" ht="12.75">
      <c r="A43" s="20" t="s">
        <v>59</v>
      </c>
      <c r="B43" s="21">
        <v>2038.549061937106</v>
      </c>
      <c r="C43" s="21">
        <v>813.5467794328897</v>
      </c>
      <c r="D43" s="21">
        <v>1485.9041586300043</v>
      </c>
      <c r="E43" s="21">
        <v>0</v>
      </c>
      <c r="F43" s="21">
        <v>4338</v>
      </c>
      <c r="G43" s="22"/>
      <c r="H43" s="22"/>
      <c r="I43" s="23"/>
    </row>
    <row r="44" spans="1:9" ht="12.75">
      <c r="A44" s="20" t="s">
        <v>60</v>
      </c>
      <c r="B44" s="21">
        <v>11656.362571339401</v>
      </c>
      <c r="C44" s="21">
        <v>2977.234564390426</v>
      </c>
      <c r="D44" s="21">
        <v>7898.402864270172</v>
      </c>
      <c r="E44" s="21">
        <v>0</v>
      </c>
      <c r="F44" s="21">
        <v>22532</v>
      </c>
      <c r="G44" s="22"/>
      <c r="H44" s="22"/>
      <c r="I44" s="23"/>
    </row>
    <row r="45" spans="1:9" ht="12.75">
      <c r="A45" s="20" t="s">
        <v>61</v>
      </c>
      <c r="B45" s="21">
        <v>0</v>
      </c>
      <c r="C45" s="21">
        <v>0</v>
      </c>
      <c r="D45" s="21">
        <v>0</v>
      </c>
      <c r="E45" s="21">
        <v>0</v>
      </c>
      <c r="F45" s="21">
        <v>0</v>
      </c>
      <c r="G45" s="22"/>
      <c r="H45" s="22"/>
      <c r="I45" s="23"/>
    </row>
    <row r="46" spans="1:9" ht="12.75">
      <c r="A46" s="20" t="s">
        <v>62</v>
      </c>
      <c r="B46" s="21">
        <v>704.9537539703991</v>
      </c>
      <c r="C46" s="21">
        <v>446.1860452037727</v>
      </c>
      <c r="D46" s="21">
        <v>1329.860200825828</v>
      </c>
      <c r="E46" s="21">
        <v>0</v>
      </c>
      <c r="F46" s="21">
        <v>2481</v>
      </c>
      <c r="G46" s="22"/>
      <c r="H46" s="22"/>
      <c r="I46" s="23"/>
    </row>
    <row r="47" spans="1:9" ht="12.75">
      <c r="A47" s="20" t="s">
        <v>63</v>
      </c>
      <c r="B47" s="21">
        <v>1248.4438082895845</v>
      </c>
      <c r="C47" s="21">
        <v>899.7073672074118</v>
      </c>
      <c r="D47" s="21">
        <v>3904.8488245030035</v>
      </c>
      <c r="E47" s="21">
        <v>0</v>
      </c>
      <c r="F47" s="21">
        <v>6053</v>
      </c>
      <c r="G47" s="22"/>
      <c r="H47" s="22"/>
      <c r="I47" s="23"/>
    </row>
    <row r="48" spans="1:9" ht="12.75">
      <c r="A48" s="20" t="s">
        <v>64</v>
      </c>
      <c r="B48" s="21">
        <v>801.9523272640984</v>
      </c>
      <c r="C48" s="21">
        <v>341.6363696721039</v>
      </c>
      <c r="D48" s="21">
        <v>356.4113030637977</v>
      </c>
      <c r="E48" s="21">
        <v>0</v>
      </c>
      <c r="F48" s="21">
        <v>1500</v>
      </c>
      <c r="G48" s="22"/>
      <c r="H48" s="22"/>
      <c r="I48" s="23"/>
    </row>
    <row r="49" spans="1:9" ht="12.75">
      <c r="A49" s="20" t="s">
        <v>65</v>
      </c>
      <c r="B49" s="21">
        <v>1164.303795689789</v>
      </c>
      <c r="C49" s="21">
        <v>1014.4722973646924</v>
      </c>
      <c r="D49" s="21">
        <v>1093.2239069455186</v>
      </c>
      <c r="E49" s="21">
        <v>0</v>
      </c>
      <c r="F49" s="21">
        <v>3272</v>
      </c>
      <c r="G49" s="22"/>
      <c r="H49" s="22"/>
      <c r="I49" s="23"/>
    </row>
    <row r="50" spans="1:9" ht="12.75">
      <c r="A50" s="20" t="s">
        <v>66</v>
      </c>
      <c r="B50" s="21">
        <v>10647.425642682203</v>
      </c>
      <c r="C50" s="21">
        <v>2249.4374122885315</v>
      </c>
      <c r="D50" s="21">
        <v>3373.1369450292664</v>
      </c>
      <c r="E50" s="21">
        <v>0</v>
      </c>
      <c r="F50" s="21">
        <v>16270</v>
      </c>
      <c r="G50" s="22"/>
      <c r="H50" s="22"/>
      <c r="I50" s="23"/>
    </row>
    <row r="51" spans="1:9" ht="12.75">
      <c r="A51" s="20" t="s">
        <v>67</v>
      </c>
      <c r="B51" s="21">
        <v>1363.691924173107</v>
      </c>
      <c r="C51" s="21">
        <v>488.5282311841193</v>
      </c>
      <c r="D51" s="21">
        <v>182.77984464277353</v>
      </c>
      <c r="E51" s="21">
        <v>0</v>
      </c>
      <c r="F51" s="21">
        <v>2035</v>
      </c>
      <c r="G51" s="22"/>
      <c r="H51" s="22"/>
      <c r="I51" s="23"/>
    </row>
    <row r="52" spans="1:9" ht="12.75">
      <c r="A52" s="20" t="s">
        <v>68</v>
      </c>
      <c r="B52" s="21">
        <v>535.9594852247893</v>
      </c>
      <c r="C52" s="21">
        <v>102.12075047531854</v>
      </c>
      <c r="D52" s="21">
        <v>508.9197642998921</v>
      </c>
      <c r="E52" s="21">
        <v>0</v>
      </c>
      <c r="F52" s="21">
        <v>1147</v>
      </c>
      <c r="G52" s="22"/>
      <c r="H52" s="22"/>
      <c r="I52" s="23"/>
    </row>
    <row r="53" spans="1:9" ht="12.75">
      <c r="A53" s="20" t="s">
        <v>69</v>
      </c>
      <c r="B53" s="21">
        <v>2418.90219855118</v>
      </c>
      <c r="C53" s="21">
        <v>1130.7407130458278</v>
      </c>
      <c r="D53" s="21">
        <v>1883.357088402992</v>
      </c>
      <c r="E53" s="21">
        <v>0</v>
      </c>
      <c r="F53" s="21">
        <v>5433</v>
      </c>
      <c r="G53" s="22"/>
      <c r="H53" s="22"/>
      <c r="I53" s="23"/>
    </row>
    <row r="54" spans="1:9" ht="12.75">
      <c r="A54" s="20" t="s">
        <v>70</v>
      </c>
      <c r="B54" s="21">
        <v>6970.263081197098</v>
      </c>
      <c r="C54" s="21">
        <v>1573.112028022708</v>
      </c>
      <c r="D54" s="21">
        <v>4688.624890780195</v>
      </c>
      <c r="E54" s="21">
        <v>0</v>
      </c>
      <c r="F54" s="21">
        <v>13232</v>
      </c>
      <c r="G54" s="22"/>
      <c r="H54" s="22"/>
      <c r="I54" s="23"/>
    </row>
    <row r="55" spans="1:9" ht="12.75">
      <c r="A55" s="20" t="s">
        <v>71</v>
      </c>
      <c r="B55" s="21">
        <v>569.7683160041713</v>
      </c>
      <c r="C55" s="21">
        <v>308.59741212734633</v>
      </c>
      <c r="D55" s="21">
        <v>724.6342718684824</v>
      </c>
      <c r="E55" s="21">
        <v>0</v>
      </c>
      <c r="F55" s="21">
        <v>1603</v>
      </c>
      <c r="G55" s="22"/>
      <c r="H55" s="22"/>
      <c r="I55" s="23"/>
    </row>
    <row r="56" spans="1:9" ht="12.75">
      <c r="A56" s="20" t="s">
        <v>72</v>
      </c>
      <c r="B56" s="21">
        <v>5085.338053742724</v>
      </c>
      <c r="C56" s="21">
        <v>2865.360738006993</v>
      </c>
      <c r="D56" s="21">
        <v>4241.301208250283</v>
      </c>
      <c r="E56" s="21">
        <v>0</v>
      </c>
      <c r="F56" s="21">
        <v>12192</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198656.8618525885</v>
      </c>
      <c r="C60" s="21">
        <v>88052.34049410226</v>
      </c>
      <c r="D60" s="21">
        <v>195629.79765330916</v>
      </c>
      <c r="E60" s="21">
        <v>0</v>
      </c>
      <c r="F60" s="21">
        <v>482339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3" sqref="E13"/>
    </sheetView>
  </sheetViews>
  <sheetFormatPr defaultColWidth="9.00390625" defaultRowHeight="12.75"/>
  <cols>
    <col min="1" max="1" width="15.625" style="16" customWidth="1"/>
    <col min="2" max="2" width="12.875" style="16" customWidth="1"/>
    <col min="3"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6.875" style="17" customWidth="1"/>
    <col min="10" max="16384" width="10.625" style="16" customWidth="1"/>
  </cols>
  <sheetData>
    <row r="1" spans="1:9" ht="12.75">
      <c r="A1" s="133" t="s">
        <v>91</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5796.608915203207</v>
      </c>
      <c r="C6" s="21">
        <v>2554.193026537061</v>
      </c>
      <c r="D6" s="21">
        <v>0</v>
      </c>
      <c r="E6" s="21">
        <v>0</v>
      </c>
      <c r="F6" s="21">
        <v>8350.801941740268</v>
      </c>
      <c r="G6" s="22"/>
      <c r="H6" s="22" t="s">
        <v>8</v>
      </c>
      <c r="I6" s="23" t="s">
        <v>0</v>
      </c>
    </row>
    <row r="7" spans="1:9" ht="12" customHeight="1">
      <c r="A7" s="20" t="s">
        <v>9</v>
      </c>
      <c r="B7" s="21">
        <v>369.16591352755495</v>
      </c>
      <c r="C7" s="21">
        <v>164.77511588464677</v>
      </c>
      <c r="D7" s="21">
        <v>0</v>
      </c>
      <c r="E7" s="21">
        <v>156.793934578036</v>
      </c>
      <c r="F7" s="21">
        <v>690.7349639902377</v>
      </c>
      <c r="G7" s="22"/>
      <c r="H7" s="22"/>
      <c r="I7" s="23"/>
    </row>
    <row r="8" spans="1:9" ht="12.75">
      <c r="A8" s="20" t="s">
        <v>10</v>
      </c>
      <c r="B8" s="21">
        <v>5156.181594237394</v>
      </c>
      <c r="C8" s="21">
        <v>13763.000355631986</v>
      </c>
      <c r="D8" s="21">
        <v>0</v>
      </c>
      <c r="E8" s="21">
        <v>0</v>
      </c>
      <c r="F8" s="21">
        <v>18919.18194986938</v>
      </c>
      <c r="G8" s="22"/>
      <c r="H8" s="22" t="s">
        <v>0</v>
      </c>
      <c r="I8" s="23" t="s">
        <v>0</v>
      </c>
    </row>
    <row r="9" spans="1:9" ht="12.75">
      <c r="A9" s="20" t="s">
        <v>11</v>
      </c>
      <c r="B9" s="21">
        <v>1340.3930836035834</v>
      </c>
      <c r="C9" s="21">
        <v>4280.391377641383</v>
      </c>
      <c r="D9" s="21">
        <v>0</v>
      </c>
      <c r="E9" s="21">
        <v>2.9489434224191484</v>
      </c>
      <c r="F9" s="21">
        <v>5623.733404667385</v>
      </c>
      <c r="G9" s="22"/>
      <c r="H9" s="22" t="s">
        <v>0</v>
      </c>
      <c r="I9" s="23" t="s">
        <v>0</v>
      </c>
    </row>
    <row r="10" spans="1:9" ht="12.75">
      <c r="A10" s="20" t="s">
        <v>12</v>
      </c>
      <c r="B10" s="21">
        <v>199749.01174713252</v>
      </c>
      <c r="C10" s="21">
        <v>92055.58797166427</v>
      </c>
      <c r="D10" s="21">
        <v>0</v>
      </c>
      <c r="E10" s="21">
        <v>0</v>
      </c>
      <c r="F10" s="21">
        <v>291804.5997187968</v>
      </c>
      <c r="G10" s="22"/>
      <c r="H10" s="22" t="s">
        <v>13</v>
      </c>
      <c r="I10" s="23">
        <v>5323073573.234867</v>
      </c>
    </row>
    <row r="11" spans="1:9" ht="12.75">
      <c r="A11" s="20" t="s">
        <v>14</v>
      </c>
      <c r="B11" s="21">
        <v>0</v>
      </c>
      <c r="C11" s="21">
        <v>0</v>
      </c>
      <c r="D11" s="21">
        <v>0</v>
      </c>
      <c r="E11" s="21">
        <v>0</v>
      </c>
      <c r="F11" s="21">
        <v>0</v>
      </c>
      <c r="G11" s="22"/>
      <c r="H11" s="22"/>
      <c r="I11" s="23"/>
    </row>
    <row r="12" spans="1:9" ht="12.75">
      <c r="A12" s="20" t="s">
        <v>15</v>
      </c>
      <c r="B12" s="21">
        <v>8931.724407552101</v>
      </c>
      <c r="C12" s="21">
        <v>36838.46379257401</v>
      </c>
      <c r="D12" s="21">
        <v>0</v>
      </c>
      <c r="E12" s="21">
        <v>541.0793542802057</v>
      </c>
      <c r="F12" s="21">
        <v>46311.26755440632</v>
      </c>
      <c r="G12" s="22"/>
      <c r="H12" s="22" t="s">
        <v>16</v>
      </c>
      <c r="I12" s="23"/>
    </row>
    <row r="13" spans="1:9" ht="12.75">
      <c r="A13" s="20" t="s">
        <v>17</v>
      </c>
      <c r="B13" s="21">
        <v>6423.090776485798</v>
      </c>
      <c r="C13" s="21">
        <v>2986.275758269374</v>
      </c>
      <c r="D13" s="21">
        <v>0</v>
      </c>
      <c r="E13" s="21">
        <v>880.200449922886</v>
      </c>
      <c r="F13" s="21">
        <v>10289.566984678058</v>
      </c>
      <c r="G13" s="22"/>
      <c r="H13" s="22" t="s">
        <v>18</v>
      </c>
      <c r="I13" s="23">
        <v>0</v>
      </c>
    </row>
    <row r="14" spans="1:9" ht="12.75">
      <c r="A14" s="20" t="s">
        <v>19</v>
      </c>
      <c r="B14" s="21">
        <v>0</v>
      </c>
      <c r="C14" s="21">
        <v>0</v>
      </c>
      <c r="D14" s="21">
        <v>0</v>
      </c>
      <c r="E14" s="21">
        <v>0</v>
      </c>
      <c r="F14" s="21">
        <v>0</v>
      </c>
      <c r="G14" s="22"/>
      <c r="H14" s="22" t="s">
        <v>20</v>
      </c>
      <c r="I14" s="23">
        <v>15185144.999999832</v>
      </c>
    </row>
    <row r="15" spans="1:9" ht="12.75">
      <c r="A15" s="20" t="s">
        <v>21</v>
      </c>
      <c r="B15" s="21">
        <v>58617.70139992749</v>
      </c>
      <c r="C15" s="21">
        <v>71457.12589137722</v>
      </c>
      <c r="D15" s="21">
        <v>0</v>
      </c>
      <c r="E15" s="21">
        <v>0</v>
      </c>
      <c r="F15" s="21">
        <v>130074.82729130471</v>
      </c>
      <c r="G15" s="22"/>
      <c r="H15" s="22" t="s">
        <v>22</v>
      </c>
      <c r="I15" s="23">
        <v>5563688.649999945</v>
      </c>
    </row>
    <row r="16" spans="1:9" ht="12.75">
      <c r="A16" s="20" t="s">
        <v>23</v>
      </c>
      <c r="B16" s="21">
        <v>59497.15413542627</v>
      </c>
      <c r="C16" s="21">
        <v>29432.527029873105</v>
      </c>
      <c r="D16" s="21">
        <v>0</v>
      </c>
      <c r="E16" s="21">
        <v>4126.698502049403</v>
      </c>
      <c r="F16" s="21">
        <v>93056.37966734878</v>
      </c>
      <c r="G16" s="22"/>
      <c r="H16" s="22"/>
      <c r="I16" s="23"/>
    </row>
    <row r="17" spans="1:9" ht="12.75">
      <c r="A17" s="20" t="s">
        <v>24</v>
      </c>
      <c r="B17" s="21">
        <v>47629.596795274294</v>
      </c>
      <c r="C17" s="21">
        <v>1196.0763088438143</v>
      </c>
      <c r="D17" s="21">
        <v>0</v>
      </c>
      <c r="E17" s="21">
        <v>0</v>
      </c>
      <c r="F17" s="21">
        <v>48825.673104118105</v>
      </c>
      <c r="G17" s="22"/>
      <c r="H17" s="22" t="s">
        <v>25</v>
      </c>
      <c r="I17" s="23"/>
    </row>
    <row r="18" spans="1:9" ht="12.75">
      <c r="A18" s="20" t="s">
        <v>26</v>
      </c>
      <c r="B18" s="21">
        <v>1133.2433898142044</v>
      </c>
      <c r="C18" s="21">
        <v>264.1537510906701</v>
      </c>
      <c r="D18" s="21">
        <v>0</v>
      </c>
      <c r="E18" s="21">
        <v>0</v>
      </c>
      <c r="F18" s="21">
        <v>1397.3971409048745</v>
      </c>
      <c r="G18" s="22"/>
      <c r="H18" s="22" t="s">
        <v>27</v>
      </c>
      <c r="I18" s="23">
        <v>5160590573.234865</v>
      </c>
    </row>
    <row r="19" spans="1:9" ht="12.75">
      <c r="A19" s="20" t="s">
        <v>28</v>
      </c>
      <c r="B19" s="21">
        <v>47361.377310107</v>
      </c>
      <c r="C19" s="21">
        <v>146210.30756324064</v>
      </c>
      <c r="D19" s="21">
        <v>0</v>
      </c>
      <c r="E19" s="21">
        <v>12427.690958251362</v>
      </c>
      <c r="F19" s="21">
        <v>205999.375831599</v>
      </c>
      <c r="G19" s="22"/>
      <c r="H19" s="22" t="s">
        <v>29</v>
      </c>
      <c r="I19" s="23">
        <v>135157780.9999999</v>
      </c>
    </row>
    <row r="20" spans="1:9" ht="12.75">
      <c r="A20" s="20" t="s">
        <v>30</v>
      </c>
      <c r="B20" s="21">
        <v>24144.9187411351</v>
      </c>
      <c r="C20" s="21">
        <v>59769.52750036772</v>
      </c>
      <c r="D20" s="21">
        <v>0</v>
      </c>
      <c r="E20" s="21">
        <v>3010.0519683716702</v>
      </c>
      <c r="F20" s="21">
        <v>86924.4982098745</v>
      </c>
      <c r="G20" s="22"/>
      <c r="H20" s="22" t="s">
        <v>31</v>
      </c>
      <c r="I20" s="23" t="s">
        <v>0</v>
      </c>
    </row>
    <row r="21" spans="1:9" ht="12.75">
      <c r="A21" s="20" t="s">
        <v>32</v>
      </c>
      <c r="B21" s="21">
        <v>91.65321731934091</v>
      </c>
      <c r="C21" s="21">
        <v>43.904526318394346</v>
      </c>
      <c r="D21" s="21">
        <v>0</v>
      </c>
      <c r="E21" s="21">
        <v>0</v>
      </c>
      <c r="F21" s="21">
        <v>135.55774363773526</v>
      </c>
      <c r="G21" s="22"/>
      <c r="H21" s="22" t="s">
        <v>33</v>
      </c>
      <c r="I21" s="23">
        <v>0</v>
      </c>
    </row>
    <row r="22" spans="1:9" ht="12.75">
      <c r="A22" s="20" t="s">
        <v>34</v>
      </c>
      <c r="B22" s="21">
        <v>12425.12418928888</v>
      </c>
      <c r="C22" s="21">
        <v>8345.580255891982</v>
      </c>
      <c r="D22" s="21">
        <v>0</v>
      </c>
      <c r="E22" s="21">
        <v>0</v>
      </c>
      <c r="F22" s="21">
        <v>20770.70444518086</v>
      </c>
      <c r="G22" s="22"/>
      <c r="H22" s="22" t="s">
        <v>35</v>
      </c>
      <c r="I22" s="23" t="s">
        <v>0</v>
      </c>
    </row>
    <row r="23" spans="1:9" ht="12.75">
      <c r="A23" s="20" t="s">
        <v>36</v>
      </c>
      <c r="B23" s="21">
        <v>21160.260342895403</v>
      </c>
      <c r="C23" s="21">
        <v>7040.752880703338</v>
      </c>
      <c r="D23" s="21">
        <v>0</v>
      </c>
      <c r="E23" s="21">
        <v>0</v>
      </c>
      <c r="F23" s="21">
        <v>28201.01322359874</v>
      </c>
      <c r="G23" s="22"/>
      <c r="H23" s="22" t="s">
        <v>37</v>
      </c>
      <c r="I23" s="23">
        <v>45649656.999999814</v>
      </c>
    </row>
    <row r="24" spans="1:9" ht="12.75">
      <c r="A24" s="20" t="s">
        <v>38</v>
      </c>
      <c r="B24" s="21">
        <v>0</v>
      </c>
      <c r="C24" s="21">
        <v>0</v>
      </c>
      <c r="D24" s="21">
        <v>0</v>
      </c>
      <c r="E24" s="21">
        <v>0</v>
      </c>
      <c r="F24" s="21">
        <v>0</v>
      </c>
      <c r="G24" s="22"/>
      <c r="H24" s="22"/>
      <c r="I24" s="23"/>
    </row>
    <row r="25" spans="1:9" ht="12.75">
      <c r="A25" s="20" t="s">
        <v>39</v>
      </c>
      <c r="B25" s="21">
        <v>322.23172921514197</v>
      </c>
      <c r="C25" s="21">
        <v>2228.1525950911455</v>
      </c>
      <c r="D25" s="21">
        <v>0</v>
      </c>
      <c r="E25" s="21">
        <v>80.95260916319421</v>
      </c>
      <c r="F25" s="21">
        <v>2631.3369334694817</v>
      </c>
      <c r="G25" s="22"/>
      <c r="H25" s="22" t="s">
        <v>40</v>
      </c>
      <c r="I25" s="23">
        <v>2424395.650001526</v>
      </c>
    </row>
    <row r="26" spans="1:9" ht="12.75">
      <c r="A26" s="20" t="s">
        <v>41</v>
      </c>
      <c r="B26" s="21">
        <v>1722.5184090548428</v>
      </c>
      <c r="C26" s="21">
        <v>2195.8511296002252</v>
      </c>
      <c r="D26" s="21">
        <v>0</v>
      </c>
      <c r="E26" s="21">
        <v>0</v>
      </c>
      <c r="F26" s="21">
        <v>3918.369538655068</v>
      </c>
      <c r="G26" s="22"/>
      <c r="H26" s="22" t="s">
        <v>42</v>
      </c>
      <c r="I26" s="23">
        <v>2424395.649999973</v>
      </c>
    </row>
    <row r="27" spans="1:9" ht="12.75">
      <c r="A27" s="20" t="s">
        <v>43</v>
      </c>
      <c r="B27" s="21">
        <v>37461.510551947984</v>
      </c>
      <c r="C27" s="21">
        <v>12124.421971055359</v>
      </c>
      <c r="D27" s="21">
        <v>0</v>
      </c>
      <c r="E27" s="21">
        <v>0</v>
      </c>
      <c r="F27" s="21">
        <v>49585.93252300334</v>
      </c>
      <c r="G27" s="22"/>
      <c r="H27" s="22"/>
      <c r="I27" s="23"/>
    </row>
    <row r="28" spans="1:9" ht="12.75">
      <c r="A28" s="20" t="s">
        <v>44</v>
      </c>
      <c r="B28" s="21">
        <v>13047.504737665644</v>
      </c>
      <c r="C28" s="21">
        <v>107084.10154360626</v>
      </c>
      <c r="D28" s="21">
        <v>0</v>
      </c>
      <c r="E28" s="21">
        <v>57727.46694994578</v>
      </c>
      <c r="F28" s="21">
        <v>177859.07323121768</v>
      </c>
      <c r="G28" s="22"/>
      <c r="H28" s="22"/>
      <c r="I28" s="23"/>
    </row>
    <row r="29" spans="1:9" ht="12.75">
      <c r="A29" s="20" t="s">
        <v>45</v>
      </c>
      <c r="B29" s="21">
        <v>1403.6921528951498</v>
      </c>
      <c r="C29" s="21">
        <v>1356.1877539306297</v>
      </c>
      <c r="D29" s="21">
        <v>0</v>
      </c>
      <c r="E29" s="21">
        <v>1466.5537940646027</v>
      </c>
      <c r="F29" s="21">
        <v>4226.433700890382</v>
      </c>
      <c r="G29" s="22"/>
      <c r="H29" s="22"/>
      <c r="I29" s="23"/>
    </row>
    <row r="30" spans="1:9" ht="12.75">
      <c r="A30" s="20" t="s">
        <v>46</v>
      </c>
      <c r="B30" s="21">
        <v>4967.69681113695</v>
      </c>
      <c r="C30" s="21">
        <v>4449.757539426806</v>
      </c>
      <c r="D30" s="21">
        <v>0</v>
      </c>
      <c r="E30" s="21">
        <v>0</v>
      </c>
      <c r="F30" s="21">
        <v>9417.454350563756</v>
      </c>
      <c r="G30" s="22"/>
      <c r="H30" s="22"/>
      <c r="I30" s="23"/>
    </row>
    <row r="31" spans="1:9" ht="12.75">
      <c r="A31" s="20" t="s">
        <v>47</v>
      </c>
      <c r="B31" s="21">
        <v>16080.819347625424</v>
      </c>
      <c r="C31" s="21">
        <v>10558.677191946423</v>
      </c>
      <c r="D31" s="21">
        <v>0</v>
      </c>
      <c r="E31" s="21">
        <v>0</v>
      </c>
      <c r="F31" s="21">
        <v>26639.496539571846</v>
      </c>
      <c r="G31" s="22"/>
      <c r="H31" s="22"/>
      <c r="I31" s="23"/>
    </row>
    <row r="32" spans="1:9" ht="12.75">
      <c r="A32" s="20" t="s">
        <v>48</v>
      </c>
      <c r="B32" s="21">
        <v>19384.04812446097</v>
      </c>
      <c r="C32" s="21">
        <v>7251.110465230027</v>
      </c>
      <c r="D32" s="21">
        <v>0</v>
      </c>
      <c r="E32" s="21">
        <v>0</v>
      </c>
      <c r="F32" s="21">
        <v>26635.158589690996</v>
      </c>
      <c r="G32" s="22"/>
      <c r="H32" s="22"/>
      <c r="I32" s="23"/>
    </row>
    <row r="33" spans="1:9" ht="12.75">
      <c r="A33" s="20" t="s">
        <v>49</v>
      </c>
      <c r="B33" s="21">
        <v>3936.5671378491097</v>
      </c>
      <c r="C33" s="21">
        <v>11320.673686011869</v>
      </c>
      <c r="D33" s="21">
        <v>0</v>
      </c>
      <c r="E33" s="21">
        <v>0</v>
      </c>
      <c r="F33" s="21">
        <v>15257.240823860979</v>
      </c>
      <c r="G33" s="22"/>
      <c r="H33" s="22"/>
      <c r="I33" s="23"/>
    </row>
    <row r="34" spans="1:9" ht="12.75">
      <c r="A34" s="20" t="s">
        <v>50</v>
      </c>
      <c r="B34" s="21">
        <v>4501.8903065918785</v>
      </c>
      <c r="C34" s="21">
        <v>2421.5557500196883</v>
      </c>
      <c r="D34" s="21">
        <v>0</v>
      </c>
      <c r="E34" s="21">
        <v>0</v>
      </c>
      <c r="F34" s="21">
        <v>6923.446056611567</v>
      </c>
      <c r="G34" s="22"/>
      <c r="H34" s="22"/>
      <c r="I34" s="23"/>
    </row>
    <row r="35" spans="1:9" ht="12.75">
      <c r="A35" s="20" t="s">
        <v>51</v>
      </c>
      <c r="B35" s="21">
        <v>1344.7977706819074</v>
      </c>
      <c r="C35" s="21">
        <v>6024.162614128902</v>
      </c>
      <c r="D35" s="21">
        <v>0</v>
      </c>
      <c r="E35" s="21">
        <v>0</v>
      </c>
      <c r="F35" s="21">
        <v>7368.960384810809</v>
      </c>
      <c r="G35" s="22"/>
      <c r="H35" s="22"/>
      <c r="I35" s="23"/>
    </row>
    <row r="36" spans="1:9" ht="12.75">
      <c r="A36" s="20" t="s">
        <v>52</v>
      </c>
      <c r="B36" s="21">
        <v>38044.5918982001</v>
      </c>
      <c r="C36" s="21">
        <v>206691.5326563958</v>
      </c>
      <c r="D36" s="21">
        <v>0</v>
      </c>
      <c r="E36" s="21">
        <v>11676.190645739262</v>
      </c>
      <c r="F36" s="21">
        <v>256412.31520033517</v>
      </c>
      <c r="G36" s="22"/>
      <c r="H36" s="22"/>
      <c r="I36" s="23"/>
    </row>
    <row r="37" spans="1:9" ht="12.75">
      <c r="A37" s="20" t="s">
        <v>53</v>
      </c>
      <c r="B37" s="21">
        <v>2781.323259047771</v>
      </c>
      <c r="C37" s="21">
        <v>3374.6407535955877</v>
      </c>
      <c r="D37" s="21">
        <v>0</v>
      </c>
      <c r="E37" s="21">
        <v>0</v>
      </c>
      <c r="F37" s="21">
        <v>6155.964012643359</v>
      </c>
      <c r="G37" s="22"/>
      <c r="H37" s="22"/>
      <c r="I37" s="23"/>
    </row>
    <row r="38" spans="1:9" ht="12.75">
      <c r="A38" s="20" t="s">
        <v>54</v>
      </c>
      <c r="B38" s="21">
        <v>104875.01374299033</v>
      </c>
      <c r="C38" s="21">
        <v>280173.5183635494</v>
      </c>
      <c r="D38" s="21">
        <v>0</v>
      </c>
      <c r="E38" s="21">
        <v>10179.462734477827</v>
      </c>
      <c r="F38" s="21">
        <v>395227.9948410175</v>
      </c>
      <c r="G38" s="22"/>
      <c r="H38" s="22"/>
      <c r="I38" s="23"/>
    </row>
    <row r="39" spans="1:9" ht="12.75">
      <c r="A39" s="20" t="s">
        <v>55</v>
      </c>
      <c r="B39" s="21">
        <v>5697.267095942341</v>
      </c>
      <c r="C39" s="21">
        <v>5589.418599291268</v>
      </c>
      <c r="D39" s="21">
        <v>0</v>
      </c>
      <c r="E39" s="21">
        <v>326.3916331258497</v>
      </c>
      <c r="F39" s="21">
        <v>11613.077328359459</v>
      </c>
      <c r="G39" s="22"/>
      <c r="H39" s="22"/>
      <c r="I39" s="23"/>
    </row>
    <row r="40" spans="1:9" ht="12.75">
      <c r="A40" s="20" t="s">
        <v>56</v>
      </c>
      <c r="B40" s="21">
        <v>5854.380311144574</v>
      </c>
      <c r="C40" s="21">
        <v>467.3943909101599</v>
      </c>
      <c r="D40" s="21">
        <v>0</v>
      </c>
      <c r="E40" s="21">
        <v>0</v>
      </c>
      <c r="F40" s="21">
        <v>6321.774702054734</v>
      </c>
      <c r="G40" s="22"/>
      <c r="H40" s="22"/>
      <c r="I40" s="23"/>
    </row>
    <row r="41" spans="1:9" ht="12.75">
      <c r="A41" s="20" t="s">
        <v>57</v>
      </c>
      <c r="B41" s="21">
        <v>40100.87158566096</v>
      </c>
      <c r="C41" s="21">
        <v>52036.17903535743</v>
      </c>
      <c r="D41" s="21">
        <v>0</v>
      </c>
      <c r="E41" s="21">
        <v>9239.030295660923</v>
      </c>
      <c r="F41" s="21">
        <v>101376.08091667932</v>
      </c>
      <c r="G41" s="22"/>
      <c r="H41" s="22"/>
      <c r="I41" s="23"/>
    </row>
    <row r="42" spans="1:9" ht="12.75">
      <c r="A42" s="20" t="s">
        <v>58</v>
      </c>
      <c r="B42" s="21">
        <v>6979.528366520273</v>
      </c>
      <c r="C42" s="21">
        <v>2920.941824986512</v>
      </c>
      <c r="D42" s="21">
        <v>0</v>
      </c>
      <c r="E42" s="21">
        <v>0</v>
      </c>
      <c r="F42" s="21">
        <v>9900.470191506785</v>
      </c>
      <c r="G42" s="22"/>
      <c r="H42" s="22"/>
      <c r="I42" s="23"/>
    </row>
    <row r="43" spans="1:9" ht="12.75">
      <c r="A43" s="20" t="s">
        <v>59</v>
      </c>
      <c r="B43" s="21">
        <v>2296.58124428273</v>
      </c>
      <c r="C43" s="21">
        <v>14923.630469506345</v>
      </c>
      <c r="D43" s="21">
        <v>0</v>
      </c>
      <c r="E43" s="21">
        <v>0</v>
      </c>
      <c r="F43" s="21">
        <v>17220.211713789075</v>
      </c>
      <c r="G43" s="22"/>
      <c r="H43" s="22"/>
      <c r="I43" s="23"/>
    </row>
    <row r="44" spans="1:9" ht="12.75">
      <c r="A44" s="20" t="s">
        <v>60</v>
      </c>
      <c r="B44" s="21">
        <v>31500.275650083786</v>
      </c>
      <c r="C44" s="21">
        <v>17801.18365119741</v>
      </c>
      <c r="D44" s="21">
        <v>0</v>
      </c>
      <c r="E44" s="21">
        <v>5213.32127358226</v>
      </c>
      <c r="F44" s="21">
        <v>54514.78057486346</v>
      </c>
      <c r="G44" s="22"/>
      <c r="H44" s="22"/>
      <c r="I44" s="23"/>
    </row>
    <row r="45" spans="1:9" ht="12.75">
      <c r="A45" s="20" t="s">
        <v>61</v>
      </c>
      <c r="B45" s="21">
        <v>79.56560953519943</v>
      </c>
      <c r="C45" s="21">
        <v>208.16767822728116</v>
      </c>
      <c r="D45" s="21">
        <v>0</v>
      </c>
      <c r="E45" s="21">
        <v>0</v>
      </c>
      <c r="F45" s="21">
        <v>287.7332877624806</v>
      </c>
      <c r="G45" s="22"/>
      <c r="H45" s="22"/>
      <c r="I45" s="23"/>
    </row>
    <row r="46" spans="1:9" ht="12.75">
      <c r="A46" s="20" t="s">
        <v>62</v>
      </c>
      <c r="B46" s="21">
        <v>12563.229723364173</v>
      </c>
      <c r="C46" s="21">
        <v>5242.718509773695</v>
      </c>
      <c r="D46" s="21">
        <v>0</v>
      </c>
      <c r="E46" s="21">
        <v>0</v>
      </c>
      <c r="F46" s="21">
        <v>17805.948233137868</v>
      </c>
      <c r="G46" s="22"/>
      <c r="H46" s="22"/>
      <c r="I46" s="23"/>
    </row>
    <row r="47" spans="1:9" ht="12.75">
      <c r="A47" s="20" t="s">
        <v>63</v>
      </c>
      <c r="B47" s="21">
        <v>3032.4554347692756</v>
      </c>
      <c r="C47" s="21">
        <v>1948.5313377134298</v>
      </c>
      <c r="D47" s="21">
        <v>0</v>
      </c>
      <c r="E47" s="21">
        <v>0</v>
      </c>
      <c r="F47" s="21">
        <v>4980.986772482705</v>
      </c>
      <c r="G47" s="22"/>
      <c r="H47" s="22"/>
      <c r="I47" s="23"/>
    </row>
    <row r="48" spans="1:9" ht="12.75">
      <c r="A48" s="20" t="s">
        <v>64</v>
      </c>
      <c r="B48" s="21">
        <v>7129.286221293951</v>
      </c>
      <c r="C48" s="21">
        <v>669.7426450784869</v>
      </c>
      <c r="D48" s="21">
        <v>0</v>
      </c>
      <c r="E48" s="21">
        <v>0</v>
      </c>
      <c r="F48" s="21">
        <v>7799.028866372438</v>
      </c>
      <c r="G48" s="22"/>
      <c r="H48" s="22"/>
      <c r="I48" s="23"/>
    </row>
    <row r="49" spans="1:9" ht="12.75">
      <c r="A49" s="20" t="s">
        <v>65</v>
      </c>
      <c r="B49" s="21">
        <v>18737.954256846744</v>
      </c>
      <c r="C49" s="21">
        <v>3839.3911330561677</v>
      </c>
      <c r="D49" s="21">
        <v>0</v>
      </c>
      <c r="E49" s="21">
        <v>0</v>
      </c>
      <c r="F49" s="21">
        <v>22577.345389902912</v>
      </c>
      <c r="G49" s="22"/>
      <c r="H49" s="22"/>
      <c r="I49" s="23"/>
    </row>
    <row r="50" spans="1:9" ht="12.75">
      <c r="A50" s="20" t="s">
        <v>66</v>
      </c>
      <c r="B50" s="21">
        <v>34302.91993654566</v>
      </c>
      <c r="C50" s="21">
        <v>10563.339529172954</v>
      </c>
      <c r="D50" s="21">
        <v>0</v>
      </c>
      <c r="E50" s="21">
        <v>5346.194197361678</v>
      </c>
      <c r="F50" s="21">
        <v>50212.45366308029</v>
      </c>
      <c r="G50" s="22"/>
      <c r="H50" s="22"/>
      <c r="I50" s="23"/>
    </row>
    <row r="51" spans="1:9" ht="12.75">
      <c r="A51" s="20" t="s">
        <v>67</v>
      </c>
      <c r="B51" s="21">
        <v>6495.868268597347</v>
      </c>
      <c r="C51" s="21">
        <v>3019.4039833348797</v>
      </c>
      <c r="D51" s="21">
        <v>0</v>
      </c>
      <c r="E51" s="21">
        <v>10491.836027170502</v>
      </c>
      <c r="F51" s="21">
        <v>20007.10827910273</v>
      </c>
      <c r="G51" s="22"/>
      <c r="H51" s="22"/>
      <c r="I51" s="23"/>
    </row>
    <row r="52" spans="1:9" ht="12.75">
      <c r="A52" s="20" t="s">
        <v>68</v>
      </c>
      <c r="B52" s="21">
        <v>232.50979600854953</v>
      </c>
      <c r="C52" s="21">
        <v>3006.19503414107</v>
      </c>
      <c r="D52" s="21">
        <v>0</v>
      </c>
      <c r="E52" s="21">
        <v>735.4825724066759</v>
      </c>
      <c r="F52" s="21">
        <v>3974.1874025562956</v>
      </c>
      <c r="G52" s="22"/>
      <c r="H52" s="22"/>
      <c r="I52" s="23"/>
    </row>
    <row r="53" spans="1:9" ht="12.75">
      <c r="A53" s="20" t="s">
        <v>69</v>
      </c>
      <c r="B53" s="21">
        <v>12113.570486395678</v>
      </c>
      <c r="C53" s="21">
        <v>10540.401303082763</v>
      </c>
      <c r="D53" s="21">
        <v>0</v>
      </c>
      <c r="E53" s="21">
        <v>0</v>
      </c>
      <c r="F53" s="21">
        <v>22653.97178947844</v>
      </c>
      <c r="G53" s="22"/>
      <c r="H53" s="22"/>
      <c r="I53" s="23"/>
    </row>
    <row r="54" spans="1:9" ht="12.75">
      <c r="A54" s="20" t="s">
        <v>70</v>
      </c>
      <c r="B54" s="21">
        <v>5378.831482038571</v>
      </c>
      <c r="C54" s="21">
        <v>30904.859849907225</v>
      </c>
      <c r="D54" s="21">
        <v>0</v>
      </c>
      <c r="E54" s="21">
        <v>791.9774548083878</v>
      </c>
      <c r="F54" s="21">
        <v>37075.668786754184</v>
      </c>
      <c r="G54" s="22"/>
      <c r="H54" s="22"/>
      <c r="I54" s="23"/>
    </row>
    <row r="55" spans="1:9" ht="12.75">
      <c r="A55" s="20" t="s">
        <v>71</v>
      </c>
      <c r="B55" s="21">
        <v>5874.134857372366</v>
      </c>
      <c r="C55" s="21">
        <v>1237.972797600014</v>
      </c>
      <c r="D55" s="21">
        <v>0</v>
      </c>
      <c r="E55" s="21">
        <v>0</v>
      </c>
      <c r="F55" s="21">
        <v>7112.10765497238</v>
      </c>
      <c r="G55" s="22"/>
      <c r="H55" s="22"/>
      <c r="I55" s="23"/>
    </row>
    <row r="56" spans="1:9" ht="12.75">
      <c r="A56" s="20" t="s">
        <v>72</v>
      </c>
      <c r="B56" s="21">
        <v>12315.521042290202</v>
      </c>
      <c r="C56" s="21">
        <v>6277.265070402689</v>
      </c>
      <c r="D56" s="21">
        <v>0</v>
      </c>
      <c r="E56" s="21">
        <v>0</v>
      </c>
      <c r="F56" s="21">
        <v>18592.78611269289</v>
      </c>
      <c r="G56" s="22"/>
      <c r="H56" s="22"/>
      <c r="I56" s="23"/>
    </row>
    <row r="57" spans="1:9" ht="12.75">
      <c r="A57" s="20" t="s">
        <v>73</v>
      </c>
      <c r="B57" s="21">
        <v>24412.33963888968</v>
      </c>
      <c r="C57" s="21">
        <v>323.09879347718424</v>
      </c>
      <c r="D57" s="21">
        <v>0</v>
      </c>
      <c r="E57" s="21">
        <v>0</v>
      </c>
      <c r="F57" s="21">
        <v>24735.438432366864</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984798.5029458754</v>
      </c>
      <c r="C60" s="21">
        <v>1305176.8227557149</v>
      </c>
      <c r="D60" s="21">
        <v>0</v>
      </c>
      <c r="E60" s="21">
        <v>134420.32429838294</v>
      </c>
      <c r="F60" s="21">
        <v>2424395.649999973</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3" sqref="E13"/>
    </sheetView>
  </sheetViews>
  <sheetFormatPr defaultColWidth="9.00390625" defaultRowHeight="12.75"/>
  <cols>
    <col min="1" max="1" width="15.625" style="16" customWidth="1"/>
    <col min="2" max="2" width="9.375" style="16" customWidth="1"/>
    <col min="3" max="3" width="11.625" style="16" customWidth="1"/>
    <col min="4" max="4" width="11.00390625" style="16" customWidth="1"/>
    <col min="5" max="5" width="14.50390625" style="16" customWidth="1"/>
    <col min="6" max="6" width="11.00390625" style="16" customWidth="1"/>
    <col min="7" max="7" width="2.625" style="16" customWidth="1"/>
    <col min="8" max="8" width="28.125" style="16" customWidth="1"/>
    <col min="9" max="9" width="11.50390625" style="17" customWidth="1"/>
    <col min="10" max="16384" width="10.625" style="16" customWidth="1"/>
  </cols>
  <sheetData>
    <row r="1" spans="1:9" ht="12.75">
      <c r="A1" s="133" t="s">
        <v>193</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88631.34891239672</v>
      </c>
      <c r="C6" s="21">
        <v>950165.6587870928</v>
      </c>
      <c r="D6" s="21">
        <v>140900.24368923338</v>
      </c>
      <c r="E6" s="21">
        <v>0</v>
      </c>
      <c r="F6" s="21">
        <v>1179697.2513887228</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3635692</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910312</v>
      </c>
    </row>
    <row r="14" spans="1:9" ht="12.75">
      <c r="A14" s="20" t="s">
        <v>19</v>
      </c>
      <c r="B14" s="21">
        <v>0</v>
      </c>
      <c r="C14" s="21">
        <v>0</v>
      </c>
      <c r="D14" s="21">
        <v>0</v>
      </c>
      <c r="E14" s="21">
        <v>0</v>
      </c>
      <c r="F14" s="21">
        <v>0</v>
      </c>
      <c r="G14" s="22"/>
      <c r="H14" s="22" t="s">
        <v>20</v>
      </c>
      <c r="I14" s="23">
        <v>289755</v>
      </c>
    </row>
    <row r="15" spans="1:9" ht="12.75">
      <c r="A15" s="20" t="s">
        <v>21</v>
      </c>
      <c r="B15" s="21">
        <v>14047.454589905818</v>
      </c>
      <c r="C15" s="21">
        <v>151796.47254030925</v>
      </c>
      <c r="D15" s="21">
        <v>4816925.554000956</v>
      </c>
      <c r="E15" s="21">
        <v>0</v>
      </c>
      <c r="F15" s="21">
        <v>4982769.481131171</v>
      </c>
      <c r="G15" s="22"/>
      <c r="H15" s="22" t="s">
        <v>22</v>
      </c>
      <c r="I15" s="23">
        <v>255500.69</v>
      </c>
    </row>
    <row r="16" spans="1:9" ht="12.75">
      <c r="A16" s="20" t="s">
        <v>23</v>
      </c>
      <c r="B16" s="21">
        <v>2031.095700669479</v>
      </c>
      <c r="C16" s="21">
        <v>0</v>
      </c>
      <c r="D16" s="21">
        <v>127488.55689832287</v>
      </c>
      <c r="E16" s="21">
        <v>0</v>
      </c>
      <c r="F16" s="21">
        <v>129519.65259899235</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536883</v>
      </c>
    </row>
    <row r="19" spans="1:9" ht="12.75">
      <c r="A19" s="20" t="s">
        <v>28</v>
      </c>
      <c r="B19" s="21">
        <v>0</v>
      </c>
      <c r="C19" s="21">
        <v>0</v>
      </c>
      <c r="D19" s="21">
        <v>0</v>
      </c>
      <c r="E19" s="21">
        <v>0</v>
      </c>
      <c r="F19" s="21">
        <v>0</v>
      </c>
      <c r="G19" s="22"/>
      <c r="H19" s="22" t="s">
        <v>29</v>
      </c>
      <c r="I19" s="23">
        <v>-650000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-1274180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1106.8633027173687</v>
      </c>
      <c r="C24" s="21">
        <v>100765.63034206901</v>
      </c>
      <c r="D24" s="21">
        <v>3205.396976741953</v>
      </c>
      <c r="E24" s="21">
        <v>0</v>
      </c>
      <c r="F24" s="21">
        <v>105077.89062152832</v>
      </c>
      <c r="G24" s="22"/>
      <c r="H24" s="22"/>
      <c r="I24" s="23"/>
    </row>
    <row r="25" spans="1:9" ht="12.75">
      <c r="A25" s="20" t="s">
        <v>39</v>
      </c>
      <c r="B25" s="21">
        <v>0</v>
      </c>
      <c r="C25" s="21">
        <v>0</v>
      </c>
      <c r="D25" s="21">
        <v>0</v>
      </c>
      <c r="E25" s="21">
        <v>0</v>
      </c>
      <c r="F25" s="21">
        <v>0</v>
      </c>
      <c r="G25" s="22"/>
      <c r="H25" s="22" t="s">
        <v>40</v>
      </c>
      <c r="I25" s="23">
        <v>6478556.69</v>
      </c>
    </row>
    <row r="26" spans="1:9" ht="12.75">
      <c r="A26" s="20" t="s">
        <v>41</v>
      </c>
      <c r="B26" s="21">
        <v>0</v>
      </c>
      <c r="C26" s="21">
        <v>0</v>
      </c>
      <c r="D26" s="21">
        <v>0</v>
      </c>
      <c r="E26" s="21">
        <v>0</v>
      </c>
      <c r="F26" s="21">
        <v>0</v>
      </c>
      <c r="G26" s="22"/>
      <c r="H26" s="22" t="s">
        <v>42</v>
      </c>
      <c r="I26" s="23">
        <v>6478556.6899999995</v>
      </c>
    </row>
    <row r="27" spans="1:9" ht="12.75">
      <c r="A27" s="20" t="s">
        <v>43</v>
      </c>
      <c r="B27" s="21">
        <v>0</v>
      </c>
      <c r="C27" s="21">
        <v>0</v>
      </c>
      <c r="D27" s="21">
        <v>0</v>
      </c>
      <c r="E27" s="21">
        <v>0</v>
      </c>
      <c r="F27" s="21">
        <v>0</v>
      </c>
      <c r="G27" s="22"/>
      <c r="H27" s="22"/>
      <c r="I27" s="23" t="s">
        <v>0</v>
      </c>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20231.680558112355</v>
      </c>
      <c r="C30" s="21">
        <v>42164.79073375651</v>
      </c>
      <c r="D30" s="21">
        <v>19095.942967716408</v>
      </c>
      <c r="E30" s="21">
        <v>0</v>
      </c>
      <c r="F30" s="21">
        <v>81492.41425958528</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126048.44306380174</v>
      </c>
      <c r="C60" s="21">
        <v>1244892.5524032277</v>
      </c>
      <c r="D60" s="21">
        <v>5107615.694532971</v>
      </c>
      <c r="E60" s="21">
        <v>0</v>
      </c>
      <c r="F60" s="21">
        <v>6478556.6899999995</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F15" sqref="F15"/>
    </sheetView>
  </sheetViews>
  <sheetFormatPr defaultColWidth="9.00390625" defaultRowHeight="12.75"/>
  <cols>
    <col min="1" max="1" width="15.625" style="16" customWidth="1"/>
    <col min="2" max="3" width="12.125" style="16" customWidth="1"/>
    <col min="4" max="4" width="11.50390625" style="16" customWidth="1"/>
    <col min="5" max="5" width="14.50390625" style="16" customWidth="1"/>
    <col min="6" max="6" width="12.125" style="16" customWidth="1"/>
    <col min="7" max="7" width="2.625" style="16" customWidth="1"/>
    <col min="8" max="8" width="28.125" style="16" customWidth="1"/>
    <col min="9" max="9" width="13.375" style="17" customWidth="1"/>
    <col min="10" max="16384" width="10.625" style="16" customWidth="1"/>
  </cols>
  <sheetData>
    <row r="1" spans="1:9" ht="12.75">
      <c r="A1" s="133" t="s">
        <v>122</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17236.009316872958</v>
      </c>
      <c r="C6" s="21">
        <v>20626.887351940997</v>
      </c>
      <c r="D6" s="21">
        <v>-1763.8067433302058</v>
      </c>
      <c r="E6" s="21">
        <v>0</v>
      </c>
      <c r="F6" s="21">
        <v>36099.08992548375</v>
      </c>
      <c r="G6" s="22"/>
      <c r="H6" s="22" t="s">
        <v>8</v>
      </c>
      <c r="I6" s="23" t="s">
        <v>0</v>
      </c>
    </row>
    <row r="7" spans="1:9" ht="12" customHeight="1">
      <c r="A7" s="20" t="s">
        <v>9</v>
      </c>
      <c r="B7" s="21">
        <v>8555.864182063451</v>
      </c>
      <c r="C7" s="21">
        <v>39820.96580112683</v>
      </c>
      <c r="D7" s="21">
        <v>0</v>
      </c>
      <c r="E7" s="21">
        <v>0</v>
      </c>
      <c r="F7" s="21">
        <v>48376.829983190284</v>
      </c>
      <c r="G7" s="22"/>
      <c r="H7" s="22"/>
      <c r="I7" s="23"/>
    </row>
    <row r="8" spans="1:9" ht="12.75">
      <c r="A8" s="20" t="s">
        <v>10</v>
      </c>
      <c r="B8" s="21">
        <v>117028.45880274844</v>
      </c>
      <c r="C8" s="21">
        <v>252762.40758262586</v>
      </c>
      <c r="D8" s="21">
        <v>6390.899454522523</v>
      </c>
      <c r="E8" s="21">
        <v>0</v>
      </c>
      <c r="F8" s="21">
        <v>376181.76583989686</v>
      </c>
      <c r="G8" s="22"/>
      <c r="H8" s="22" t="s">
        <v>0</v>
      </c>
      <c r="I8" s="23" t="s">
        <v>0</v>
      </c>
    </row>
    <row r="9" spans="1:9" ht="12.75">
      <c r="A9" s="20" t="s">
        <v>11</v>
      </c>
      <c r="B9" s="21">
        <v>38210.62627584314</v>
      </c>
      <c r="C9" s="21">
        <v>44422.590681855916</v>
      </c>
      <c r="D9" s="21">
        <v>-171238.2316985221</v>
      </c>
      <c r="E9" s="21">
        <v>0</v>
      </c>
      <c r="F9" s="21">
        <v>-88605.01474082306</v>
      </c>
      <c r="G9" s="22"/>
      <c r="H9" s="22" t="s">
        <v>0</v>
      </c>
      <c r="I9" s="23" t="s">
        <v>0</v>
      </c>
    </row>
    <row r="10" spans="1:9" ht="12.75">
      <c r="A10" s="20" t="s">
        <v>12</v>
      </c>
      <c r="B10" s="21">
        <v>117598.14666394645</v>
      </c>
      <c r="C10" s="21">
        <v>403989.6135765845</v>
      </c>
      <c r="D10" s="21">
        <v>0</v>
      </c>
      <c r="E10" s="21">
        <v>0</v>
      </c>
      <c r="F10" s="21">
        <v>521587.76024053094</v>
      </c>
      <c r="G10" s="22"/>
      <c r="H10" s="22" t="s">
        <v>13</v>
      </c>
      <c r="I10" s="23">
        <v>250904755.2399999</v>
      </c>
    </row>
    <row r="11" spans="1:9" ht="12.75">
      <c r="A11" s="20" t="s">
        <v>14</v>
      </c>
      <c r="B11" s="21">
        <v>0</v>
      </c>
      <c r="C11" s="21">
        <v>0</v>
      </c>
      <c r="D11" s="21">
        <v>0</v>
      </c>
      <c r="E11" s="21">
        <v>0</v>
      </c>
      <c r="F11" s="21">
        <v>0</v>
      </c>
      <c r="G11" s="22"/>
      <c r="H11" s="22"/>
      <c r="I11" s="23"/>
    </row>
    <row r="12" spans="1:9" ht="12.75">
      <c r="A12" s="20" t="s">
        <v>15</v>
      </c>
      <c r="B12" s="21">
        <v>6247.851150832685</v>
      </c>
      <c r="C12" s="21">
        <v>9352.497346505123</v>
      </c>
      <c r="D12" s="21">
        <v>0</v>
      </c>
      <c r="E12" s="21">
        <v>0</v>
      </c>
      <c r="F12" s="21">
        <v>15600.348497337807</v>
      </c>
      <c r="G12" s="22"/>
      <c r="H12" s="22" t="s">
        <v>16</v>
      </c>
      <c r="I12" s="23"/>
    </row>
    <row r="13" spans="1:9" ht="12.75">
      <c r="A13" s="20" t="s">
        <v>17</v>
      </c>
      <c r="B13" s="21">
        <v>16644.163066313435</v>
      </c>
      <c r="C13" s="21">
        <v>36277.67261399185</v>
      </c>
      <c r="D13" s="21">
        <v>-404.8215904011872</v>
      </c>
      <c r="E13" s="21">
        <v>0</v>
      </c>
      <c r="F13" s="21">
        <v>52517.01408990409</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486601.78920046915</v>
      </c>
      <c r="C15" s="21">
        <v>1191221.4524701345</v>
      </c>
      <c r="D15" s="21">
        <v>30806.431944371434</v>
      </c>
      <c r="E15" s="21">
        <v>14931.940710527575</v>
      </c>
      <c r="F15" s="21">
        <v>1723561.6143255027</v>
      </c>
      <c r="G15" s="22"/>
      <c r="H15" s="22" t="s">
        <v>22</v>
      </c>
      <c r="I15" s="23">
        <v>1484329.77</v>
      </c>
    </row>
    <row r="16" spans="1:9" ht="12.75">
      <c r="A16" s="20" t="s">
        <v>23</v>
      </c>
      <c r="B16" s="21">
        <v>196728.0596982254</v>
      </c>
      <c r="C16" s="21">
        <v>422174.6453657143</v>
      </c>
      <c r="D16" s="21">
        <v>466.1971773898115</v>
      </c>
      <c r="E16" s="21">
        <v>0</v>
      </c>
      <c r="F16" s="21">
        <v>619368.9022413297</v>
      </c>
      <c r="G16" s="22"/>
      <c r="H16" s="22"/>
      <c r="I16" s="23"/>
    </row>
    <row r="17" spans="1:9" ht="12.75">
      <c r="A17" s="20" t="s">
        <v>24</v>
      </c>
      <c r="B17" s="21">
        <v>0</v>
      </c>
      <c r="C17" s="21">
        <v>0</v>
      </c>
      <c r="D17" s="21">
        <v>0</v>
      </c>
      <c r="E17" s="21">
        <v>0</v>
      </c>
      <c r="F17" s="21">
        <v>0</v>
      </c>
      <c r="G17" s="22"/>
      <c r="H17" s="22" t="s">
        <v>25</v>
      </c>
      <c r="I17" s="23"/>
    </row>
    <row r="18" spans="1:9" ht="12.75">
      <c r="A18" s="20" t="s">
        <v>26</v>
      </c>
      <c r="B18" s="21">
        <v>9061.58460745167</v>
      </c>
      <c r="C18" s="21">
        <v>23192.84669595599</v>
      </c>
      <c r="D18" s="21">
        <v>0</v>
      </c>
      <c r="E18" s="21">
        <v>0</v>
      </c>
      <c r="F18" s="21">
        <v>32254.43130340766</v>
      </c>
      <c r="G18" s="22"/>
      <c r="H18" s="22" t="s">
        <v>27</v>
      </c>
      <c r="I18" s="23">
        <v>121248273.15500002</v>
      </c>
    </row>
    <row r="19" spans="1:9" ht="12.75">
      <c r="A19" s="20" t="s">
        <v>28</v>
      </c>
      <c r="B19" s="21">
        <v>144978.5816215211</v>
      </c>
      <c r="C19" s="21">
        <v>808372.3310741254</v>
      </c>
      <c r="D19" s="21">
        <v>6362.541580795629</v>
      </c>
      <c r="E19" s="21">
        <v>0</v>
      </c>
      <c r="F19" s="21">
        <v>959713.4542764422</v>
      </c>
      <c r="G19" s="22"/>
      <c r="H19" s="22" t="s">
        <v>29</v>
      </c>
      <c r="I19" s="23">
        <v>2469</v>
      </c>
    </row>
    <row r="20" spans="1:9" ht="12.75">
      <c r="A20" s="20" t="s">
        <v>30</v>
      </c>
      <c r="B20" s="21">
        <v>3620447.0075132954</v>
      </c>
      <c r="C20" s="21">
        <v>13096056.930388605</v>
      </c>
      <c r="D20" s="21">
        <v>24179.454144395582</v>
      </c>
      <c r="E20" s="21">
        <v>10223206.892225375</v>
      </c>
      <c r="F20" s="21">
        <v>26963890.284271672</v>
      </c>
      <c r="G20" s="22"/>
      <c r="H20" s="22" t="s">
        <v>31</v>
      </c>
      <c r="I20" s="23" t="s">
        <v>0</v>
      </c>
    </row>
    <row r="21" spans="1:9" ht="12.75">
      <c r="A21" s="20" t="s">
        <v>32</v>
      </c>
      <c r="B21" s="21">
        <v>291631.13443148823</v>
      </c>
      <c r="C21" s="21">
        <v>741253.8584313169</v>
      </c>
      <c r="D21" s="21">
        <v>-17131.83904243767</v>
      </c>
      <c r="E21" s="21">
        <v>0</v>
      </c>
      <c r="F21" s="21">
        <v>1015753.1538203675</v>
      </c>
      <c r="G21" s="22"/>
      <c r="H21" s="22" t="s">
        <v>33</v>
      </c>
      <c r="I21" s="23">
        <v>7587731.2299999995</v>
      </c>
    </row>
    <row r="22" spans="1:9" ht="12.75">
      <c r="A22" s="20" t="s">
        <v>34</v>
      </c>
      <c r="B22" s="21">
        <v>282035.2579860378</v>
      </c>
      <c r="C22" s="21">
        <v>417724.9029413657</v>
      </c>
      <c r="D22" s="21">
        <v>-20741.242941389697</v>
      </c>
      <c r="E22" s="21">
        <v>0</v>
      </c>
      <c r="F22" s="21">
        <v>679018.9179860138</v>
      </c>
      <c r="G22" s="22"/>
      <c r="H22" s="22" t="s">
        <v>35</v>
      </c>
      <c r="I22" s="23" t="s">
        <v>0</v>
      </c>
    </row>
    <row r="23" spans="1:9" ht="12.75">
      <c r="A23" s="20" t="s">
        <v>36</v>
      </c>
      <c r="B23" s="21">
        <v>32533.822725888997</v>
      </c>
      <c r="C23" s="21">
        <v>18971.06715407603</v>
      </c>
      <c r="D23" s="21">
        <v>3568.1502224117867</v>
      </c>
      <c r="E23" s="21">
        <v>0</v>
      </c>
      <c r="F23" s="21">
        <v>55073.04010237681</v>
      </c>
      <c r="G23" s="22"/>
      <c r="H23" s="22" t="s">
        <v>37</v>
      </c>
      <c r="I23" s="23">
        <v>78473376.84499998</v>
      </c>
    </row>
    <row r="24" spans="1:9" ht="12.75">
      <c r="A24" s="20" t="s">
        <v>38</v>
      </c>
      <c r="B24" s="21">
        <v>0</v>
      </c>
      <c r="C24" s="21">
        <v>0</v>
      </c>
      <c r="D24" s="21">
        <v>0</v>
      </c>
      <c r="E24" s="21">
        <v>0</v>
      </c>
      <c r="F24" s="21">
        <v>0</v>
      </c>
      <c r="G24" s="22"/>
      <c r="H24" s="22"/>
      <c r="I24" s="23"/>
    </row>
    <row r="25" spans="1:9" ht="12.75">
      <c r="A25" s="20" t="s">
        <v>39</v>
      </c>
      <c r="B25" s="21">
        <v>168844.79661297024</v>
      </c>
      <c r="C25" s="21">
        <v>278451.3167077193</v>
      </c>
      <c r="D25" s="21">
        <v>44.83792019028349</v>
      </c>
      <c r="E25" s="21">
        <v>0</v>
      </c>
      <c r="F25" s="21">
        <v>447340.95124087983</v>
      </c>
      <c r="G25" s="22"/>
      <c r="H25" s="22" t="s">
        <v>40</v>
      </c>
      <c r="I25" s="23">
        <v>45077234.77999988</v>
      </c>
    </row>
    <row r="26" spans="1:9" ht="12.75">
      <c r="A26" s="20" t="s">
        <v>41</v>
      </c>
      <c r="B26" s="21">
        <v>148911.46229271078</v>
      </c>
      <c r="C26" s="21">
        <v>178103.08873945905</v>
      </c>
      <c r="D26" s="21">
        <v>-34385.39943704617</v>
      </c>
      <c r="E26" s="21">
        <v>0</v>
      </c>
      <c r="F26" s="21">
        <v>292629.1515951237</v>
      </c>
      <c r="G26" s="22"/>
      <c r="H26" s="22" t="s">
        <v>42</v>
      </c>
      <c r="I26" s="23">
        <v>45077234.78000001</v>
      </c>
    </row>
    <row r="27" spans="1:9" ht="12.75">
      <c r="A27" s="20" t="s">
        <v>43</v>
      </c>
      <c r="B27" s="21">
        <v>9827.495120879903</v>
      </c>
      <c r="C27" s="21">
        <v>8588.695259920241</v>
      </c>
      <c r="D27" s="21">
        <v>617.1105191563124</v>
      </c>
      <c r="E27" s="21">
        <v>0</v>
      </c>
      <c r="F27" s="21">
        <v>19033.300899956455</v>
      </c>
      <c r="G27" s="22"/>
      <c r="H27" s="22"/>
      <c r="I27" s="23"/>
    </row>
    <row r="28" spans="1:9" ht="12.75">
      <c r="A28" s="20" t="s">
        <v>44</v>
      </c>
      <c r="B28" s="21">
        <v>1001503.6263141949</v>
      </c>
      <c r="C28" s="21">
        <v>1819573.3983127251</v>
      </c>
      <c r="D28" s="21">
        <v>3072.017529971433</v>
      </c>
      <c r="E28" s="21">
        <v>0</v>
      </c>
      <c r="F28" s="21">
        <v>2824149.0421568914</v>
      </c>
      <c r="G28" s="22"/>
      <c r="H28" s="22"/>
      <c r="I28" s="23"/>
    </row>
    <row r="29" spans="1:9" ht="12.75">
      <c r="A29" s="20" t="s">
        <v>45</v>
      </c>
      <c r="B29" s="21">
        <v>818335.2383076842</v>
      </c>
      <c r="C29" s="21">
        <v>2306634.957172885</v>
      </c>
      <c r="D29" s="21">
        <v>12687.251498630792</v>
      </c>
      <c r="E29" s="21">
        <v>0</v>
      </c>
      <c r="F29" s="21">
        <v>3137657.4469792</v>
      </c>
      <c r="G29" s="22"/>
      <c r="H29" s="22"/>
      <c r="I29" s="23"/>
    </row>
    <row r="30" spans="1:9" ht="12.75">
      <c r="A30" s="20" t="s">
        <v>46</v>
      </c>
      <c r="B30" s="21">
        <v>6884.355077424172</v>
      </c>
      <c r="C30" s="21">
        <v>23351.048601089446</v>
      </c>
      <c r="D30" s="21">
        <v>-24347.52963494717</v>
      </c>
      <c r="E30" s="21">
        <v>0</v>
      </c>
      <c r="F30" s="21">
        <v>5887.874043566451</v>
      </c>
      <c r="G30" s="22"/>
      <c r="H30" s="22"/>
      <c r="I30" s="23"/>
    </row>
    <row r="31" spans="1:9" ht="12.75">
      <c r="A31" s="20" t="s">
        <v>47</v>
      </c>
      <c r="B31" s="21">
        <v>64099.037428290554</v>
      </c>
      <c r="C31" s="21">
        <v>76534.47517457939</v>
      </c>
      <c r="D31" s="21">
        <v>-44185.39113953911</v>
      </c>
      <c r="E31" s="21">
        <v>0</v>
      </c>
      <c r="F31" s="21">
        <v>96448.12146333084</v>
      </c>
      <c r="G31" s="22"/>
      <c r="H31" s="22"/>
      <c r="I31" s="23"/>
    </row>
    <row r="32" spans="1:9" ht="12.75">
      <c r="A32" s="20" t="s">
        <v>48</v>
      </c>
      <c r="B32" s="21">
        <v>959.7626925326585</v>
      </c>
      <c r="C32" s="21">
        <v>25.84357908776053</v>
      </c>
      <c r="D32" s="21">
        <v>-136.80179079689836</v>
      </c>
      <c r="E32" s="21">
        <v>0</v>
      </c>
      <c r="F32" s="21">
        <v>848.8044808235207</v>
      </c>
      <c r="G32" s="22"/>
      <c r="H32" s="22"/>
      <c r="I32" s="23"/>
    </row>
    <row r="33" spans="1:9" ht="12.75">
      <c r="A33" s="20" t="s">
        <v>49</v>
      </c>
      <c r="B33" s="21">
        <v>-146431.28929546848</v>
      </c>
      <c r="C33" s="21">
        <v>399067.96493188257</v>
      </c>
      <c r="D33" s="21">
        <v>-3386277.2265723962</v>
      </c>
      <c r="E33" s="21">
        <v>0</v>
      </c>
      <c r="F33" s="21">
        <v>-3133640.5509359823</v>
      </c>
      <c r="G33" s="22"/>
      <c r="H33" s="22"/>
      <c r="I33" s="23"/>
    </row>
    <row r="34" spans="1:9" ht="12.75">
      <c r="A34" s="20" t="s">
        <v>50</v>
      </c>
      <c r="B34" s="21">
        <v>-53708.43296553647</v>
      </c>
      <c r="C34" s="21">
        <v>-56794.952489836985</v>
      </c>
      <c r="D34" s="21">
        <v>-8546.45508128513</v>
      </c>
      <c r="E34" s="21">
        <v>0</v>
      </c>
      <c r="F34" s="21">
        <v>-119049.8405366586</v>
      </c>
      <c r="G34" s="22"/>
      <c r="H34" s="22"/>
      <c r="I34" s="23"/>
    </row>
    <row r="35" spans="1:9" ht="12.75">
      <c r="A35" s="20" t="s">
        <v>51</v>
      </c>
      <c r="B35" s="21">
        <v>3440.239841243547</v>
      </c>
      <c r="C35" s="21">
        <v>5372.402963821965</v>
      </c>
      <c r="D35" s="21">
        <v>31.263907604103053</v>
      </c>
      <c r="E35" s="21">
        <v>0</v>
      </c>
      <c r="F35" s="21">
        <v>8843.906712669615</v>
      </c>
      <c r="G35" s="22"/>
      <c r="H35" s="22"/>
      <c r="I35" s="23"/>
    </row>
    <row r="36" spans="1:9" ht="12.75">
      <c r="A36" s="20" t="s">
        <v>52</v>
      </c>
      <c r="B36" s="21">
        <v>0</v>
      </c>
      <c r="C36" s="21">
        <v>0</v>
      </c>
      <c r="D36" s="21">
        <v>0</v>
      </c>
      <c r="E36" s="21">
        <v>0</v>
      </c>
      <c r="F36" s="21">
        <v>0</v>
      </c>
      <c r="G36" s="22"/>
      <c r="H36" s="22"/>
      <c r="I36" s="23"/>
    </row>
    <row r="37" spans="1:9" ht="12.75">
      <c r="A37" s="20" t="s">
        <v>53</v>
      </c>
      <c r="B37" s="21">
        <v>-9160.162173603014</v>
      </c>
      <c r="C37" s="21">
        <v>-1682.593080191058</v>
      </c>
      <c r="D37" s="21">
        <v>-18213.89423983431</v>
      </c>
      <c r="E37" s="21">
        <v>0</v>
      </c>
      <c r="F37" s="21">
        <v>-29056.64949362838</v>
      </c>
      <c r="G37" s="22"/>
      <c r="H37" s="22"/>
      <c r="I37" s="23"/>
    </row>
    <row r="38" spans="1:9" ht="12.75">
      <c r="A38" s="20" t="s">
        <v>54</v>
      </c>
      <c r="B38" s="21">
        <v>0</v>
      </c>
      <c r="C38" s="21">
        <v>0</v>
      </c>
      <c r="D38" s="21">
        <v>0</v>
      </c>
      <c r="E38" s="21">
        <v>0</v>
      </c>
      <c r="F38" s="21">
        <v>0</v>
      </c>
      <c r="G38" s="22"/>
      <c r="H38" s="22"/>
      <c r="I38" s="23"/>
    </row>
    <row r="39" spans="1:9" ht="12.75">
      <c r="A39" s="20" t="s">
        <v>55</v>
      </c>
      <c r="B39" s="21">
        <v>34021.114334388694</v>
      </c>
      <c r="C39" s="21">
        <v>44864.95713035346</v>
      </c>
      <c r="D39" s="21">
        <v>-766.6802965619611</v>
      </c>
      <c r="E39" s="21">
        <v>0</v>
      </c>
      <c r="F39" s="21">
        <v>78119.3911681802</v>
      </c>
      <c r="G39" s="22"/>
      <c r="H39" s="22"/>
      <c r="I39" s="23"/>
    </row>
    <row r="40" spans="1:9" ht="12.75">
      <c r="A40" s="20" t="s">
        <v>56</v>
      </c>
      <c r="B40" s="21">
        <v>-43186.06716415971</v>
      </c>
      <c r="C40" s="21">
        <v>-29327.396590308777</v>
      </c>
      <c r="D40" s="21">
        <v>-1140.6489331625023</v>
      </c>
      <c r="E40" s="21">
        <v>0</v>
      </c>
      <c r="F40" s="21">
        <v>-73654.11268763099</v>
      </c>
      <c r="G40" s="22"/>
      <c r="H40" s="22"/>
      <c r="I40" s="23"/>
    </row>
    <row r="41" spans="1:9" ht="12.75">
      <c r="A41" s="20" t="s">
        <v>57</v>
      </c>
      <c r="B41" s="21">
        <v>815146.3994244137</v>
      </c>
      <c r="C41" s="21">
        <v>2333522.8104950893</v>
      </c>
      <c r="D41" s="21">
        <v>17318.006053362667</v>
      </c>
      <c r="E41" s="21">
        <v>53615.95999115608</v>
      </c>
      <c r="F41" s="21">
        <v>3219603.1759640216</v>
      </c>
      <c r="G41" s="22"/>
      <c r="H41" s="22"/>
      <c r="I41" s="23"/>
    </row>
    <row r="42" spans="1:9" ht="12.75">
      <c r="A42" s="20" t="s">
        <v>58</v>
      </c>
      <c r="B42" s="21">
        <v>2333.581989087281</v>
      </c>
      <c r="C42" s="21">
        <v>19827.69255297666</v>
      </c>
      <c r="D42" s="21">
        <v>-316691.81423201435</v>
      </c>
      <c r="E42" s="21">
        <v>0</v>
      </c>
      <c r="F42" s="21">
        <v>-294530.5396899504</v>
      </c>
      <c r="G42" s="22"/>
      <c r="H42" s="22"/>
      <c r="I42" s="23"/>
    </row>
    <row r="43" spans="1:9" ht="12.75">
      <c r="A43" s="20" t="s">
        <v>59</v>
      </c>
      <c r="B43" s="21">
        <v>23732.86993163399</v>
      </c>
      <c r="C43" s="21">
        <v>88925.18283696333</v>
      </c>
      <c r="D43" s="21">
        <v>91.7385608166581</v>
      </c>
      <c r="E43" s="21">
        <v>0</v>
      </c>
      <c r="F43" s="21">
        <v>112749.79132941397</v>
      </c>
      <c r="G43" s="22"/>
      <c r="H43" s="22"/>
      <c r="I43" s="23"/>
    </row>
    <row r="44" spans="1:9" ht="12.75">
      <c r="A44" s="20" t="s">
        <v>60</v>
      </c>
      <c r="B44" s="21">
        <v>701998.6989609746</v>
      </c>
      <c r="C44" s="21">
        <v>2420369.8646829664</v>
      </c>
      <c r="D44" s="21">
        <v>15822.345106457753</v>
      </c>
      <c r="E44" s="21">
        <v>0</v>
      </c>
      <c r="F44" s="21">
        <v>3138190.9087503986</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161105.9726987971</v>
      </c>
      <c r="C47" s="21">
        <v>55571.62102404466</v>
      </c>
      <c r="D47" s="21">
        <v>-324.1407567912221</v>
      </c>
      <c r="E47" s="21">
        <v>0</v>
      </c>
      <c r="F47" s="21">
        <v>216353.45296605054</v>
      </c>
      <c r="G47" s="22"/>
      <c r="H47" s="22"/>
      <c r="I47" s="23"/>
    </row>
    <row r="48" spans="1:9" ht="12.75">
      <c r="A48" s="20" t="s">
        <v>64</v>
      </c>
      <c r="B48" s="21">
        <v>227608.01945848815</v>
      </c>
      <c r="C48" s="21">
        <v>373876.68970092037</v>
      </c>
      <c r="D48" s="21">
        <v>8642.001094157642</v>
      </c>
      <c r="E48" s="21">
        <v>0</v>
      </c>
      <c r="F48" s="21">
        <v>610126.7102535662</v>
      </c>
      <c r="G48" s="22"/>
      <c r="H48" s="22"/>
      <c r="I48" s="23"/>
    </row>
    <row r="49" spans="1:9" ht="12.75">
      <c r="A49" s="20" t="s">
        <v>65</v>
      </c>
      <c r="B49" s="21">
        <v>87434.2142056339</v>
      </c>
      <c r="C49" s="21">
        <v>150901.46953757576</v>
      </c>
      <c r="D49" s="21">
        <v>-5714.592606720547</v>
      </c>
      <c r="E49" s="21">
        <v>0</v>
      </c>
      <c r="F49" s="21">
        <v>232621.09113648912</v>
      </c>
      <c r="G49" s="22"/>
      <c r="H49" s="22"/>
      <c r="I49" s="23"/>
    </row>
    <row r="50" spans="1:9" ht="12.75">
      <c r="A50" s="20" t="s">
        <v>66</v>
      </c>
      <c r="B50" s="21">
        <v>64196.06560304033</v>
      </c>
      <c r="C50" s="21">
        <v>45248.82216885878</v>
      </c>
      <c r="D50" s="21">
        <v>-2485207.639222497</v>
      </c>
      <c r="E50" s="21">
        <v>7798.855223347302</v>
      </c>
      <c r="F50" s="21">
        <v>-2367963.896227251</v>
      </c>
      <c r="G50" s="22"/>
      <c r="H50" s="22"/>
      <c r="I50" s="23"/>
    </row>
    <row r="51" spans="1:9" ht="12.75">
      <c r="A51" s="20" t="s">
        <v>67</v>
      </c>
      <c r="B51" s="21">
        <v>-25546.29611369965</v>
      </c>
      <c r="C51" s="21">
        <v>-3733.510521743424</v>
      </c>
      <c r="D51" s="21">
        <v>0</v>
      </c>
      <c r="E51" s="21">
        <v>0</v>
      </c>
      <c r="F51" s="21">
        <v>-29279.806635443074</v>
      </c>
      <c r="G51" s="22"/>
      <c r="H51" s="22"/>
      <c r="I51" s="23"/>
    </row>
    <row r="52" spans="1:9" ht="12.75">
      <c r="A52" s="20" t="s">
        <v>68</v>
      </c>
      <c r="B52" s="21">
        <v>0</v>
      </c>
      <c r="C52" s="21">
        <v>0</v>
      </c>
      <c r="D52" s="21">
        <v>0</v>
      </c>
      <c r="E52" s="21">
        <v>0</v>
      </c>
      <c r="F52" s="21">
        <v>0</v>
      </c>
      <c r="G52" s="22"/>
      <c r="H52" s="22"/>
      <c r="I52" s="23"/>
    </row>
    <row r="53" spans="1:9" ht="12.75">
      <c r="A53" s="20" t="s">
        <v>69</v>
      </c>
      <c r="B53" s="21">
        <v>534649.0651439348</v>
      </c>
      <c r="C53" s="21">
        <v>2496264.6896426533</v>
      </c>
      <c r="D53" s="21">
        <v>584.6012652032283</v>
      </c>
      <c r="E53" s="21">
        <v>0</v>
      </c>
      <c r="F53" s="21">
        <v>3031498.3560517915</v>
      </c>
      <c r="G53" s="22"/>
      <c r="H53" s="22"/>
      <c r="I53" s="23"/>
    </row>
    <row r="54" spans="1:9" ht="12.75">
      <c r="A54" s="20" t="s">
        <v>70</v>
      </c>
      <c r="B54" s="21">
        <v>67104.84082828202</v>
      </c>
      <c r="C54" s="21">
        <v>342774.8790430466</v>
      </c>
      <c r="D54" s="21">
        <v>642.6398199034036</v>
      </c>
      <c r="E54" s="21">
        <v>1582.3252411160397</v>
      </c>
      <c r="F54" s="21">
        <v>412104.6849323481</v>
      </c>
      <c r="G54" s="22"/>
      <c r="H54" s="22"/>
      <c r="I54" s="23"/>
    </row>
    <row r="55" spans="1:9" ht="12.75">
      <c r="A55" s="20" t="s">
        <v>71</v>
      </c>
      <c r="B55" s="21">
        <v>31907.982133325422</v>
      </c>
      <c r="C55" s="21">
        <v>71807.85455771541</v>
      </c>
      <c r="D55" s="21">
        <v>0</v>
      </c>
      <c r="E55" s="21">
        <v>0</v>
      </c>
      <c r="F55" s="21">
        <v>103715.83669104084</v>
      </c>
      <c r="G55" s="22"/>
      <c r="H55" s="22"/>
      <c r="I55" s="23"/>
    </row>
    <row r="56" spans="1:9" ht="12.75">
      <c r="A56" s="20" t="s">
        <v>72</v>
      </c>
      <c r="B56" s="21">
        <v>30614.852699116025</v>
      </c>
      <c r="C56" s="21">
        <v>31171.588347091572</v>
      </c>
      <c r="D56" s="21">
        <v>5942.429202535543</v>
      </c>
      <c r="E56" s="21">
        <v>0</v>
      </c>
      <c r="F56" s="21">
        <v>67728.87024874314</v>
      </c>
      <c r="G56" s="22"/>
      <c r="H56" s="22"/>
      <c r="I56" s="23"/>
    </row>
    <row r="57" spans="1:9" ht="12.75">
      <c r="A57" s="20" t="s">
        <v>73</v>
      </c>
      <c r="B57" s="21">
        <v>20769.922751690247</v>
      </c>
      <c r="C57" s="21">
        <v>37597.79222774178</v>
      </c>
      <c r="D57" s="21">
        <v>0</v>
      </c>
      <c r="E57" s="21">
        <v>0</v>
      </c>
      <c r="F57" s="21">
        <v>58367.71497943203</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10132935.723381266</v>
      </c>
      <c r="C60" s="21">
        <v>31043111.322185013</v>
      </c>
      <c r="D60" s="21">
        <v>-6399948.238957797</v>
      </c>
      <c r="E60" s="21">
        <v>10301135.973391522</v>
      </c>
      <c r="F60" s="21">
        <v>45077234.78000001</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6" sqref="E16"/>
    </sheetView>
  </sheetViews>
  <sheetFormatPr defaultColWidth="9.00390625" defaultRowHeight="12.75"/>
  <cols>
    <col min="1" max="1" width="21.375" style="16" customWidth="1"/>
    <col min="2" max="2" width="11.00390625" style="16" customWidth="1"/>
    <col min="3" max="3" width="11.625" style="16" customWidth="1"/>
    <col min="4" max="4" width="8.1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248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33030.24038995437</v>
      </c>
      <c r="C6" s="21">
        <v>0</v>
      </c>
      <c r="D6" s="21">
        <v>0</v>
      </c>
      <c r="E6" s="21">
        <v>0</v>
      </c>
      <c r="F6" s="21">
        <v>33030.24038995437</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2993222</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22485.734488287206</v>
      </c>
      <c r="C14" s="21">
        <v>0</v>
      </c>
      <c r="D14" s="21">
        <v>0</v>
      </c>
      <c r="E14" s="21">
        <v>0</v>
      </c>
      <c r="F14" s="21">
        <v>22485.734488287206</v>
      </c>
      <c r="G14" s="22"/>
      <c r="H14" s="22" t="s">
        <v>20</v>
      </c>
      <c r="I14" s="23">
        <v>0</v>
      </c>
    </row>
    <row r="15" spans="1:9" ht="12.75">
      <c r="A15" s="20" t="s">
        <v>21</v>
      </c>
      <c r="B15" s="21">
        <v>80491.90186745254</v>
      </c>
      <c r="C15" s="21">
        <v>93.14934542108804</v>
      </c>
      <c r="D15" s="21">
        <v>0</v>
      </c>
      <c r="E15" s="21">
        <v>0</v>
      </c>
      <c r="F15" s="21">
        <v>80585.05121287363</v>
      </c>
      <c r="G15" s="22"/>
      <c r="H15" s="22" t="s">
        <v>22</v>
      </c>
      <c r="I15" s="23">
        <v>50759.5</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1495000</v>
      </c>
    </row>
    <row r="19" spans="1:9" ht="12.75">
      <c r="A19" s="20" t="s">
        <v>28</v>
      </c>
      <c r="B19" s="21">
        <v>0</v>
      </c>
      <c r="C19" s="21">
        <v>0</v>
      </c>
      <c r="D19" s="21">
        <v>0</v>
      </c>
      <c r="E19" s="21">
        <v>0</v>
      </c>
      <c r="F19" s="21">
        <v>0</v>
      </c>
      <c r="G19" s="22"/>
      <c r="H19" s="22" t="s">
        <v>29</v>
      </c>
      <c r="I19" s="23">
        <v>0</v>
      </c>
    </row>
    <row r="20" spans="1:9" ht="12.75">
      <c r="A20" s="20" t="s">
        <v>30</v>
      </c>
      <c r="B20" s="21">
        <v>2107.2451919703917</v>
      </c>
      <c r="C20" s="21">
        <v>0</v>
      </c>
      <c r="D20" s="21">
        <v>0</v>
      </c>
      <c r="E20" s="21">
        <v>0</v>
      </c>
      <c r="F20" s="21">
        <v>2107.2451919703917</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818903.8404004113</v>
      </c>
      <c r="C24" s="21">
        <v>95925.71341099992</v>
      </c>
      <c r="D24" s="21">
        <v>0</v>
      </c>
      <c r="E24" s="21">
        <v>0</v>
      </c>
      <c r="F24" s="21">
        <v>914829.5538114111</v>
      </c>
      <c r="G24" s="22"/>
      <c r="H24" s="22"/>
      <c r="I24" s="23"/>
    </row>
    <row r="25" spans="1:9" ht="12.75">
      <c r="A25" s="20" t="s">
        <v>39</v>
      </c>
      <c r="B25" s="21">
        <v>0</v>
      </c>
      <c r="C25" s="21">
        <v>0</v>
      </c>
      <c r="D25" s="21">
        <v>0</v>
      </c>
      <c r="E25" s="21">
        <v>0</v>
      </c>
      <c r="F25" s="21">
        <v>0</v>
      </c>
      <c r="G25" s="22"/>
      <c r="H25" s="22" t="s">
        <v>40</v>
      </c>
      <c r="I25" s="23">
        <v>1548981.5</v>
      </c>
    </row>
    <row r="26" spans="1:9" ht="12.75">
      <c r="A26" s="20" t="s">
        <v>41</v>
      </c>
      <c r="B26" s="21">
        <v>66676.30145241482</v>
      </c>
      <c r="C26" s="21">
        <v>33.63726362428179</v>
      </c>
      <c r="D26" s="21">
        <v>0</v>
      </c>
      <c r="E26" s="21">
        <v>0</v>
      </c>
      <c r="F26" s="21">
        <v>66709.9387160391</v>
      </c>
      <c r="G26" s="22"/>
      <c r="H26" s="22" t="s">
        <v>42</v>
      </c>
      <c r="I26" s="23">
        <v>1548981.5</v>
      </c>
    </row>
    <row r="27" spans="1:9" ht="12.75">
      <c r="A27" s="20" t="s">
        <v>43</v>
      </c>
      <c r="B27" s="21">
        <v>0</v>
      </c>
      <c r="C27" s="21">
        <v>0</v>
      </c>
      <c r="D27" s="21">
        <v>0</v>
      </c>
      <c r="E27" s="21">
        <v>0</v>
      </c>
      <c r="F27" s="21">
        <v>0</v>
      </c>
      <c r="G27" s="22"/>
      <c r="H27" s="22"/>
      <c r="I27" s="26"/>
    </row>
    <row r="28" spans="1:9" ht="12.75">
      <c r="A28" s="20" t="s">
        <v>44</v>
      </c>
      <c r="B28" s="21">
        <v>0</v>
      </c>
      <c r="C28" s="21">
        <v>0</v>
      </c>
      <c r="D28" s="21">
        <v>0</v>
      </c>
      <c r="E28" s="21">
        <v>0</v>
      </c>
      <c r="F28" s="21">
        <v>0</v>
      </c>
      <c r="G28" s="22"/>
      <c r="H28" s="22"/>
      <c r="I28" s="26"/>
    </row>
    <row r="29" spans="1:9" ht="12.75">
      <c r="A29" s="20" t="s">
        <v>45</v>
      </c>
      <c r="B29" s="21">
        <v>0</v>
      </c>
      <c r="C29" s="21">
        <v>0</v>
      </c>
      <c r="D29" s="21">
        <v>0</v>
      </c>
      <c r="E29" s="21">
        <v>0</v>
      </c>
      <c r="F29" s="21">
        <v>0</v>
      </c>
      <c r="G29" s="22"/>
      <c r="H29" s="22"/>
      <c r="I29" s="23"/>
    </row>
    <row r="30" spans="1:9" ht="12.75">
      <c r="A30" s="20" t="s">
        <v>46</v>
      </c>
      <c r="B30" s="21">
        <v>9209.882780328355</v>
      </c>
      <c r="C30" s="21">
        <v>1763.6276066392668</v>
      </c>
      <c r="D30" s="21">
        <v>0</v>
      </c>
      <c r="E30" s="21">
        <v>0</v>
      </c>
      <c r="F30" s="21">
        <v>10973.510386967622</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6210.47385776932</v>
      </c>
      <c r="C33" s="21">
        <v>0</v>
      </c>
      <c r="D33" s="21">
        <v>0</v>
      </c>
      <c r="E33" s="21">
        <v>0</v>
      </c>
      <c r="F33" s="21">
        <v>6210.47385776932</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89806.83640956134</v>
      </c>
      <c r="C37" s="21">
        <v>0</v>
      </c>
      <c r="D37" s="21">
        <v>0</v>
      </c>
      <c r="E37" s="21">
        <v>0</v>
      </c>
      <c r="F37" s="21">
        <v>89806.83640956134</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2448.2752954842645</v>
      </c>
      <c r="C42" s="21">
        <v>0</v>
      </c>
      <c r="D42" s="21">
        <v>0</v>
      </c>
      <c r="E42" s="21">
        <v>0</v>
      </c>
      <c r="F42" s="21">
        <v>2448.2752954842645</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284388.05654876254</v>
      </c>
      <c r="C47" s="21">
        <v>0</v>
      </c>
      <c r="D47" s="21">
        <v>0</v>
      </c>
      <c r="E47" s="21">
        <v>0</v>
      </c>
      <c r="F47" s="21">
        <v>284388.05654876254</v>
      </c>
      <c r="G47" s="22"/>
      <c r="H47" s="22"/>
      <c r="I47" s="23"/>
    </row>
    <row r="48" spans="1:9" ht="12.75">
      <c r="A48" s="20" t="s">
        <v>64</v>
      </c>
      <c r="B48" s="21">
        <v>0</v>
      </c>
      <c r="C48" s="21">
        <v>0</v>
      </c>
      <c r="D48" s="21">
        <v>0</v>
      </c>
      <c r="E48" s="21">
        <v>0</v>
      </c>
      <c r="F48" s="21">
        <v>0</v>
      </c>
      <c r="G48" s="22"/>
      <c r="H48" s="22"/>
      <c r="I48" s="23"/>
    </row>
    <row r="49" spans="1:9" ht="12.75">
      <c r="A49" s="20" t="s">
        <v>65</v>
      </c>
      <c r="B49" s="21">
        <v>7120.232464715281</v>
      </c>
      <c r="C49" s="21">
        <v>7767.6204153918425</v>
      </c>
      <c r="D49" s="21">
        <v>0</v>
      </c>
      <c r="E49" s="21">
        <v>0</v>
      </c>
      <c r="F49" s="21">
        <v>14887.852880107122</v>
      </c>
      <c r="G49" s="22"/>
      <c r="H49" s="22"/>
      <c r="I49" s="23"/>
    </row>
    <row r="50" spans="1:9" ht="12.75">
      <c r="A50" s="20" t="s">
        <v>66</v>
      </c>
      <c r="B50" s="21">
        <v>20518.730810811896</v>
      </c>
      <c r="C50" s="21">
        <v>0</v>
      </c>
      <c r="D50" s="21">
        <v>0</v>
      </c>
      <c r="E50" s="21">
        <v>0</v>
      </c>
      <c r="F50" s="21">
        <v>20518.730810811896</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1443397.7519579239</v>
      </c>
      <c r="C60" s="21">
        <v>105583.74804207639</v>
      </c>
      <c r="D60" s="21">
        <v>0</v>
      </c>
      <c r="E60" s="21">
        <v>0</v>
      </c>
      <c r="F60" s="21">
        <v>1548981.5</v>
      </c>
      <c r="G60" s="22"/>
      <c r="H60" s="22"/>
      <c r="I60" s="23"/>
    </row>
    <row r="61" spans="2:9" ht="13.5" thickBot="1">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7.00390625" style="16" customWidth="1"/>
    <col min="3" max="3" width="12.125" style="16" customWidth="1"/>
    <col min="4" max="4" width="8.125" style="16" customWidth="1"/>
    <col min="5" max="5" width="14.50390625" style="16" customWidth="1"/>
    <col min="6" max="6" width="12.125" style="16" customWidth="1"/>
    <col min="7" max="7" width="2.625" style="16" customWidth="1"/>
    <col min="8" max="8" width="28.125" style="16" customWidth="1"/>
    <col min="9" max="9" width="13.375" style="17" customWidth="1"/>
    <col min="10" max="16384" width="10.625" style="16" customWidth="1"/>
  </cols>
  <sheetData>
    <row r="1" spans="1:9" ht="12.75">
      <c r="A1" s="133" t="s">
        <v>296</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32870.92504568584</v>
      </c>
      <c r="D6" s="21">
        <v>0</v>
      </c>
      <c r="E6" s="21">
        <v>0</v>
      </c>
      <c r="F6" s="21">
        <v>32870.92504568584</v>
      </c>
      <c r="G6" s="22"/>
      <c r="H6" s="22" t="s">
        <v>8</v>
      </c>
      <c r="I6" s="23" t="s">
        <v>0</v>
      </c>
    </row>
    <row r="7" spans="1:9" ht="12.75">
      <c r="A7" s="20" t="s">
        <v>9</v>
      </c>
      <c r="B7" s="21">
        <v>0</v>
      </c>
      <c r="C7" s="21">
        <v>0</v>
      </c>
      <c r="D7" s="21">
        <v>0</v>
      </c>
      <c r="E7" s="21">
        <v>0</v>
      </c>
      <c r="F7" s="21">
        <v>0</v>
      </c>
      <c r="G7" s="22"/>
      <c r="H7" s="22"/>
      <c r="I7" s="23"/>
    </row>
    <row r="8" spans="1:9" ht="12.75">
      <c r="A8" s="20" t="s">
        <v>10</v>
      </c>
      <c r="B8" s="21">
        <v>0</v>
      </c>
      <c r="C8" s="21">
        <v>1707580.5190089305</v>
      </c>
      <c r="D8" s="21">
        <v>0</v>
      </c>
      <c r="E8" s="21">
        <v>0</v>
      </c>
      <c r="F8" s="21">
        <v>1707580.5190089305</v>
      </c>
      <c r="G8" s="22"/>
      <c r="H8" s="22" t="s">
        <v>0</v>
      </c>
      <c r="I8" s="23" t="s">
        <v>0</v>
      </c>
    </row>
    <row r="9" spans="1:9" ht="12.75">
      <c r="A9" s="20" t="s">
        <v>11</v>
      </c>
      <c r="B9" s="21">
        <v>0</v>
      </c>
      <c r="C9" s="21">
        <v>225686.83673133716</v>
      </c>
      <c r="D9" s="21">
        <v>0</v>
      </c>
      <c r="E9" s="21">
        <v>0</v>
      </c>
      <c r="F9" s="21">
        <v>225686.83673133716</v>
      </c>
      <c r="G9" s="22"/>
      <c r="H9" s="22" t="s">
        <v>0</v>
      </c>
      <c r="I9" s="23" t="s">
        <v>0</v>
      </c>
    </row>
    <row r="10" spans="1:9" ht="12.75">
      <c r="A10" s="20" t="s">
        <v>12</v>
      </c>
      <c r="B10" s="21">
        <v>1413.4517552673997</v>
      </c>
      <c r="C10" s="21">
        <v>8928335.215603348</v>
      </c>
      <c r="D10" s="21">
        <v>7716.184410809353</v>
      </c>
      <c r="E10" s="21">
        <v>0</v>
      </c>
      <c r="F10" s="21">
        <v>8937464.851769423</v>
      </c>
      <c r="G10" s="22"/>
      <c r="H10" s="22" t="s">
        <v>13</v>
      </c>
      <c r="I10" s="23">
        <v>110355316</v>
      </c>
    </row>
    <row r="11" spans="1:9" ht="12.75">
      <c r="A11" s="20" t="s">
        <v>14</v>
      </c>
      <c r="B11" s="21">
        <v>0</v>
      </c>
      <c r="C11" s="21">
        <v>5485478.790724114</v>
      </c>
      <c r="D11" s="21">
        <v>0</v>
      </c>
      <c r="E11" s="21">
        <v>0</v>
      </c>
      <c r="F11" s="21">
        <v>5485478.790724114</v>
      </c>
      <c r="G11" s="22"/>
      <c r="H11" s="22"/>
      <c r="I11" s="23"/>
    </row>
    <row r="12" spans="1:9" ht="12.75">
      <c r="A12" s="20" t="s">
        <v>15</v>
      </c>
      <c r="B12" s="21">
        <v>0</v>
      </c>
      <c r="C12" s="21">
        <v>21679.96254533209</v>
      </c>
      <c r="D12" s="21">
        <v>0</v>
      </c>
      <c r="E12" s="21">
        <v>0</v>
      </c>
      <c r="F12" s="21">
        <v>21679.96254533209</v>
      </c>
      <c r="G12" s="22"/>
      <c r="H12" s="22" t="s">
        <v>16</v>
      </c>
      <c r="I12" s="23"/>
    </row>
    <row r="13" spans="1:9" ht="12.75">
      <c r="A13" s="20" t="s">
        <v>17</v>
      </c>
      <c r="B13" s="21">
        <v>0</v>
      </c>
      <c r="C13" s="21">
        <v>0</v>
      </c>
      <c r="D13" s="21">
        <v>0</v>
      </c>
      <c r="E13" s="21">
        <v>0</v>
      </c>
      <c r="F13" s="21">
        <v>0</v>
      </c>
      <c r="G13" s="22"/>
      <c r="H13" s="22" t="s">
        <v>18</v>
      </c>
      <c r="I13" s="23">
        <v>637028</v>
      </c>
    </row>
    <row r="14" spans="1:9" ht="12.75">
      <c r="A14" s="20" t="s">
        <v>19</v>
      </c>
      <c r="B14" s="21">
        <v>0</v>
      </c>
      <c r="C14" s="21">
        <v>0</v>
      </c>
      <c r="D14" s="21">
        <v>0</v>
      </c>
      <c r="E14" s="21">
        <v>0</v>
      </c>
      <c r="F14" s="21">
        <v>0</v>
      </c>
      <c r="G14" s="22"/>
      <c r="H14" s="22" t="s">
        <v>20</v>
      </c>
      <c r="I14" s="23">
        <v>758213</v>
      </c>
    </row>
    <row r="15" spans="1:9" ht="12.75">
      <c r="A15" s="20" t="s">
        <v>21</v>
      </c>
      <c r="B15" s="21">
        <v>3042.3377575612744</v>
      </c>
      <c r="C15" s="21">
        <v>5122817.239423186</v>
      </c>
      <c r="D15" s="21">
        <v>0</v>
      </c>
      <c r="E15" s="21">
        <v>0</v>
      </c>
      <c r="F15" s="21">
        <v>5125859.577180747</v>
      </c>
      <c r="G15" s="22"/>
      <c r="H15" s="22" t="s">
        <v>22</v>
      </c>
      <c r="I15" s="23">
        <v>564458.95</v>
      </c>
    </row>
    <row r="16" spans="1:9" ht="12.75">
      <c r="A16" s="20" t="s">
        <v>23</v>
      </c>
      <c r="B16" s="21">
        <v>883.3394047911354</v>
      </c>
      <c r="C16" s="21">
        <v>434561.16509081126</v>
      </c>
      <c r="D16" s="21">
        <v>5655.696768044298</v>
      </c>
      <c r="E16" s="21">
        <v>0</v>
      </c>
      <c r="F16" s="21">
        <v>441100.2012636467</v>
      </c>
      <c r="G16" s="22"/>
      <c r="H16" s="22"/>
      <c r="I16" s="23"/>
    </row>
    <row r="17" spans="1:9" ht="12.75">
      <c r="A17" s="20" t="s">
        <v>24</v>
      </c>
      <c r="B17" s="21">
        <v>0</v>
      </c>
      <c r="C17" s="21">
        <v>24048.502657863177</v>
      </c>
      <c r="D17" s="21">
        <v>0</v>
      </c>
      <c r="E17" s="21">
        <v>0</v>
      </c>
      <c r="F17" s="21">
        <v>24048.502657863177</v>
      </c>
      <c r="G17" s="22"/>
      <c r="H17" s="22" t="s">
        <v>25</v>
      </c>
      <c r="I17" s="23"/>
    </row>
    <row r="18" spans="1:9" ht="12.75">
      <c r="A18" s="20" t="s">
        <v>26</v>
      </c>
      <c r="B18" s="21">
        <v>0</v>
      </c>
      <c r="C18" s="21">
        <v>45803.65021699789</v>
      </c>
      <c r="D18" s="21">
        <v>0</v>
      </c>
      <c r="E18" s="21">
        <v>0</v>
      </c>
      <c r="F18" s="21">
        <v>45803.65021699789</v>
      </c>
      <c r="G18" s="22"/>
      <c r="H18" s="22" t="s">
        <v>27</v>
      </c>
      <c r="I18" s="23">
        <v>81145732</v>
      </c>
    </row>
    <row r="19" spans="1:9" ht="12.75">
      <c r="A19" s="20" t="s">
        <v>28</v>
      </c>
      <c r="B19" s="21">
        <v>0</v>
      </c>
      <c r="C19" s="21">
        <v>82110.73012042997</v>
      </c>
      <c r="D19" s="21">
        <v>0</v>
      </c>
      <c r="E19" s="21">
        <v>0</v>
      </c>
      <c r="F19" s="21">
        <v>82110.73012042997</v>
      </c>
      <c r="G19" s="22"/>
      <c r="H19" s="22" t="s">
        <v>29</v>
      </c>
      <c r="I19" s="23">
        <v>-1295162.1681421683</v>
      </c>
    </row>
    <row r="20" spans="1:9" ht="12.75">
      <c r="A20" s="20" t="s">
        <v>30</v>
      </c>
      <c r="B20" s="21">
        <v>0</v>
      </c>
      <c r="C20" s="21">
        <v>181056.82328304736</v>
      </c>
      <c r="D20" s="21">
        <v>0</v>
      </c>
      <c r="E20" s="21">
        <v>0</v>
      </c>
      <c r="F20" s="21">
        <v>181056.82328304736</v>
      </c>
      <c r="G20" s="22"/>
      <c r="H20" s="22" t="s">
        <v>31</v>
      </c>
      <c r="I20" s="23" t="s">
        <v>0</v>
      </c>
    </row>
    <row r="21" spans="1:9" ht="12.75">
      <c r="A21" s="20" t="s">
        <v>32</v>
      </c>
      <c r="B21" s="21">
        <v>0</v>
      </c>
      <c r="C21" s="21">
        <v>24411.80476369436</v>
      </c>
      <c r="D21" s="21">
        <v>0</v>
      </c>
      <c r="E21" s="21">
        <v>0</v>
      </c>
      <c r="F21" s="21">
        <v>24411.80476369436</v>
      </c>
      <c r="G21" s="22"/>
      <c r="H21" s="22" t="s">
        <v>33</v>
      </c>
      <c r="I21" s="23">
        <v>3477487</v>
      </c>
    </row>
    <row r="22" spans="1:9" ht="12.75">
      <c r="A22" s="20" t="s">
        <v>34</v>
      </c>
      <c r="B22" s="21">
        <v>0</v>
      </c>
      <c r="C22" s="21">
        <v>102445.83968814532</v>
      </c>
      <c r="D22" s="21">
        <v>0</v>
      </c>
      <c r="E22" s="21">
        <v>0</v>
      </c>
      <c r="F22" s="21">
        <v>102445.83968814532</v>
      </c>
      <c r="G22" s="22"/>
      <c r="H22" s="22" t="s">
        <v>35</v>
      </c>
      <c r="I22" s="23" t="s">
        <v>0</v>
      </c>
    </row>
    <row r="23" spans="1:9" ht="12.75">
      <c r="A23" s="20" t="s">
        <v>36</v>
      </c>
      <c r="B23" s="21">
        <v>0</v>
      </c>
      <c r="C23" s="21">
        <v>10460.068579202712</v>
      </c>
      <c r="D23" s="21">
        <v>0</v>
      </c>
      <c r="E23" s="21">
        <v>0</v>
      </c>
      <c r="F23" s="21">
        <v>10460.068579202712</v>
      </c>
      <c r="G23" s="22"/>
      <c r="H23" s="22" t="s">
        <v>37</v>
      </c>
      <c r="I23" s="23">
        <v>0</v>
      </c>
    </row>
    <row r="24" spans="1:9" ht="12.75">
      <c r="A24" s="20" t="s">
        <v>38</v>
      </c>
      <c r="B24" s="21">
        <v>94.95242422864929</v>
      </c>
      <c r="C24" s="21">
        <v>267592.6123076171</v>
      </c>
      <c r="D24" s="21">
        <v>0</v>
      </c>
      <c r="E24" s="21">
        <v>0</v>
      </c>
      <c r="F24" s="21">
        <v>267687.56473184575</v>
      </c>
      <c r="G24" s="22"/>
      <c r="H24" s="22"/>
      <c r="I24" s="23"/>
    </row>
    <row r="25" spans="1:9" ht="12.75">
      <c r="A25" s="20" t="s">
        <v>39</v>
      </c>
      <c r="B25" s="21">
        <v>0</v>
      </c>
      <c r="C25" s="21">
        <v>17132.037351990704</v>
      </c>
      <c r="D25" s="21">
        <v>0</v>
      </c>
      <c r="E25" s="21">
        <v>0</v>
      </c>
      <c r="F25" s="21">
        <v>17132.037351990704</v>
      </c>
      <c r="G25" s="22"/>
      <c r="H25" s="22" t="s">
        <v>40</v>
      </c>
      <c r="I25" s="23">
        <v>28986959.118142173</v>
      </c>
    </row>
    <row r="26" spans="1:9" ht="12.75">
      <c r="A26" s="20" t="s">
        <v>41</v>
      </c>
      <c r="B26" s="21">
        <v>0</v>
      </c>
      <c r="C26" s="21">
        <v>85946.48243794515</v>
      </c>
      <c r="D26" s="21">
        <v>0</v>
      </c>
      <c r="E26" s="21">
        <v>0</v>
      </c>
      <c r="F26" s="21">
        <v>85946.48243794515</v>
      </c>
      <c r="G26" s="22"/>
      <c r="H26" s="22" t="s">
        <v>42</v>
      </c>
      <c r="I26" s="23">
        <v>28986959.118142165</v>
      </c>
    </row>
    <row r="27" spans="1:9" ht="12.75">
      <c r="A27" s="20" t="s">
        <v>43</v>
      </c>
      <c r="B27" s="21">
        <v>0</v>
      </c>
      <c r="C27" s="21">
        <v>142</v>
      </c>
      <c r="D27" s="21">
        <v>0</v>
      </c>
      <c r="E27" s="21">
        <v>0</v>
      </c>
      <c r="F27" s="21">
        <v>142</v>
      </c>
      <c r="G27" s="22"/>
      <c r="H27" s="22"/>
      <c r="I27" s="23"/>
    </row>
    <row r="28" spans="1:9" ht="12.75">
      <c r="A28" s="20" t="s">
        <v>44</v>
      </c>
      <c r="B28" s="21">
        <v>0</v>
      </c>
      <c r="C28" s="21">
        <v>63596.3581714954</v>
      </c>
      <c r="D28" s="21">
        <v>0</v>
      </c>
      <c r="E28" s="21">
        <v>0</v>
      </c>
      <c r="F28" s="21">
        <v>63596.3581714954</v>
      </c>
      <c r="G28" s="22"/>
      <c r="H28" s="22"/>
      <c r="I28" s="23"/>
    </row>
    <row r="29" spans="1:9" ht="12.75">
      <c r="A29" s="20" t="s">
        <v>45</v>
      </c>
      <c r="B29" s="21">
        <v>0</v>
      </c>
      <c r="C29" s="21">
        <v>122571.98254284821</v>
      </c>
      <c r="D29" s="21">
        <v>0</v>
      </c>
      <c r="E29" s="21">
        <v>0</v>
      </c>
      <c r="F29" s="21">
        <v>122571.98254284821</v>
      </c>
      <c r="G29" s="22"/>
      <c r="H29" s="22"/>
      <c r="I29" s="23"/>
    </row>
    <row r="30" spans="1:9" ht="12.75">
      <c r="A30" s="20" t="s">
        <v>46</v>
      </c>
      <c r="B30" s="21">
        <v>0</v>
      </c>
      <c r="C30" s="21">
        <v>243250.4250296186</v>
      </c>
      <c r="D30" s="21">
        <v>0</v>
      </c>
      <c r="E30" s="21">
        <v>0</v>
      </c>
      <c r="F30" s="21">
        <v>243250.4250296186</v>
      </c>
      <c r="G30" s="22"/>
      <c r="H30" s="22"/>
      <c r="I30" s="23"/>
    </row>
    <row r="31" spans="1:9" ht="12.75">
      <c r="A31" s="20" t="s">
        <v>47</v>
      </c>
      <c r="B31" s="21">
        <v>0</v>
      </c>
      <c r="C31" s="21">
        <v>75719.33089640718</v>
      </c>
      <c r="D31" s="21">
        <v>0</v>
      </c>
      <c r="E31" s="21">
        <v>0</v>
      </c>
      <c r="F31" s="21">
        <v>75719.33089640718</v>
      </c>
      <c r="G31" s="22"/>
      <c r="H31" s="22"/>
      <c r="I31" s="23"/>
    </row>
    <row r="32" spans="1:9" ht="12.75">
      <c r="A32" s="20" t="s">
        <v>48</v>
      </c>
      <c r="B32" s="21">
        <v>0</v>
      </c>
      <c r="C32" s="21">
        <v>49032.69886422581</v>
      </c>
      <c r="D32" s="21">
        <v>0</v>
      </c>
      <c r="E32" s="21">
        <v>0</v>
      </c>
      <c r="F32" s="21">
        <v>49032.69886422581</v>
      </c>
      <c r="G32" s="22"/>
      <c r="H32" s="22"/>
      <c r="I32" s="23"/>
    </row>
    <row r="33" spans="1:9" ht="12.75">
      <c r="A33" s="20" t="s">
        <v>49</v>
      </c>
      <c r="B33" s="21">
        <v>0</v>
      </c>
      <c r="C33" s="21">
        <v>774894.2237283785</v>
      </c>
      <c r="D33" s="21">
        <v>0</v>
      </c>
      <c r="E33" s="21">
        <v>0</v>
      </c>
      <c r="F33" s="21">
        <v>774894.2237283785</v>
      </c>
      <c r="G33" s="22"/>
      <c r="H33" s="22"/>
      <c r="I33" s="23"/>
    </row>
    <row r="34" spans="1:9" ht="12.75">
      <c r="A34" s="20" t="s">
        <v>50</v>
      </c>
      <c r="B34" s="21">
        <v>0</v>
      </c>
      <c r="C34" s="21">
        <v>631655.5760050868</v>
      </c>
      <c r="D34" s="21">
        <v>0</v>
      </c>
      <c r="E34" s="21">
        <v>0</v>
      </c>
      <c r="F34" s="21">
        <v>631655.5760050868</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3813.214273666435</v>
      </c>
      <c r="D36" s="21">
        <v>0</v>
      </c>
      <c r="E36" s="21">
        <v>0</v>
      </c>
      <c r="F36" s="21">
        <v>3813.214273666435</v>
      </c>
      <c r="G36" s="22"/>
      <c r="H36" s="22"/>
      <c r="I36" s="23"/>
    </row>
    <row r="37" spans="1:9" ht="12.75">
      <c r="A37" s="20" t="s">
        <v>53</v>
      </c>
      <c r="B37" s="21">
        <v>0</v>
      </c>
      <c r="C37" s="21">
        <v>516993.7138925802</v>
      </c>
      <c r="D37" s="21">
        <v>0</v>
      </c>
      <c r="E37" s="21">
        <v>0</v>
      </c>
      <c r="F37" s="21">
        <v>516993.7138925802</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716463.3612752185</v>
      </c>
      <c r="D39" s="21">
        <v>0</v>
      </c>
      <c r="E39" s="21">
        <v>0</v>
      </c>
      <c r="F39" s="21">
        <v>716463.3612752185</v>
      </c>
      <c r="G39" s="22"/>
      <c r="H39" s="22"/>
      <c r="I39" s="23"/>
    </row>
    <row r="40" spans="1:9" ht="12.75">
      <c r="A40" s="20" t="s">
        <v>56</v>
      </c>
      <c r="B40" s="21">
        <v>0</v>
      </c>
      <c r="C40" s="21">
        <v>72041.70294132119</v>
      </c>
      <c r="D40" s="21">
        <v>0</v>
      </c>
      <c r="E40" s="21">
        <v>0</v>
      </c>
      <c r="F40" s="21">
        <v>72041.70294132119</v>
      </c>
      <c r="G40" s="22"/>
      <c r="H40" s="22"/>
      <c r="I40" s="23"/>
    </row>
    <row r="41" spans="1:9" ht="12.75">
      <c r="A41" s="20" t="s">
        <v>57</v>
      </c>
      <c r="B41" s="21">
        <v>0</v>
      </c>
      <c r="C41" s="21">
        <v>157392.81743608165</v>
      </c>
      <c r="D41" s="21">
        <v>0</v>
      </c>
      <c r="E41" s="21">
        <v>0</v>
      </c>
      <c r="F41" s="21">
        <v>157392.81743608165</v>
      </c>
      <c r="G41" s="22"/>
      <c r="H41" s="22"/>
      <c r="I41" s="23"/>
    </row>
    <row r="42" spans="1:9" ht="12.75">
      <c r="A42" s="20" t="s">
        <v>58</v>
      </c>
      <c r="B42" s="21">
        <v>0</v>
      </c>
      <c r="C42" s="21">
        <v>480690.989137135</v>
      </c>
      <c r="D42" s="21">
        <v>0</v>
      </c>
      <c r="E42" s="21">
        <v>0</v>
      </c>
      <c r="F42" s="21">
        <v>480690.989137135</v>
      </c>
      <c r="G42" s="22"/>
      <c r="H42" s="22"/>
      <c r="I42" s="23"/>
    </row>
    <row r="43" spans="1:9" ht="12.75">
      <c r="A43" s="20" t="s">
        <v>59</v>
      </c>
      <c r="B43" s="21">
        <v>0</v>
      </c>
      <c r="C43" s="21">
        <v>96981.94321491737</v>
      </c>
      <c r="D43" s="21">
        <v>0</v>
      </c>
      <c r="E43" s="21">
        <v>0</v>
      </c>
      <c r="F43" s="21">
        <v>96981.94321491737</v>
      </c>
      <c r="G43" s="22"/>
      <c r="H43" s="22"/>
      <c r="I43" s="23"/>
    </row>
    <row r="44" spans="1:9" ht="12.75">
      <c r="A44" s="20" t="s">
        <v>60</v>
      </c>
      <c r="B44" s="21">
        <v>0</v>
      </c>
      <c r="C44" s="21">
        <v>106696.43881054515</v>
      </c>
      <c r="D44" s="21">
        <v>0</v>
      </c>
      <c r="E44" s="21">
        <v>0</v>
      </c>
      <c r="F44" s="21">
        <v>106696.43881054515</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11798.826620517666</v>
      </c>
      <c r="D48" s="21">
        <v>0</v>
      </c>
      <c r="E48" s="21">
        <v>0</v>
      </c>
      <c r="F48" s="21">
        <v>11798.826620517666</v>
      </c>
      <c r="G48" s="22"/>
      <c r="H48" s="22"/>
      <c r="I48" s="23"/>
    </row>
    <row r="49" spans="1:9" ht="12.75">
      <c r="A49" s="20" t="s">
        <v>65</v>
      </c>
      <c r="B49" s="21">
        <v>0</v>
      </c>
      <c r="C49" s="21">
        <v>38275.025790966385</v>
      </c>
      <c r="D49" s="21">
        <v>0</v>
      </c>
      <c r="E49" s="21">
        <v>0</v>
      </c>
      <c r="F49" s="21">
        <v>38275.025790966385</v>
      </c>
      <c r="G49" s="22"/>
      <c r="H49" s="22"/>
      <c r="I49" s="23"/>
    </row>
    <row r="50" spans="1:9" ht="12.75">
      <c r="A50" s="20" t="s">
        <v>66</v>
      </c>
      <c r="B50" s="21">
        <v>268.0721053997311</v>
      </c>
      <c r="C50" s="21">
        <v>1406665.5956214615</v>
      </c>
      <c r="D50" s="21">
        <v>0</v>
      </c>
      <c r="E50" s="21">
        <v>0</v>
      </c>
      <c r="F50" s="21">
        <v>1406933.6677268613</v>
      </c>
      <c r="G50" s="22"/>
      <c r="H50" s="22"/>
      <c r="I50" s="23"/>
    </row>
    <row r="51" spans="1:9" ht="12.75">
      <c r="A51" s="20" t="s">
        <v>67</v>
      </c>
      <c r="B51" s="21">
        <v>0</v>
      </c>
      <c r="C51" s="21">
        <v>97467.53773491831</v>
      </c>
      <c r="D51" s="21">
        <v>0</v>
      </c>
      <c r="E51" s="21">
        <v>0</v>
      </c>
      <c r="F51" s="21">
        <v>97467.53773491831</v>
      </c>
      <c r="G51" s="22"/>
      <c r="H51" s="22"/>
      <c r="I51" s="23"/>
    </row>
    <row r="52" spans="1:9" ht="12.75">
      <c r="A52" s="20" t="s">
        <v>68</v>
      </c>
      <c r="B52" s="21">
        <v>0</v>
      </c>
      <c r="C52" s="21">
        <v>23906.33359998916</v>
      </c>
      <c r="D52" s="21">
        <v>0</v>
      </c>
      <c r="E52" s="21">
        <v>0</v>
      </c>
      <c r="F52" s="21">
        <v>23906.33359998916</v>
      </c>
      <c r="G52" s="22"/>
      <c r="H52" s="22"/>
      <c r="I52" s="23"/>
    </row>
    <row r="53" spans="1:9" ht="12.75">
      <c r="A53" s="20" t="s">
        <v>69</v>
      </c>
      <c r="B53" s="21">
        <v>0</v>
      </c>
      <c r="C53" s="21">
        <v>187468.53220535745</v>
      </c>
      <c r="D53" s="21">
        <v>0</v>
      </c>
      <c r="E53" s="21">
        <v>0</v>
      </c>
      <c r="F53" s="21">
        <v>187468.53220535745</v>
      </c>
      <c r="G53" s="22"/>
      <c r="H53" s="22"/>
      <c r="I53" s="23"/>
    </row>
    <row r="54" spans="1:9" ht="12.75">
      <c r="A54" s="20" t="s">
        <v>70</v>
      </c>
      <c r="B54" s="21">
        <v>0</v>
      </c>
      <c r="C54" s="21">
        <v>142410.51102812152</v>
      </c>
      <c r="D54" s="21">
        <v>0</v>
      </c>
      <c r="E54" s="21">
        <v>0</v>
      </c>
      <c r="F54" s="21">
        <v>142410.51102812152</v>
      </c>
      <c r="G54" s="22"/>
      <c r="H54" s="22"/>
      <c r="I54" s="23"/>
    </row>
    <row r="55" spans="1:9" ht="12.75">
      <c r="A55" s="20" t="s">
        <v>71</v>
      </c>
      <c r="B55" s="21">
        <v>0</v>
      </c>
      <c r="C55" s="21">
        <v>48602.28454294561</v>
      </c>
      <c r="D55" s="21">
        <v>0</v>
      </c>
      <c r="E55" s="21">
        <v>0</v>
      </c>
      <c r="F55" s="21">
        <v>48602.28454294561</v>
      </c>
      <c r="G55" s="22"/>
      <c r="H55" s="22"/>
      <c r="I55" s="23"/>
    </row>
    <row r="56" spans="1:9" ht="12.75">
      <c r="A56" s="20" t="s">
        <v>72</v>
      </c>
      <c r="B56" s="21">
        <v>0</v>
      </c>
      <c r="C56" s="21">
        <v>33507.60169118522</v>
      </c>
      <c r="D56" s="21">
        <v>0</v>
      </c>
      <c r="E56" s="21">
        <v>0</v>
      </c>
      <c r="F56" s="21">
        <v>33507.60169118522</v>
      </c>
      <c r="G56" s="22"/>
      <c r="H56" s="22"/>
      <c r="I56" s="23"/>
    </row>
    <row r="57" spans="1:9" ht="12.75">
      <c r="A57" s="20" t="s">
        <v>73</v>
      </c>
      <c r="B57" s="21">
        <v>0</v>
      </c>
      <c r="C57" s="21">
        <v>65826.85288139866</v>
      </c>
      <c r="D57" s="21">
        <v>0</v>
      </c>
      <c r="E57" s="21">
        <v>0</v>
      </c>
      <c r="F57" s="21">
        <v>65826.85288139866</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5702.15344724819</v>
      </c>
      <c r="C60" s="21">
        <v>28967885.083516065</v>
      </c>
      <c r="D60" s="21">
        <v>13371.881178853651</v>
      </c>
      <c r="E60" s="21">
        <v>0</v>
      </c>
      <c r="F60" s="21">
        <v>28986959.118142165</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2" sqref="E12"/>
    </sheetView>
  </sheetViews>
  <sheetFormatPr defaultColWidth="9.00390625" defaultRowHeight="12.75"/>
  <cols>
    <col min="1" max="1" width="15.625" style="16" customWidth="1"/>
    <col min="2" max="2" width="12.125" style="16" customWidth="1"/>
    <col min="3" max="3" width="13.375" style="16" customWidth="1"/>
    <col min="4" max="4" width="6.375" style="16" customWidth="1"/>
    <col min="5" max="5" width="14.50390625" style="16" customWidth="1"/>
    <col min="6" max="6" width="13.375" style="16" customWidth="1"/>
    <col min="7" max="7" width="2.625" style="16" customWidth="1"/>
    <col min="8" max="8" width="28.125" style="16" customWidth="1"/>
    <col min="9" max="9" width="13.375" style="17" customWidth="1"/>
    <col min="10" max="16384" width="10.625" style="16" customWidth="1"/>
  </cols>
  <sheetData>
    <row r="1" spans="1:9" ht="12.75">
      <c r="A1" s="133" t="s">
        <v>105</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17989.382144138493</v>
      </c>
      <c r="C6" s="21">
        <v>1000991.2041888976</v>
      </c>
      <c r="D6" s="21">
        <v>0</v>
      </c>
      <c r="E6" s="21">
        <v>0</v>
      </c>
      <c r="F6" s="21">
        <v>1018980.5863330361</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419826573</v>
      </c>
    </row>
    <row r="11" spans="1:9" ht="12.75">
      <c r="A11" s="20" t="s">
        <v>14</v>
      </c>
      <c r="B11" s="21">
        <v>34302.00031425052</v>
      </c>
      <c r="C11" s="21">
        <v>1939568.5497123844</v>
      </c>
      <c r="D11" s="21">
        <v>0</v>
      </c>
      <c r="E11" s="21">
        <v>0</v>
      </c>
      <c r="F11" s="21">
        <v>1973870.550026635</v>
      </c>
      <c r="G11" s="22"/>
      <c r="H11" s="22"/>
      <c r="I11" s="23"/>
    </row>
    <row r="12" spans="1:9" ht="12.75">
      <c r="A12" s="20" t="s">
        <v>15</v>
      </c>
      <c r="B12" s="21">
        <v>0</v>
      </c>
      <c r="C12" s="21">
        <v>0</v>
      </c>
      <c r="D12" s="21">
        <v>0</v>
      </c>
      <c r="E12" s="21">
        <v>0</v>
      </c>
      <c r="F12" s="21">
        <v>0</v>
      </c>
      <c r="G12" s="22"/>
      <c r="H12" s="22" t="s">
        <v>16</v>
      </c>
      <c r="I12" s="23"/>
    </row>
    <row r="13" spans="1:9" ht="12.75">
      <c r="A13" s="20" t="s">
        <v>17</v>
      </c>
      <c r="B13" s="21">
        <v>541693.3633899784</v>
      </c>
      <c r="C13" s="21">
        <v>13399397.786243744</v>
      </c>
      <c r="D13" s="21">
        <v>0</v>
      </c>
      <c r="E13" s="21">
        <v>0</v>
      </c>
      <c r="F13" s="21">
        <v>13941091.149633722</v>
      </c>
      <c r="G13" s="22"/>
      <c r="H13" s="22" t="s">
        <v>18</v>
      </c>
      <c r="I13" s="23">
        <v>0</v>
      </c>
    </row>
    <row r="14" spans="1:9" ht="12.75">
      <c r="A14" s="20" t="s">
        <v>19</v>
      </c>
      <c r="B14" s="21">
        <v>0</v>
      </c>
      <c r="C14" s="21">
        <v>0</v>
      </c>
      <c r="D14" s="21">
        <v>0</v>
      </c>
      <c r="E14" s="21">
        <v>0</v>
      </c>
      <c r="F14" s="21">
        <v>0</v>
      </c>
      <c r="G14" s="22"/>
      <c r="H14" s="22" t="s">
        <v>20</v>
      </c>
      <c r="I14" s="23">
        <v>2861498</v>
      </c>
    </row>
    <row r="15" spans="1:9" ht="12.75">
      <c r="A15" s="20" t="s">
        <v>21</v>
      </c>
      <c r="B15" s="21">
        <v>3990147.7513766545</v>
      </c>
      <c r="C15" s="21">
        <v>82063337.64696014</v>
      </c>
      <c r="D15" s="21">
        <v>0</v>
      </c>
      <c r="E15" s="21">
        <v>0</v>
      </c>
      <c r="F15" s="21">
        <v>86053485.3983368</v>
      </c>
      <c r="G15" s="22"/>
      <c r="H15" s="22" t="s">
        <v>22</v>
      </c>
      <c r="I15" s="23">
        <v>4028106.61</v>
      </c>
    </row>
    <row r="16" spans="1:9" ht="12.75">
      <c r="A16" s="20" t="s">
        <v>23</v>
      </c>
      <c r="B16" s="21">
        <v>396689.2864504189</v>
      </c>
      <c r="C16" s="21">
        <v>985307.8481104325</v>
      </c>
      <c r="D16" s="21">
        <v>0</v>
      </c>
      <c r="E16" s="21">
        <v>0</v>
      </c>
      <c r="F16" s="21">
        <v>1381997.1345608514</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100737</v>
      </c>
    </row>
    <row r="19" spans="1:9" ht="12.75">
      <c r="A19" s="20" t="s">
        <v>28</v>
      </c>
      <c r="B19" s="21">
        <v>0</v>
      </c>
      <c r="C19" s="21">
        <v>0</v>
      </c>
      <c r="D19" s="21">
        <v>0</v>
      </c>
      <c r="E19" s="21">
        <v>0</v>
      </c>
      <c r="F19" s="21">
        <v>0</v>
      </c>
      <c r="G19" s="22"/>
      <c r="H19" s="22" t="s">
        <v>29</v>
      </c>
      <c r="I19" s="23">
        <v>3944359</v>
      </c>
    </row>
    <row r="20" spans="1:9" ht="12.75">
      <c r="A20" s="20" t="s">
        <v>30</v>
      </c>
      <c r="B20" s="21">
        <v>144303.68576539203</v>
      </c>
      <c r="C20" s="21">
        <v>10665058.171563502</v>
      </c>
      <c r="D20" s="21">
        <v>0</v>
      </c>
      <c r="E20" s="21">
        <v>0</v>
      </c>
      <c r="F20" s="21">
        <v>10809361.857328894</v>
      </c>
      <c r="G20" s="22"/>
      <c r="H20" s="22" t="s">
        <v>31</v>
      </c>
      <c r="I20" s="23" t="s">
        <v>0</v>
      </c>
    </row>
    <row r="21" spans="1:9" ht="12.75">
      <c r="A21" s="20" t="s">
        <v>32</v>
      </c>
      <c r="B21" s="21">
        <v>939306.1474279363</v>
      </c>
      <c r="C21" s="21">
        <v>8541476.848288013</v>
      </c>
      <c r="D21" s="21">
        <v>0</v>
      </c>
      <c r="E21" s="21">
        <v>0</v>
      </c>
      <c r="F21" s="21">
        <v>9480782.99571595</v>
      </c>
      <c r="G21" s="22"/>
      <c r="H21" s="22" t="s">
        <v>33</v>
      </c>
      <c r="I21" s="23">
        <v>17758201</v>
      </c>
    </row>
    <row r="22" spans="1:9" ht="12.75">
      <c r="A22" s="20" t="s">
        <v>34</v>
      </c>
      <c r="B22" s="21">
        <v>58769.79744740941</v>
      </c>
      <c r="C22" s="21">
        <v>1257520.7689484055</v>
      </c>
      <c r="D22" s="21">
        <v>0</v>
      </c>
      <c r="E22" s="21">
        <v>0</v>
      </c>
      <c r="F22" s="21">
        <v>1316290.566395815</v>
      </c>
      <c r="G22" s="22"/>
      <c r="H22" s="22" t="s">
        <v>35</v>
      </c>
      <c r="I22" s="23" t="s">
        <v>0</v>
      </c>
    </row>
    <row r="23" spans="1:9" ht="12.75">
      <c r="A23" s="20" t="s">
        <v>36</v>
      </c>
      <c r="B23" s="21">
        <v>0</v>
      </c>
      <c r="C23" s="21">
        <v>0</v>
      </c>
      <c r="D23" s="21">
        <v>0</v>
      </c>
      <c r="E23" s="21">
        <v>0</v>
      </c>
      <c r="F23" s="21">
        <v>0</v>
      </c>
      <c r="G23" s="22"/>
      <c r="H23" s="22" t="s">
        <v>37</v>
      </c>
      <c r="I23" s="23">
        <v>158351540.00000003</v>
      </c>
    </row>
    <row r="24" spans="1:9" ht="12.75">
      <c r="A24" s="20" t="s">
        <v>38</v>
      </c>
      <c r="B24" s="21">
        <v>56054.00074403683</v>
      </c>
      <c r="C24" s="21">
        <v>5340169.554444908</v>
      </c>
      <c r="D24" s="21">
        <v>0</v>
      </c>
      <c r="E24" s="21">
        <v>0</v>
      </c>
      <c r="F24" s="21">
        <v>5396223.555188945</v>
      </c>
      <c r="G24" s="22"/>
      <c r="H24" s="22"/>
      <c r="I24" s="23"/>
    </row>
    <row r="25" spans="1:9" ht="12.75">
      <c r="A25" s="20" t="s">
        <v>39</v>
      </c>
      <c r="B25" s="21">
        <v>0</v>
      </c>
      <c r="C25" s="21">
        <v>0</v>
      </c>
      <c r="D25" s="21">
        <v>0</v>
      </c>
      <c r="E25" s="21">
        <v>0</v>
      </c>
      <c r="F25" s="21">
        <v>0</v>
      </c>
      <c r="G25" s="22"/>
      <c r="H25" s="22" t="s">
        <v>40</v>
      </c>
      <c r="I25" s="23">
        <v>246561340.60999998</v>
      </c>
    </row>
    <row r="26" spans="1:9" ht="12.75">
      <c r="A26" s="20" t="s">
        <v>41</v>
      </c>
      <c r="B26" s="21">
        <v>0</v>
      </c>
      <c r="C26" s="21">
        <v>0</v>
      </c>
      <c r="D26" s="21">
        <v>0</v>
      </c>
      <c r="E26" s="21">
        <v>0</v>
      </c>
      <c r="F26" s="21">
        <v>0</v>
      </c>
      <c r="G26" s="22"/>
      <c r="H26" s="22" t="s">
        <v>42</v>
      </c>
      <c r="I26" s="23">
        <v>246561340.60999998</v>
      </c>
    </row>
    <row r="27" spans="1:9" ht="12.75">
      <c r="A27" s="20" t="s">
        <v>43</v>
      </c>
      <c r="B27" s="21">
        <v>0</v>
      </c>
      <c r="C27" s="21">
        <v>0</v>
      </c>
      <c r="D27" s="21">
        <v>0</v>
      </c>
      <c r="E27" s="21">
        <v>0</v>
      </c>
      <c r="F27" s="21">
        <v>0</v>
      </c>
      <c r="G27" s="22"/>
      <c r="H27" s="22"/>
      <c r="I27" s="23"/>
    </row>
    <row r="28" spans="1:9" ht="12.75">
      <c r="A28" s="20" t="s">
        <v>44</v>
      </c>
      <c r="B28" s="21">
        <v>1465141.5982725848</v>
      </c>
      <c r="C28" s="21">
        <v>41960910.07410574</v>
      </c>
      <c r="D28" s="21">
        <v>0</v>
      </c>
      <c r="E28" s="21">
        <v>0</v>
      </c>
      <c r="F28" s="21">
        <v>43426051.672378324</v>
      </c>
      <c r="G28" s="22"/>
      <c r="H28" s="22"/>
      <c r="I28" s="23"/>
    </row>
    <row r="29" spans="1:9" ht="12.75">
      <c r="A29" s="20" t="s">
        <v>45</v>
      </c>
      <c r="B29" s="21">
        <v>0</v>
      </c>
      <c r="C29" s="21">
        <v>0</v>
      </c>
      <c r="D29" s="21">
        <v>0</v>
      </c>
      <c r="E29" s="21">
        <v>0</v>
      </c>
      <c r="F29" s="21">
        <v>0</v>
      </c>
      <c r="G29" s="22"/>
      <c r="H29" s="22"/>
      <c r="I29" s="23"/>
    </row>
    <row r="30" spans="1:9" ht="12.75">
      <c r="A30" s="20" t="s">
        <v>46</v>
      </c>
      <c r="B30" s="21">
        <v>10190.205002105962</v>
      </c>
      <c r="C30" s="21">
        <v>4897136.378414312</v>
      </c>
      <c r="D30" s="21">
        <v>0</v>
      </c>
      <c r="E30" s="21">
        <v>0</v>
      </c>
      <c r="F30" s="21">
        <v>4907326.583416418</v>
      </c>
      <c r="G30" s="22"/>
      <c r="H30" s="22"/>
      <c r="I30" s="23"/>
    </row>
    <row r="31" spans="1:9" ht="12.75">
      <c r="A31" s="20" t="s">
        <v>47</v>
      </c>
      <c r="B31" s="21">
        <v>124388.29842314971</v>
      </c>
      <c r="C31" s="21">
        <v>2730402.5886092177</v>
      </c>
      <c r="D31" s="21">
        <v>0</v>
      </c>
      <c r="E31" s="21">
        <v>0</v>
      </c>
      <c r="F31" s="21">
        <v>2854790.8870323673</v>
      </c>
      <c r="G31" s="22"/>
      <c r="H31" s="22"/>
      <c r="I31" s="23"/>
    </row>
    <row r="32" spans="1:9" ht="12.75">
      <c r="A32" s="20" t="s">
        <v>48</v>
      </c>
      <c r="B32" s="21">
        <v>0</v>
      </c>
      <c r="C32" s="21">
        <v>5869.480887414724</v>
      </c>
      <c r="D32" s="21">
        <v>0</v>
      </c>
      <c r="E32" s="21">
        <v>0</v>
      </c>
      <c r="F32" s="21">
        <v>5869.480887414724</v>
      </c>
      <c r="G32" s="22"/>
      <c r="H32" s="22"/>
      <c r="I32" s="23"/>
    </row>
    <row r="33" spans="1:9" ht="12.75">
      <c r="A33" s="20" t="s">
        <v>49</v>
      </c>
      <c r="B33" s="21">
        <v>214711.81841420406</v>
      </c>
      <c r="C33" s="21">
        <v>3599767.355552729</v>
      </c>
      <c r="D33" s="21">
        <v>0</v>
      </c>
      <c r="E33" s="21">
        <v>0</v>
      </c>
      <c r="F33" s="21">
        <v>3814479.173966933</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9582.332116582047</v>
      </c>
      <c r="C37" s="21">
        <v>57783.586349758356</v>
      </c>
      <c r="D37" s="21">
        <v>0</v>
      </c>
      <c r="E37" s="21">
        <v>0</v>
      </c>
      <c r="F37" s="21">
        <v>67365.9184663404</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112000.10294996703</v>
      </c>
      <c r="D40" s="21">
        <v>0</v>
      </c>
      <c r="E40" s="21">
        <v>0</v>
      </c>
      <c r="F40" s="21">
        <v>112000.10294996703</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95256.86007328905</v>
      </c>
      <c r="C47" s="21">
        <v>178744.08523075643</v>
      </c>
      <c r="D47" s="21">
        <v>0</v>
      </c>
      <c r="E47" s="21">
        <v>0</v>
      </c>
      <c r="F47" s="21">
        <v>274000.94530404545</v>
      </c>
      <c r="G47" s="22"/>
      <c r="H47" s="22"/>
      <c r="I47" s="23"/>
    </row>
    <row r="48" spans="1:9" ht="12.75">
      <c r="A48" s="20" t="s">
        <v>64</v>
      </c>
      <c r="B48" s="21">
        <v>0</v>
      </c>
      <c r="C48" s="21">
        <v>76817.56238028093</v>
      </c>
      <c r="D48" s="21">
        <v>0</v>
      </c>
      <c r="E48" s="21">
        <v>0</v>
      </c>
      <c r="F48" s="21">
        <v>76817.56238028093</v>
      </c>
      <c r="G48" s="22"/>
      <c r="H48" s="22"/>
      <c r="I48" s="23"/>
    </row>
    <row r="49" spans="1:9" ht="12.75">
      <c r="A49" s="20" t="s">
        <v>65</v>
      </c>
      <c r="B49" s="21">
        <v>168736.15950177202</v>
      </c>
      <c r="C49" s="21">
        <v>12672668.26399062</v>
      </c>
      <c r="D49" s="21">
        <v>0</v>
      </c>
      <c r="E49" s="21">
        <v>0</v>
      </c>
      <c r="F49" s="21">
        <v>12841404.423492393</v>
      </c>
      <c r="G49" s="22"/>
      <c r="H49" s="22"/>
      <c r="I49" s="23"/>
    </row>
    <row r="50" spans="1:9" ht="12.75">
      <c r="A50" s="20" t="s">
        <v>66</v>
      </c>
      <c r="B50" s="21">
        <v>595449.8085567496</v>
      </c>
      <c r="C50" s="21">
        <v>43585330.98250734</v>
      </c>
      <c r="D50" s="21">
        <v>0</v>
      </c>
      <c r="E50" s="21">
        <v>0</v>
      </c>
      <c r="F50" s="21">
        <v>44180780.79106409</v>
      </c>
      <c r="G50" s="22"/>
      <c r="H50" s="22"/>
      <c r="I50" s="23"/>
    </row>
    <row r="51" spans="1:9" ht="12.75">
      <c r="A51" s="20" t="s">
        <v>67</v>
      </c>
      <c r="B51" s="21">
        <v>0</v>
      </c>
      <c r="C51" s="21">
        <v>42668.762145092434</v>
      </c>
      <c r="D51" s="21">
        <v>0</v>
      </c>
      <c r="E51" s="21">
        <v>0</v>
      </c>
      <c r="F51" s="21">
        <v>42668.762145092434</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116014.14968267105</v>
      </c>
      <c r="C55" s="21">
        <v>2469686.363312995</v>
      </c>
      <c r="D55" s="21">
        <v>0</v>
      </c>
      <c r="E55" s="21">
        <v>0</v>
      </c>
      <c r="F55" s="21">
        <v>2585700.512995666</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8978726.645103322</v>
      </c>
      <c r="C60" s="21">
        <v>237582613.96489668</v>
      </c>
      <c r="D60" s="21">
        <v>0</v>
      </c>
      <c r="E60" s="21">
        <v>0</v>
      </c>
      <c r="F60" s="21">
        <v>246561340.60999998</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3" sqref="E13"/>
    </sheetView>
  </sheetViews>
  <sheetFormatPr defaultColWidth="9.00390625" defaultRowHeight="12.75"/>
  <cols>
    <col min="1" max="1" width="15.625" style="16" customWidth="1"/>
    <col min="2" max="2" width="12.125" style="16" customWidth="1"/>
    <col min="3" max="3" width="11.625" style="16" customWidth="1"/>
    <col min="4" max="4" width="6.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123</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419230.0749732825</v>
      </c>
      <c r="C6" s="21">
        <v>0</v>
      </c>
      <c r="D6" s="21">
        <v>0</v>
      </c>
      <c r="E6" s="21">
        <v>0</v>
      </c>
      <c r="F6" s="21">
        <v>419230.0749732825</v>
      </c>
      <c r="G6" s="22"/>
      <c r="H6" s="22" t="s">
        <v>8</v>
      </c>
      <c r="I6" s="23" t="s">
        <v>0</v>
      </c>
    </row>
    <row r="7" spans="1:9" ht="12" customHeight="1">
      <c r="A7" s="20" t="s">
        <v>9</v>
      </c>
      <c r="B7" s="21">
        <v>40750.21094886483</v>
      </c>
      <c r="C7" s="21">
        <v>0</v>
      </c>
      <c r="D7" s="21">
        <v>0</v>
      </c>
      <c r="E7" s="21">
        <v>0</v>
      </c>
      <c r="F7" s="21">
        <v>40750.21094886483</v>
      </c>
      <c r="G7" s="22"/>
      <c r="H7" s="22"/>
      <c r="I7" s="23"/>
    </row>
    <row r="8" spans="1:9" ht="12.75">
      <c r="A8" s="20" t="s">
        <v>10</v>
      </c>
      <c r="B8" s="21">
        <v>1411322.043749453</v>
      </c>
      <c r="C8" s="21">
        <v>0</v>
      </c>
      <c r="D8" s="21">
        <v>0</v>
      </c>
      <c r="E8" s="21">
        <v>0</v>
      </c>
      <c r="F8" s="21">
        <v>1411322.043749453</v>
      </c>
      <c r="G8" s="22"/>
      <c r="H8" s="22" t="s">
        <v>0</v>
      </c>
      <c r="I8" s="23" t="s">
        <v>0</v>
      </c>
    </row>
    <row r="9" spans="1:9" ht="12.75">
      <c r="A9" s="20" t="s">
        <v>11</v>
      </c>
      <c r="B9" s="21">
        <v>302583.4363947755</v>
      </c>
      <c r="C9" s="21">
        <v>0</v>
      </c>
      <c r="D9" s="21">
        <v>0</v>
      </c>
      <c r="E9" s="21">
        <v>0</v>
      </c>
      <c r="F9" s="21">
        <v>302583.4363947755</v>
      </c>
      <c r="G9" s="22"/>
      <c r="H9" s="22" t="s">
        <v>0</v>
      </c>
      <c r="I9" s="23" t="s">
        <v>0</v>
      </c>
    </row>
    <row r="10" spans="1:9" ht="12.75">
      <c r="A10" s="20" t="s">
        <v>12</v>
      </c>
      <c r="B10" s="21">
        <v>7369415.00293385</v>
      </c>
      <c r="C10" s="21">
        <v>0</v>
      </c>
      <c r="D10" s="21">
        <v>0</v>
      </c>
      <c r="E10" s="21">
        <v>0</v>
      </c>
      <c r="F10" s="21">
        <v>7369415.00293385</v>
      </c>
      <c r="G10" s="22"/>
      <c r="H10" s="22" t="s">
        <v>13</v>
      </c>
      <c r="I10" s="23">
        <v>98448912.99999994</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154954.12263762628</v>
      </c>
      <c r="C13" s="21">
        <v>0</v>
      </c>
      <c r="D13" s="21">
        <v>0</v>
      </c>
      <c r="E13" s="21">
        <v>0</v>
      </c>
      <c r="F13" s="21">
        <v>154954.12263762628</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5505518.684474563</v>
      </c>
      <c r="C15" s="21">
        <v>0</v>
      </c>
      <c r="D15" s="21">
        <v>0</v>
      </c>
      <c r="E15" s="21">
        <v>0</v>
      </c>
      <c r="F15" s="21">
        <v>5505518.684474563</v>
      </c>
      <c r="G15" s="22"/>
      <c r="H15" s="22" t="s">
        <v>22</v>
      </c>
      <c r="I15" s="23">
        <v>1817352.69</v>
      </c>
    </row>
    <row r="16" spans="1:9" ht="12.75">
      <c r="A16" s="20" t="s">
        <v>23</v>
      </c>
      <c r="B16" s="21">
        <v>681453.6135003776</v>
      </c>
      <c r="C16" s="21">
        <v>0</v>
      </c>
      <c r="D16" s="21">
        <v>0</v>
      </c>
      <c r="E16" s="21">
        <v>0</v>
      </c>
      <c r="F16" s="21">
        <v>681453.6135003776</v>
      </c>
      <c r="G16" s="22"/>
      <c r="H16" s="22"/>
      <c r="I16" s="23"/>
    </row>
    <row r="17" spans="1:9" ht="12.75">
      <c r="A17" s="20" t="s">
        <v>24</v>
      </c>
      <c r="B17" s="21">
        <v>192566.1155246592</v>
      </c>
      <c r="C17" s="21">
        <v>0</v>
      </c>
      <c r="D17" s="21">
        <v>0</v>
      </c>
      <c r="E17" s="21">
        <v>0</v>
      </c>
      <c r="F17" s="21">
        <v>192566.1155246592</v>
      </c>
      <c r="G17" s="22"/>
      <c r="H17" s="22" t="s">
        <v>25</v>
      </c>
      <c r="I17" s="23"/>
    </row>
    <row r="18" spans="1:9" ht="12.75">
      <c r="A18" s="20" t="s">
        <v>26</v>
      </c>
      <c r="B18" s="21">
        <v>266564.2635324035</v>
      </c>
      <c r="C18" s="21">
        <v>0</v>
      </c>
      <c r="D18" s="21">
        <v>0</v>
      </c>
      <c r="E18" s="21">
        <v>0</v>
      </c>
      <c r="F18" s="21">
        <v>266564.2635324035</v>
      </c>
      <c r="G18" s="22"/>
      <c r="H18" s="22" t="s">
        <v>27</v>
      </c>
      <c r="I18" s="23">
        <v>7067439.790000001</v>
      </c>
    </row>
    <row r="19" spans="1:9" ht="12.75">
      <c r="A19" s="20" t="s">
        <v>28</v>
      </c>
      <c r="B19" s="21">
        <v>10439192.495888269</v>
      </c>
      <c r="C19" s="21">
        <v>0</v>
      </c>
      <c r="D19" s="21">
        <v>0</v>
      </c>
      <c r="E19" s="21">
        <v>0</v>
      </c>
      <c r="F19" s="21">
        <v>10439192.495888269</v>
      </c>
      <c r="G19" s="22"/>
      <c r="H19" s="22" t="s">
        <v>29</v>
      </c>
      <c r="I19" s="23">
        <v>0</v>
      </c>
    </row>
    <row r="20" spans="1:9" ht="12.75">
      <c r="A20" s="20" t="s">
        <v>30</v>
      </c>
      <c r="B20" s="21">
        <v>2298115.5659890105</v>
      </c>
      <c r="C20" s="21">
        <v>0</v>
      </c>
      <c r="D20" s="21">
        <v>0</v>
      </c>
      <c r="E20" s="21">
        <v>0</v>
      </c>
      <c r="F20" s="21">
        <v>2298115.5659890105</v>
      </c>
      <c r="G20" s="22"/>
      <c r="H20" s="22" t="s">
        <v>31</v>
      </c>
      <c r="I20" s="23" t="s">
        <v>0</v>
      </c>
    </row>
    <row r="21" spans="1:9" ht="12.75">
      <c r="A21" s="20" t="s">
        <v>32</v>
      </c>
      <c r="B21" s="21">
        <v>1901713.7048782764</v>
      </c>
      <c r="C21" s="21">
        <v>0</v>
      </c>
      <c r="D21" s="21">
        <v>0</v>
      </c>
      <c r="E21" s="21">
        <v>0</v>
      </c>
      <c r="F21" s="21">
        <v>1901713.7048782764</v>
      </c>
      <c r="G21" s="22"/>
      <c r="H21" s="22" t="s">
        <v>33</v>
      </c>
      <c r="I21" s="23">
        <v>10862914</v>
      </c>
    </row>
    <row r="22" spans="1:9" ht="12.75">
      <c r="A22" s="20" t="s">
        <v>34</v>
      </c>
      <c r="B22" s="21">
        <v>439097.0981973404</v>
      </c>
      <c r="C22" s="21">
        <v>0</v>
      </c>
      <c r="D22" s="21">
        <v>0</v>
      </c>
      <c r="E22" s="21">
        <v>0</v>
      </c>
      <c r="F22" s="21">
        <v>439097.0981973404</v>
      </c>
      <c r="G22" s="22"/>
      <c r="H22" s="22" t="s">
        <v>35</v>
      </c>
      <c r="I22" s="23" t="s">
        <v>0</v>
      </c>
    </row>
    <row r="23" spans="1:9" ht="12.75">
      <c r="A23" s="20" t="s">
        <v>36</v>
      </c>
      <c r="B23" s="21">
        <v>342804.57953770953</v>
      </c>
      <c r="C23" s="21">
        <v>0</v>
      </c>
      <c r="D23" s="21">
        <v>0</v>
      </c>
      <c r="E23" s="21">
        <v>0</v>
      </c>
      <c r="F23" s="21">
        <v>342804.57953770953</v>
      </c>
      <c r="G23" s="22"/>
      <c r="H23" s="22" t="s">
        <v>37</v>
      </c>
      <c r="I23" s="23">
        <v>642701</v>
      </c>
    </row>
    <row r="24" spans="1:9" ht="12.75">
      <c r="A24" s="20" t="s">
        <v>38</v>
      </c>
      <c r="B24" s="21">
        <v>0</v>
      </c>
      <c r="C24" s="21">
        <v>0</v>
      </c>
      <c r="D24" s="21">
        <v>0</v>
      </c>
      <c r="E24" s="21">
        <v>0</v>
      </c>
      <c r="F24" s="21">
        <v>0</v>
      </c>
      <c r="G24" s="22"/>
      <c r="H24" s="22"/>
      <c r="I24" s="23"/>
    </row>
    <row r="25" spans="1:9" ht="12.75">
      <c r="A25" s="20" t="s">
        <v>39</v>
      </c>
      <c r="B25" s="21">
        <v>300650.2359866766</v>
      </c>
      <c r="C25" s="21">
        <v>0</v>
      </c>
      <c r="D25" s="21">
        <v>0</v>
      </c>
      <c r="E25" s="21">
        <v>0</v>
      </c>
      <c r="F25" s="21">
        <v>300650.2359866766</v>
      </c>
      <c r="G25" s="22"/>
      <c r="H25" s="22" t="s">
        <v>40</v>
      </c>
      <c r="I25" s="23">
        <v>81693210.89999995</v>
      </c>
    </row>
    <row r="26" spans="1:9" ht="12.75">
      <c r="A26" s="20" t="s">
        <v>41</v>
      </c>
      <c r="B26" s="21">
        <v>1221180.5023670855</v>
      </c>
      <c r="C26" s="21">
        <v>0</v>
      </c>
      <c r="D26" s="21">
        <v>0</v>
      </c>
      <c r="E26" s="21">
        <v>0</v>
      </c>
      <c r="F26" s="21">
        <v>1221180.5023670855</v>
      </c>
      <c r="G26" s="22"/>
      <c r="H26" s="22" t="s">
        <v>42</v>
      </c>
      <c r="I26" s="23">
        <v>81693210.9</v>
      </c>
    </row>
    <row r="27" spans="1:9" ht="12.75">
      <c r="A27" s="20" t="s">
        <v>43</v>
      </c>
      <c r="B27" s="21">
        <v>1900922.8794485761</v>
      </c>
      <c r="C27" s="21">
        <v>0</v>
      </c>
      <c r="D27" s="21">
        <v>0</v>
      </c>
      <c r="E27" s="21">
        <v>0</v>
      </c>
      <c r="F27" s="21">
        <v>1900922.8794485761</v>
      </c>
      <c r="G27" s="22"/>
      <c r="H27" s="22"/>
      <c r="I27" s="23"/>
    </row>
    <row r="28" spans="1:9" ht="12.75">
      <c r="A28" s="20" t="s">
        <v>44</v>
      </c>
      <c r="B28" s="21">
        <v>1568935.2896685044</v>
      </c>
      <c r="C28" s="21">
        <v>0</v>
      </c>
      <c r="D28" s="21">
        <v>0</v>
      </c>
      <c r="E28" s="21">
        <v>0</v>
      </c>
      <c r="F28" s="21">
        <v>1568935.2896685044</v>
      </c>
      <c r="G28" s="22"/>
      <c r="H28" s="22"/>
      <c r="I28" s="23"/>
    </row>
    <row r="29" spans="1:9" ht="12.75">
      <c r="A29" s="20" t="s">
        <v>45</v>
      </c>
      <c r="B29" s="21">
        <v>711331.5361924166</v>
      </c>
      <c r="C29" s="21">
        <v>0</v>
      </c>
      <c r="D29" s="21">
        <v>0</v>
      </c>
      <c r="E29" s="21">
        <v>0</v>
      </c>
      <c r="F29" s="21">
        <v>711331.5361924166</v>
      </c>
      <c r="G29" s="22"/>
      <c r="H29" s="22"/>
      <c r="I29" s="23"/>
    </row>
    <row r="30" spans="1:9" ht="12.75">
      <c r="A30" s="20" t="s">
        <v>46</v>
      </c>
      <c r="B30" s="21">
        <v>159562.79992538382</v>
      </c>
      <c r="C30" s="21">
        <v>0</v>
      </c>
      <c r="D30" s="21">
        <v>0</v>
      </c>
      <c r="E30" s="21">
        <v>0</v>
      </c>
      <c r="F30" s="21">
        <v>159562.79992538382</v>
      </c>
      <c r="G30" s="22"/>
      <c r="H30" s="22"/>
      <c r="I30" s="23"/>
    </row>
    <row r="31" spans="1:9" ht="12.75">
      <c r="A31" s="20" t="s">
        <v>47</v>
      </c>
      <c r="B31" s="21">
        <v>897026.0972577874</v>
      </c>
      <c r="C31" s="21">
        <v>0</v>
      </c>
      <c r="D31" s="21">
        <v>0</v>
      </c>
      <c r="E31" s="21">
        <v>0</v>
      </c>
      <c r="F31" s="21">
        <v>897026.0972577874</v>
      </c>
      <c r="G31" s="22"/>
      <c r="H31" s="22"/>
      <c r="I31" s="23"/>
    </row>
    <row r="32" spans="1:9" ht="12.75">
      <c r="A32" s="20" t="s">
        <v>48</v>
      </c>
      <c r="B32" s="21">
        <v>229518.83611542996</v>
      </c>
      <c r="C32" s="21">
        <v>0</v>
      </c>
      <c r="D32" s="21">
        <v>0</v>
      </c>
      <c r="E32" s="21">
        <v>0</v>
      </c>
      <c r="F32" s="21">
        <v>229518.83611542996</v>
      </c>
      <c r="G32" s="22"/>
      <c r="H32" s="22"/>
      <c r="I32" s="23"/>
    </row>
    <row r="33" spans="1:9" ht="12.75">
      <c r="A33" s="20" t="s">
        <v>49</v>
      </c>
      <c r="B33" s="21">
        <v>646447.5933689013</v>
      </c>
      <c r="C33" s="21">
        <v>0</v>
      </c>
      <c r="D33" s="21">
        <v>0</v>
      </c>
      <c r="E33" s="21">
        <v>0</v>
      </c>
      <c r="F33" s="21">
        <v>646447.5933689013</v>
      </c>
      <c r="G33" s="22"/>
      <c r="H33" s="22"/>
      <c r="I33" s="23"/>
    </row>
    <row r="34" spans="1:9" ht="12.75">
      <c r="A34" s="20" t="s">
        <v>50</v>
      </c>
      <c r="B34" s="21">
        <v>183650.55221214565</v>
      </c>
      <c r="C34" s="21">
        <v>0</v>
      </c>
      <c r="D34" s="21">
        <v>0</v>
      </c>
      <c r="E34" s="21">
        <v>0</v>
      </c>
      <c r="F34" s="21">
        <v>183650.55221214565</v>
      </c>
      <c r="G34" s="22"/>
      <c r="H34" s="22"/>
      <c r="I34" s="23"/>
    </row>
    <row r="35" spans="1:9" ht="12.75">
      <c r="A35" s="20" t="s">
        <v>51</v>
      </c>
      <c r="B35" s="21">
        <v>161687.77322496547</v>
      </c>
      <c r="C35" s="21">
        <v>0</v>
      </c>
      <c r="D35" s="21">
        <v>0</v>
      </c>
      <c r="E35" s="21">
        <v>0</v>
      </c>
      <c r="F35" s="21">
        <v>161687.77322496547</v>
      </c>
      <c r="G35" s="22"/>
      <c r="H35" s="22"/>
      <c r="I35" s="23"/>
    </row>
    <row r="36" spans="1:9" ht="12.75">
      <c r="A36" s="20" t="s">
        <v>52</v>
      </c>
      <c r="B36" s="21">
        <v>10870700.103029428</v>
      </c>
      <c r="C36" s="21">
        <v>0</v>
      </c>
      <c r="D36" s="21">
        <v>0</v>
      </c>
      <c r="E36" s="21">
        <v>0</v>
      </c>
      <c r="F36" s="21">
        <v>10870700.103029428</v>
      </c>
      <c r="G36" s="22"/>
      <c r="H36" s="22"/>
      <c r="I36" s="23"/>
    </row>
    <row r="37" spans="1:9" ht="12.75">
      <c r="A37" s="20" t="s">
        <v>53</v>
      </c>
      <c r="B37" s="21">
        <v>255284.525084917</v>
      </c>
      <c r="C37" s="21">
        <v>0</v>
      </c>
      <c r="D37" s="21">
        <v>0</v>
      </c>
      <c r="E37" s="21">
        <v>0</v>
      </c>
      <c r="F37" s="21">
        <v>255284.525084917</v>
      </c>
      <c r="G37" s="22"/>
      <c r="H37" s="22"/>
      <c r="I37" s="23"/>
    </row>
    <row r="38" spans="1:9" ht="12.75">
      <c r="A38" s="20" t="s">
        <v>54</v>
      </c>
      <c r="B38" s="21">
        <v>0</v>
      </c>
      <c r="C38" s="21">
        <v>0</v>
      </c>
      <c r="D38" s="21">
        <v>0</v>
      </c>
      <c r="E38" s="21">
        <v>0</v>
      </c>
      <c r="F38" s="21">
        <v>0</v>
      </c>
      <c r="G38" s="22"/>
      <c r="H38" s="22"/>
      <c r="I38" s="23"/>
    </row>
    <row r="39" spans="1:9" ht="12.75">
      <c r="A39" s="20" t="s">
        <v>55</v>
      </c>
      <c r="B39" s="21">
        <v>708776.5310501124</v>
      </c>
      <c r="C39" s="21">
        <v>0</v>
      </c>
      <c r="D39" s="21">
        <v>0</v>
      </c>
      <c r="E39" s="21">
        <v>0</v>
      </c>
      <c r="F39" s="21">
        <v>708776.5310501124</v>
      </c>
      <c r="G39" s="22"/>
      <c r="H39" s="22"/>
      <c r="I39" s="23"/>
    </row>
    <row r="40" spans="1:9" ht="12.75">
      <c r="A40" s="20" t="s">
        <v>56</v>
      </c>
      <c r="B40" s="21">
        <v>583592.7088413021</v>
      </c>
      <c r="C40" s="21">
        <v>0</v>
      </c>
      <c r="D40" s="21">
        <v>0</v>
      </c>
      <c r="E40" s="21">
        <v>0</v>
      </c>
      <c r="F40" s="21">
        <v>583592.7088413021</v>
      </c>
      <c r="G40" s="22"/>
      <c r="H40" s="22"/>
      <c r="I40" s="23"/>
    </row>
    <row r="41" spans="1:9" ht="12.75">
      <c r="A41" s="20" t="s">
        <v>57</v>
      </c>
      <c r="B41" s="21">
        <v>2486118.6620034785</v>
      </c>
      <c r="C41" s="21">
        <v>0</v>
      </c>
      <c r="D41" s="21">
        <v>0</v>
      </c>
      <c r="E41" s="21">
        <v>0</v>
      </c>
      <c r="F41" s="21">
        <v>2486118.6620034785</v>
      </c>
      <c r="G41" s="22"/>
      <c r="H41" s="22"/>
      <c r="I41" s="23"/>
    </row>
    <row r="42" spans="1:9" ht="12.75">
      <c r="A42" s="20" t="s">
        <v>58</v>
      </c>
      <c r="B42" s="21">
        <v>882096.6918340826</v>
      </c>
      <c r="C42" s="21">
        <v>0</v>
      </c>
      <c r="D42" s="21">
        <v>0</v>
      </c>
      <c r="E42" s="21">
        <v>0</v>
      </c>
      <c r="F42" s="21">
        <v>882096.6918340826</v>
      </c>
      <c r="G42" s="22"/>
      <c r="H42" s="22"/>
      <c r="I42" s="23"/>
    </row>
    <row r="43" spans="1:9" ht="12.75">
      <c r="A43" s="20" t="s">
        <v>59</v>
      </c>
      <c r="B43" s="21">
        <v>576588.4171858665</v>
      </c>
      <c r="C43" s="21">
        <v>0</v>
      </c>
      <c r="D43" s="21">
        <v>0</v>
      </c>
      <c r="E43" s="21">
        <v>0</v>
      </c>
      <c r="F43" s="21">
        <v>576588.4171858665</v>
      </c>
      <c r="G43" s="22"/>
      <c r="H43" s="22"/>
      <c r="I43" s="23"/>
    </row>
    <row r="44" spans="1:9" ht="12.75">
      <c r="A44" s="20" t="s">
        <v>60</v>
      </c>
      <c r="B44" s="21">
        <v>4989623.284169244</v>
      </c>
      <c r="C44" s="21">
        <v>0</v>
      </c>
      <c r="D44" s="21">
        <v>0</v>
      </c>
      <c r="E44" s="21">
        <v>0</v>
      </c>
      <c r="F44" s="21">
        <v>4989623.284169244</v>
      </c>
      <c r="G44" s="22"/>
      <c r="H44" s="22"/>
      <c r="I44" s="23"/>
    </row>
    <row r="45" spans="1:9" ht="12.75">
      <c r="A45" s="20" t="s">
        <v>61</v>
      </c>
      <c r="B45" s="21">
        <v>48670.09668709556</v>
      </c>
      <c r="C45" s="21">
        <v>0</v>
      </c>
      <c r="D45" s="21">
        <v>0</v>
      </c>
      <c r="E45" s="21">
        <v>0</v>
      </c>
      <c r="F45" s="21">
        <v>48670.09668709556</v>
      </c>
      <c r="G45" s="22"/>
      <c r="H45" s="22"/>
      <c r="I45" s="23"/>
    </row>
    <row r="46" spans="1:9" ht="12.75">
      <c r="A46" s="20" t="s">
        <v>62</v>
      </c>
      <c r="B46" s="21">
        <v>0</v>
      </c>
      <c r="C46" s="21">
        <v>0</v>
      </c>
      <c r="D46" s="21">
        <v>0</v>
      </c>
      <c r="E46" s="21">
        <v>0</v>
      </c>
      <c r="F46" s="21">
        <v>0</v>
      </c>
      <c r="G46" s="22"/>
      <c r="H46" s="22"/>
      <c r="I46" s="23"/>
    </row>
    <row r="47" spans="1:9" ht="12.75">
      <c r="A47" s="20" t="s">
        <v>63</v>
      </c>
      <c r="B47" s="21">
        <v>1117074.8101446074</v>
      </c>
      <c r="C47" s="21">
        <v>0</v>
      </c>
      <c r="D47" s="21">
        <v>0</v>
      </c>
      <c r="E47" s="21">
        <v>0</v>
      </c>
      <c r="F47" s="21">
        <v>1117074.8101446074</v>
      </c>
      <c r="G47" s="22"/>
      <c r="H47" s="22"/>
      <c r="I47" s="23"/>
    </row>
    <row r="48" spans="1:9" ht="12.75">
      <c r="A48" s="20" t="s">
        <v>64</v>
      </c>
      <c r="B48" s="21">
        <v>376172.7585549755</v>
      </c>
      <c r="C48" s="21">
        <v>0</v>
      </c>
      <c r="D48" s="21">
        <v>0</v>
      </c>
      <c r="E48" s="21">
        <v>0</v>
      </c>
      <c r="F48" s="21">
        <v>376172.7585549755</v>
      </c>
      <c r="G48" s="22"/>
      <c r="H48" s="22"/>
      <c r="I48" s="23"/>
    </row>
    <row r="49" spans="1:9" ht="12.75">
      <c r="A49" s="20" t="s">
        <v>65</v>
      </c>
      <c r="B49" s="21">
        <v>1341180.633265678</v>
      </c>
      <c r="C49" s="21">
        <v>0</v>
      </c>
      <c r="D49" s="21">
        <v>0</v>
      </c>
      <c r="E49" s="21">
        <v>0</v>
      </c>
      <c r="F49" s="21">
        <v>1341180.633265678</v>
      </c>
      <c r="G49" s="22"/>
      <c r="H49" s="22"/>
      <c r="I49" s="23"/>
    </row>
    <row r="50" spans="1:9" ht="12.75">
      <c r="A50" s="20" t="s">
        <v>66</v>
      </c>
      <c r="B50" s="21">
        <v>1679334.8194483328</v>
      </c>
      <c r="C50" s="21">
        <v>0</v>
      </c>
      <c r="D50" s="21">
        <v>0</v>
      </c>
      <c r="E50" s="21">
        <v>0</v>
      </c>
      <c r="F50" s="21">
        <v>1679334.8194483328</v>
      </c>
      <c r="G50" s="22"/>
      <c r="H50" s="22"/>
      <c r="I50" s="23"/>
    </row>
    <row r="51" spans="1:9" ht="12.75">
      <c r="A51" s="20" t="s">
        <v>67</v>
      </c>
      <c r="B51" s="21">
        <v>317951.9745395976</v>
      </c>
      <c r="C51" s="21">
        <v>0</v>
      </c>
      <c r="D51" s="21">
        <v>0</v>
      </c>
      <c r="E51" s="21">
        <v>0</v>
      </c>
      <c r="F51" s="21">
        <v>317951.9745395976</v>
      </c>
      <c r="G51" s="22"/>
      <c r="H51" s="22"/>
      <c r="I51" s="23"/>
    </row>
    <row r="52" spans="1:9" ht="12.75">
      <c r="A52" s="20" t="s">
        <v>68</v>
      </c>
      <c r="B52" s="21">
        <v>0</v>
      </c>
      <c r="C52" s="21">
        <v>0</v>
      </c>
      <c r="D52" s="21">
        <v>0</v>
      </c>
      <c r="E52" s="21">
        <v>0</v>
      </c>
      <c r="F52" s="21">
        <v>0</v>
      </c>
      <c r="G52" s="22"/>
      <c r="H52" s="22"/>
      <c r="I52" s="23"/>
    </row>
    <row r="53" spans="1:9" ht="12.75">
      <c r="A53" s="20" t="s">
        <v>69</v>
      </c>
      <c r="B53" s="21">
        <v>1308389.9305468393</v>
      </c>
      <c r="C53" s="21">
        <v>0</v>
      </c>
      <c r="D53" s="21">
        <v>0</v>
      </c>
      <c r="E53" s="21">
        <v>0</v>
      </c>
      <c r="F53" s="21">
        <v>1308389.9305468393</v>
      </c>
      <c r="G53" s="22"/>
      <c r="H53" s="22"/>
      <c r="I53" s="23"/>
    </row>
    <row r="54" spans="1:9" ht="12.75">
      <c r="A54" s="20" t="s">
        <v>70</v>
      </c>
      <c r="B54" s="21">
        <v>1644892.1491017777</v>
      </c>
      <c r="C54" s="21">
        <v>0</v>
      </c>
      <c r="D54" s="21">
        <v>0</v>
      </c>
      <c r="E54" s="21">
        <v>0</v>
      </c>
      <c r="F54" s="21">
        <v>1644892.1491017777</v>
      </c>
      <c r="G54" s="22"/>
      <c r="H54" s="22"/>
      <c r="I54" s="23"/>
    </row>
    <row r="55" spans="1:9" ht="12.75">
      <c r="A55" s="20" t="s">
        <v>71</v>
      </c>
      <c r="B55" s="21">
        <v>258312.42281748308</v>
      </c>
      <c r="C55" s="21">
        <v>0</v>
      </c>
      <c r="D55" s="21">
        <v>0</v>
      </c>
      <c r="E55" s="21">
        <v>0</v>
      </c>
      <c r="F55" s="21">
        <v>258312.42281748308</v>
      </c>
      <c r="G55" s="22"/>
      <c r="H55" s="22"/>
      <c r="I55" s="23"/>
    </row>
    <row r="56" spans="1:9" ht="12.75">
      <c r="A56" s="20" t="s">
        <v>72</v>
      </c>
      <c r="B56" s="21">
        <v>12249346.99725657</v>
      </c>
      <c r="C56" s="21">
        <v>0</v>
      </c>
      <c r="D56" s="21">
        <v>0</v>
      </c>
      <c r="E56" s="21">
        <v>0</v>
      </c>
      <c r="F56" s="21">
        <v>12249346.99725657</v>
      </c>
      <c r="G56" s="22"/>
      <c r="H56" s="22"/>
      <c r="I56" s="23"/>
    </row>
    <row r="57" spans="1:9" ht="12.75">
      <c r="A57" s="20" t="s">
        <v>73</v>
      </c>
      <c r="B57" s="21">
        <v>252908.27551027908</v>
      </c>
      <c r="C57" s="21">
        <v>0</v>
      </c>
      <c r="D57" s="21">
        <v>0</v>
      </c>
      <c r="E57" s="21">
        <v>0</v>
      </c>
      <c r="F57" s="21">
        <v>252908.27551027908</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81693210.9</v>
      </c>
      <c r="C60" s="21">
        <v>0</v>
      </c>
      <c r="D60" s="21">
        <v>0</v>
      </c>
      <c r="E60" s="21">
        <v>0</v>
      </c>
      <c r="F60" s="21">
        <v>81693210.9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9.375" style="16" customWidth="1"/>
    <col min="3"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3.375" style="17" customWidth="1"/>
    <col min="10" max="16384" width="10.625" style="16" customWidth="1"/>
  </cols>
  <sheetData>
    <row r="1" spans="1:9" ht="12.75">
      <c r="A1" s="133" t="s">
        <v>124</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2207.8602404446688</v>
      </c>
      <c r="C6" s="21">
        <v>55958.68493599164</v>
      </c>
      <c r="D6" s="21">
        <v>0</v>
      </c>
      <c r="E6" s="21">
        <v>0</v>
      </c>
      <c r="F6" s="21">
        <v>58166.54517643631</v>
      </c>
      <c r="G6" s="22"/>
      <c r="H6" s="22" t="s">
        <v>8</v>
      </c>
      <c r="I6" s="23" t="s">
        <v>0</v>
      </c>
    </row>
    <row r="7" spans="1:9" ht="12" customHeight="1">
      <c r="A7" s="20" t="s">
        <v>9</v>
      </c>
      <c r="B7" s="21">
        <v>0</v>
      </c>
      <c r="C7" s="21">
        <v>0</v>
      </c>
      <c r="D7" s="21">
        <v>0</v>
      </c>
      <c r="E7" s="21">
        <v>0</v>
      </c>
      <c r="F7" s="21">
        <v>0</v>
      </c>
      <c r="G7" s="22"/>
      <c r="H7" s="22"/>
      <c r="I7" s="23"/>
    </row>
    <row r="8" spans="1:9" ht="12.75">
      <c r="A8" s="20" t="s">
        <v>10</v>
      </c>
      <c r="B8" s="21">
        <v>11051.466750008789</v>
      </c>
      <c r="C8" s="21">
        <v>1174044.812384163</v>
      </c>
      <c r="D8" s="21">
        <v>0</v>
      </c>
      <c r="E8" s="21">
        <v>0</v>
      </c>
      <c r="F8" s="21">
        <v>1185096.2791341718</v>
      </c>
      <c r="G8" s="22"/>
      <c r="H8" s="22" t="s">
        <v>0</v>
      </c>
      <c r="I8" s="23" t="s">
        <v>0</v>
      </c>
    </row>
    <row r="9" spans="1:9" ht="12.75">
      <c r="A9" s="20" t="s">
        <v>11</v>
      </c>
      <c r="B9" s="21">
        <v>0</v>
      </c>
      <c r="C9" s="21">
        <v>35012.40135507396</v>
      </c>
      <c r="D9" s="21">
        <v>0</v>
      </c>
      <c r="E9" s="21">
        <v>0</v>
      </c>
      <c r="F9" s="21">
        <v>35012.40135507396</v>
      </c>
      <c r="G9" s="22"/>
      <c r="H9" s="22" t="s">
        <v>0</v>
      </c>
      <c r="I9" s="23" t="s">
        <v>0</v>
      </c>
    </row>
    <row r="10" spans="1:9" ht="12.75">
      <c r="A10" s="20" t="s">
        <v>12</v>
      </c>
      <c r="B10" s="21">
        <v>14591.81649905838</v>
      </c>
      <c r="C10" s="21">
        <v>196232.87036589917</v>
      </c>
      <c r="D10" s="21">
        <v>0</v>
      </c>
      <c r="E10" s="21">
        <v>0</v>
      </c>
      <c r="F10" s="21">
        <v>210824.68686495756</v>
      </c>
      <c r="G10" s="22"/>
      <c r="H10" s="22" t="s">
        <v>13</v>
      </c>
      <c r="I10" s="23">
        <v>190939550.94</v>
      </c>
    </row>
    <row r="11" spans="1:9" ht="12.75">
      <c r="A11" s="20" t="s">
        <v>14</v>
      </c>
      <c r="B11" s="21">
        <v>62686.422929257824</v>
      </c>
      <c r="C11" s="21">
        <v>635209.328010181</v>
      </c>
      <c r="D11" s="21">
        <v>0</v>
      </c>
      <c r="E11" s="21">
        <v>0</v>
      </c>
      <c r="F11" s="21">
        <v>697895.7509394388</v>
      </c>
      <c r="G11" s="22"/>
      <c r="H11" s="22"/>
      <c r="I11" s="23"/>
    </row>
    <row r="12" spans="1:9" ht="12.75">
      <c r="A12" s="20" t="s">
        <v>15</v>
      </c>
      <c r="B12" s="21">
        <v>0</v>
      </c>
      <c r="C12" s="21">
        <v>12570.321412165107</v>
      </c>
      <c r="D12" s="21">
        <v>0</v>
      </c>
      <c r="E12" s="21">
        <v>0</v>
      </c>
      <c r="F12" s="21">
        <v>12570.321412165107</v>
      </c>
      <c r="G12" s="22"/>
      <c r="H12" s="22" t="s">
        <v>16</v>
      </c>
      <c r="I12" s="23"/>
    </row>
    <row r="13" spans="1:9" ht="12.75">
      <c r="A13" s="20" t="s">
        <v>17</v>
      </c>
      <c r="B13" s="21">
        <v>0</v>
      </c>
      <c r="C13" s="21">
        <v>5127.927523819307</v>
      </c>
      <c r="D13" s="21">
        <v>0</v>
      </c>
      <c r="E13" s="21">
        <v>0</v>
      </c>
      <c r="F13" s="21">
        <v>5127.927523819307</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40866.655961291544</v>
      </c>
      <c r="C15" s="21">
        <v>1332598.9692208925</v>
      </c>
      <c r="D15" s="21">
        <v>0</v>
      </c>
      <c r="E15" s="21">
        <v>0</v>
      </c>
      <c r="F15" s="21">
        <v>1373465.6251821842</v>
      </c>
      <c r="G15" s="22"/>
      <c r="H15" s="22" t="s">
        <v>22</v>
      </c>
      <c r="I15" s="23">
        <v>1664352.37</v>
      </c>
    </row>
    <row r="16" spans="1:9" ht="12.75">
      <c r="A16" s="20" t="s">
        <v>23</v>
      </c>
      <c r="B16" s="21">
        <v>50806.188512346096</v>
      </c>
      <c r="C16" s="21">
        <v>658557.3217692422</v>
      </c>
      <c r="D16" s="21">
        <v>0</v>
      </c>
      <c r="E16" s="21">
        <v>0</v>
      </c>
      <c r="F16" s="21">
        <v>709363.5102815883</v>
      </c>
      <c r="G16" s="22"/>
      <c r="H16" s="22"/>
      <c r="I16" s="23"/>
    </row>
    <row r="17" spans="1:9" ht="12.75">
      <c r="A17" s="20" t="s">
        <v>24</v>
      </c>
      <c r="B17" s="21">
        <v>0</v>
      </c>
      <c r="C17" s="21">
        <v>0</v>
      </c>
      <c r="D17" s="21">
        <v>0</v>
      </c>
      <c r="E17" s="21">
        <v>0</v>
      </c>
      <c r="F17" s="21">
        <v>0</v>
      </c>
      <c r="G17" s="22"/>
      <c r="H17" s="22" t="s">
        <v>25</v>
      </c>
      <c r="I17" s="23"/>
    </row>
    <row r="18" spans="1:9" ht="12.75">
      <c r="A18" s="20" t="s">
        <v>26</v>
      </c>
      <c r="B18" s="21">
        <v>13595.531516576546</v>
      </c>
      <c r="C18" s="21">
        <v>485813.0492136891</v>
      </c>
      <c r="D18" s="21">
        <v>0</v>
      </c>
      <c r="E18" s="21">
        <v>0</v>
      </c>
      <c r="F18" s="21">
        <v>499408.58073026565</v>
      </c>
      <c r="G18" s="22"/>
      <c r="H18" s="22" t="s">
        <v>27</v>
      </c>
      <c r="I18" s="23">
        <v>176081408.50499997</v>
      </c>
    </row>
    <row r="19" spans="1:9" ht="12.75">
      <c r="A19" s="20" t="s">
        <v>28</v>
      </c>
      <c r="B19" s="21">
        <v>33933.236860037636</v>
      </c>
      <c r="C19" s="21">
        <v>485676.21175393125</v>
      </c>
      <c r="D19" s="21">
        <v>0</v>
      </c>
      <c r="E19" s="21">
        <v>0</v>
      </c>
      <c r="F19" s="21">
        <v>519609.4486139689</v>
      </c>
      <c r="G19" s="22"/>
      <c r="H19" s="22" t="s">
        <v>29</v>
      </c>
      <c r="I19" s="23">
        <v>250452.4350000712</v>
      </c>
    </row>
    <row r="20" spans="1:9" ht="12.75">
      <c r="A20" s="20" t="s">
        <v>30</v>
      </c>
      <c r="B20" s="21">
        <v>57629.78272682213</v>
      </c>
      <c r="C20" s="21">
        <v>650057.4454535856</v>
      </c>
      <c r="D20" s="21">
        <v>0</v>
      </c>
      <c r="E20" s="21">
        <v>0</v>
      </c>
      <c r="F20" s="21">
        <v>707687.2281804078</v>
      </c>
      <c r="G20" s="22"/>
      <c r="H20" s="22" t="s">
        <v>31</v>
      </c>
      <c r="I20" s="23" t="s">
        <v>0</v>
      </c>
    </row>
    <row r="21" spans="1:9" ht="12.75">
      <c r="A21" s="20" t="s">
        <v>32</v>
      </c>
      <c r="B21" s="21">
        <v>0</v>
      </c>
      <c r="C21" s="21">
        <v>-5.187172097121639E-10</v>
      </c>
      <c r="D21" s="21">
        <v>0</v>
      </c>
      <c r="E21" s="21">
        <v>0</v>
      </c>
      <c r="F21" s="21">
        <v>-5.187172097121639E-10</v>
      </c>
      <c r="G21" s="22"/>
      <c r="H21" s="22" t="s">
        <v>33</v>
      </c>
      <c r="I21" s="23">
        <v>0</v>
      </c>
    </row>
    <row r="22" spans="1:9" ht="12.75">
      <c r="A22" s="20" t="s">
        <v>34</v>
      </c>
      <c r="B22" s="21">
        <v>12137.360181068134</v>
      </c>
      <c r="C22" s="21">
        <v>240143.12010595924</v>
      </c>
      <c r="D22" s="21">
        <v>0</v>
      </c>
      <c r="E22" s="21">
        <v>0</v>
      </c>
      <c r="F22" s="21">
        <v>252280.48028702737</v>
      </c>
      <c r="G22" s="22"/>
      <c r="H22" s="22" t="s">
        <v>35</v>
      </c>
      <c r="I22" s="23" t="s">
        <v>0</v>
      </c>
    </row>
    <row r="23" spans="1:9" ht="12.75">
      <c r="A23" s="20" t="s">
        <v>36</v>
      </c>
      <c r="B23" s="21">
        <v>1412.3170547506081</v>
      </c>
      <c r="C23" s="21">
        <v>61431.176466439465</v>
      </c>
      <c r="D23" s="21">
        <v>0</v>
      </c>
      <c r="E23" s="21">
        <v>0</v>
      </c>
      <c r="F23" s="21">
        <v>62843.493521190074</v>
      </c>
      <c r="G23" s="22"/>
      <c r="H23" s="22" t="s">
        <v>37</v>
      </c>
      <c r="I23" s="23">
        <v>3878757</v>
      </c>
    </row>
    <row r="24" spans="1:9" ht="12.75">
      <c r="A24" s="20" t="s">
        <v>38</v>
      </c>
      <c r="B24" s="21">
        <v>0</v>
      </c>
      <c r="C24" s="21">
        <v>85139.64614743557</v>
      </c>
      <c r="D24" s="21">
        <v>0</v>
      </c>
      <c r="E24" s="21">
        <v>0</v>
      </c>
      <c r="F24" s="21">
        <v>85139.64614743557</v>
      </c>
      <c r="G24" s="22"/>
      <c r="H24" s="22"/>
      <c r="I24" s="23"/>
    </row>
    <row r="25" spans="1:9" ht="12.75">
      <c r="A25" s="20" t="s">
        <v>39</v>
      </c>
      <c r="B25" s="21">
        <v>9862.585070002784</v>
      </c>
      <c r="C25" s="21">
        <v>202377.90015482856</v>
      </c>
      <c r="D25" s="21">
        <v>0</v>
      </c>
      <c r="E25" s="21">
        <v>0</v>
      </c>
      <c r="F25" s="21">
        <v>212240.48522483135</v>
      </c>
      <c r="G25" s="22"/>
      <c r="H25" s="22" t="s">
        <v>40</v>
      </c>
      <c r="I25" s="23">
        <v>12393285.369999975</v>
      </c>
    </row>
    <row r="26" spans="1:9" ht="12.75">
      <c r="A26" s="20" t="s">
        <v>41</v>
      </c>
      <c r="B26" s="21">
        <v>3794.686868076006</v>
      </c>
      <c r="C26" s="21">
        <v>40367.716308348914</v>
      </c>
      <c r="D26" s="21">
        <v>0</v>
      </c>
      <c r="E26" s="21">
        <v>0</v>
      </c>
      <c r="F26" s="21">
        <v>44162.40317642492</v>
      </c>
      <c r="G26" s="22"/>
      <c r="H26" s="22" t="s">
        <v>42</v>
      </c>
      <c r="I26" s="23">
        <v>12393285.369999927</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62271.340135205275</v>
      </c>
      <c r="D30" s="21">
        <v>0</v>
      </c>
      <c r="E30" s="21">
        <v>0</v>
      </c>
      <c r="F30" s="21">
        <v>62271.340135205275</v>
      </c>
      <c r="G30" s="22"/>
      <c r="H30" s="22"/>
      <c r="I30" s="23"/>
    </row>
    <row r="31" spans="1:9" ht="12.75">
      <c r="A31" s="20" t="s">
        <v>47</v>
      </c>
      <c r="B31" s="21">
        <v>20519.83320935987</v>
      </c>
      <c r="C31" s="21">
        <v>868031.125791534</v>
      </c>
      <c r="D31" s="21">
        <v>0</v>
      </c>
      <c r="E31" s="21">
        <v>0</v>
      </c>
      <c r="F31" s="21">
        <v>888550.9590008939</v>
      </c>
      <c r="G31" s="22"/>
      <c r="H31" s="22"/>
      <c r="I31" s="23"/>
    </row>
    <row r="32" spans="1:9" ht="12.75">
      <c r="A32" s="20" t="s">
        <v>48</v>
      </c>
      <c r="B32" s="21">
        <v>319.0547365435863</v>
      </c>
      <c r="C32" s="21">
        <v>119612.78111246273</v>
      </c>
      <c r="D32" s="21">
        <v>0</v>
      </c>
      <c r="E32" s="21">
        <v>0</v>
      </c>
      <c r="F32" s="21">
        <v>119931.83584900633</v>
      </c>
      <c r="G32" s="22"/>
      <c r="H32" s="22"/>
      <c r="I32" s="23"/>
    </row>
    <row r="33" spans="1:9" ht="12.75">
      <c r="A33" s="20" t="s">
        <v>49</v>
      </c>
      <c r="B33" s="21">
        <v>16782.745808759948</v>
      </c>
      <c r="C33" s="21">
        <v>511508.97695595946</v>
      </c>
      <c r="D33" s="21">
        <v>0</v>
      </c>
      <c r="E33" s="21">
        <v>0</v>
      </c>
      <c r="F33" s="21">
        <v>528291.7227647194</v>
      </c>
      <c r="G33" s="22"/>
      <c r="H33" s="22"/>
      <c r="I33" s="23"/>
    </row>
    <row r="34" spans="1:9" ht="12.75">
      <c r="A34" s="20" t="s">
        <v>50</v>
      </c>
      <c r="B34" s="21">
        <v>7130.854923932304</v>
      </c>
      <c r="C34" s="21">
        <v>86959.83088852954</v>
      </c>
      <c r="D34" s="21">
        <v>0</v>
      </c>
      <c r="E34" s="21">
        <v>0</v>
      </c>
      <c r="F34" s="21">
        <v>94090.68581246184</v>
      </c>
      <c r="G34" s="22"/>
      <c r="H34" s="22"/>
      <c r="I34" s="23"/>
    </row>
    <row r="35" spans="1:9" ht="12.75">
      <c r="A35" s="20" t="s">
        <v>51</v>
      </c>
      <c r="B35" s="21">
        <v>0</v>
      </c>
      <c r="C35" s="21">
        <v>78856.19438866194</v>
      </c>
      <c r="D35" s="21">
        <v>0</v>
      </c>
      <c r="E35" s="21">
        <v>0</v>
      </c>
      <c r="F35" s="21">
        <v>78856.19438866194</v>
      </c>
      <c r="G35" s="22"/>
      <c r="H35" s="22"/>
      <c r="I35" s="23"/>
    </row>
    <row r="36" spans="1:9" ht="12.75">
      <c r="A36" s="20" t="s">
        <v>52</v>
      </c>
      <c r="B36" s="21">
        <v>0</v>
      </c>
      <c r="C36" s="21">
        <v>-1.0374344194243278E-09</v>
      </c>
      <c r="D36" s="21">
        <v>0</v>
      </c>
      <c r="E36" s="21">
        <v>0</v>
      </c>
      <c r="F36" s="21">
        <v>-1.0374344194243278E-09</v>
      </c>
      <c r="G36" s="22"/>
      <c r="H36" s="22"/>
      <c r="I36" s="23"/>
    </row>
    <row r="37" spans="1:9" ht="12.75">
      <c r="A37" s="20" t="s">
        <v>53</v>
      </c>
      <c r="B37" s="21">
        <v>603.3792782621852</v>
      </c>
      <c r="C37" s="21">
        <v>206990.30171694217</v>
      </c>
      <c r="D37" s="21">
        <v>0</v>
      </c>
      <c r="E37" s="21">
        <v>0</v>
      </c>
      <c r="F37" s="21">
        <v>207593.68099520434</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104626.38757938716</v>
      </c>
      <c r="C41" s="21">
        <v>880463.6953538848</v>
      </c>
      <c r="D41" s="21">
        <v>0</v>
      </c>
      <c r="E41" s="21">
        <v>0</v>
      </c>
      <c r="F41" s="21">
        <v>985090.082933272</v>
      </c>
      <c r="G41" s="22"/>
      <c r="H41" s="22"/>
      <c r="I41" s="23"/>
    </row>
    <row r="42" spans="1:9" ht="12.75">
      <c r="A42" s="20" t="s">
        <v>58</v>
      </c>
      <c r="B42" s="21">
        <v>0</v>
      </c>
      <c r="C42" s="21">
        <v>321718.120417826</v>
      </c>
      <c r="D42" s="21">
        <v>0</v>
      </c>
      <c r="E42" s="21">
        <v>0</v>
      </c>
      <c r="F42" s="21">
        <v>321718.120417826</v>
      </c>
      <c r="G42" s="22"/>
      <c r="H42" s="22"/>
      <c r="I42" s="23"/>
    </row>
    <row r="43" spans="1:9" ht="12.75">
      <c r="A43" s="20" t="s">
        <v>59</v>
      </c>
      <c r="B43" s="21">
        <v>0</v>
      </c>
      <c r="C43" s="21">
        <v>33009.13022555793</v>
      </c>
      <c r="D43" s="21">
        <v>0</v>
      </c>
      <c r="E43" s="21">
        <v>0</v>
      </c>
      <c r="F43" s="21">
        <v>33009.13022555793</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2709.0430575190207</v>
      </c>
      <c r="D46" s="21">
        <v>0</v>
      </c>
      <c r="E46" s="21">
        <v>0</v>
      </c>
      <c r="F46" s="21">
        <v>2709.0430575190207</v>
      </c>
      <c r="G46" s="22"/>
      <c r="H46" s="22"/>
      <c r="I46" s="23"/>
    </row>
    <row r="47" spans="1:9" ht="12.75">
      <c r="A47" s="20" t="s">
        <v>63</v>
      </c>
      <c r="B47" s="21">
        <v>0</v>
      </c>
      <c r="C47" s="21">
        <v>198529.42202862338</v>
      </c>
      <c r="D47" s="21">
        <v>0</v>
      </c>
      <c r="E47" s="21">
        <v>0</v>
      </c>
      <c r="F47" s="21">
        <v>198529.42202862338</v>
      </c>
      <c r="G47" s="22"/>
      <c r="H47" s="22"/>
      <c r="I47" s="23"/>
    </row>
    <row r="48" spans="1:9" ht="12.75">
      <c r="A48" s="20" t="s">
        <v>64</v>
      </c>
      <c r="B48" s="21">
        <v>0</v>
      </c>
      <c r="C48" s="21">
        <v>0</v>
      </c>
      <c r="D48" s="21">
        <v>0</v>
      </c>
      <c r="E48" s="21">
        <v>0</v>
      </c>
      <c r="F48" s="21">
        <v>0</v>
      </c>
      <c r="G48" s="22"/>
      <c r="H48" s="22"/>
      <c r="I48" s="23"/>
    </row>
    <row r="49" spans="1:9" ht="12.75">
      <c r="A49" s="20" t="s">
        <v>65</v>
      </c>
      <c r="B49" s="21">
        <v>1922.2295503935115</v>
      </c>
      <c r="C49" s="21">
        <v>90335.03135808694</v>
      </c>
      <c r="D49" s="21">
        <v>0</v>
      </c>
      <c r="E49" s="21">
        <v>0</v>
      </c>
      <c r="F49" s="21">
        <v>92257.26090848046</v>
      </c>
      <c r="G49" s="22"/>
      <c r="H49" s="22"/>
      <c r="I49" s="23"/>
    </row>
    <row r="50" spans="1:9" ht="12.75">
      <c r="A50" s="20" t="s">
        <v>66</v>
      </c>
      <c r="B50" s="21">
        <v>63361.45899421774</v>
      </c>
      <c r="C50" s="21">
        <v>1363255.1180538686</v>
      </c>
      <c r="D50" s="21">
        <v>0</v>
      </c>
      <c r="E50" s="21">
        <v>0</v>
      </c>
      <c r="F50" s="21">
        <v>1426616.5770480863</v>
      </c>
      <c r="G50" s="22"/>
      <c r="H50" s="22"/>
      <c r="I50" s="23"/>
    </row>
    <row r="51" spans="1:9" ht="12.75">
      <c r="A51" s="20" t="s">
        <v>67</v>
      </c>
      <c r="B51" s="21">
        <v>8663.3700517781</v>
      </c>
      <c r="C51" s="21">
        <v>56690.140690697735</v>
      </c>
      <c r="D51" s="21">
        <v>0</v>
      </c>
      <c r="E51" s="21">
        <v>0</v>
      </c>
      <c r="F51" s="21">
        <v>65353.51074247583</v>
      </c>
      <c r="G51" s="22"/>
      <c r="H51" s="22"/>
      <c r="I51" s="23"/>
    </row>
    <row r="52" spans="1:9" ht="12.75">
      <c r="A52" s="20" t="s">
        <v>68</v>
      </c>
      <c r="B52" s="21">
        <v>0</v>
      </c>
      <c r="C52" s="21">
        <v>0</v>
      </c>
      <c r="D52" s="21">
        <v>0</v>
      </c>
      <c r="E52" s="21">
        <v>0</v>
      </c>
      <c r="F52" s="21">
        <v>0</v>
      </c>
      <c r="G52" s="22"/>
      <c r="H52" s="22"/>
      <c r="I52" s="23"/>
    </row>
    <row r="53" spans="1:9" ht="12.75">
      <c r="A53" s="20" t="s">
        <v>69</v>
      </c>
      <c r="B53" s="21">
        <v>46127.4714850169</v>
      </c>
      <c r="C53" s="21">
        <v>421804.6190648901</v>
      </c>
      <c r="D53" s="21">
        <v>0</v>
      </c>
      <c r="E53" s="21">
        <v>0</v>
      </c>
      <c r="F53" s="21">
        <v>467932.09054990695</v>
      </c>
      <c r="G53" s="22"/>
      <c r="H53" s="22"/>
      <c r="I53" s="23"/>
    </row>
    <row r="54" spans="1:9" ht="12.75">
      <c r="A54" s="20" t="s">
        <v>70</v>
      </c>
      <c r="B54" s="21">
        <v>0</v>
      </c>
      <c r="C54" s="21">
        <v>-5.187172097121639E-10</v>
      </c>
      <c r="D54" s="21">
        <v>0</v>
      </c>
      <c r="E54" s="21">
        <v>0</v>
      </c>
      <c r="F54" s="21">
        <v>-5.187172097121639E-10</v>
      </c>
      <c r="G54" s="22"/>
      <c r="H54" s="22"/>
      <c r="I54" s="23"/>
    </row>
    <row r="55" spans="1:9" ht="12.75">
      <c r="A55" s="20" t="s">
        <v>71</v>
      </c>
      <c r="B55" s="21">
        <v>0</v>
      </c>
      <c r="C55" s="21">
        <v>149588.8993906409</v>
      </c>
      <c r="D55" s="21">
        <v>0</v>
      </c>
      <c r="E55" s="21">
        <v>0</v>
      </c>
      <c r="F55" s="21">
        <v>149588.8993906409</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584632.6967873924</v>
      </c>
      <c r="C60" s="21">
        <v>11808652.673212536</v>
      </c>
      <c r="D60" s="21">
        <v>0</v>
      </c>
      <c r="E60" s="21">
        <v>0</v>
      </c>
      <c r="F60" s="21">
        <v>12393285.369999927</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 xml:space="preserve">&amp;L&amp;"Geneva,Bold"&amp;D&amp;R&amp;"Geneva,Bold"UNAUDITED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9.375" style="16" customWidth="1"/>
    <col min="3" max="3" width="11.625" style="16" customWidth="1"/>
    <col min="4" max="4" width="8.125" style="16" customWidth="1"/>
    <col min="5" max="5" width="14.50390625" style="16" customWidth="1"/>
    <col min="6" max="6" width="11.00390625" style="16" customWidth="1"/>
    <col min="7" max="7" width="2.625" style="16" customWidth="1"/>
    <col min="8" max="8" width="28.125" style="16" customWidth="1"/>
    <col min="9" max="9" width="12.125" style="17" customWidth="1"/>
    <col min="10" max="16384" width="10.625" style="16" customWidth="1"/>
  </cols>
  <sheetData>
    <row r="1" spans="1:9" ht="12.75">
      <c r="A1" s="133" t="s">
        <v>125</v>
      </c>
      <c r="B1" s="133"/>
      <c r="C1" s="133"/>
      <c r="D1" s="133"/>
      <c r="E1" s="133"/>
      <c r="F1" s="133"/>
      <c r="G1" s="133"/>
      <c r="H1" s="133"/>
      <c r="I1" s="133"/>
    </row>
    <row r="2" ht="12.75">
      <c r="A2" s="14" t="s">
        <v>0</v>
      </c>
    </row>
    <row r="3" spans="1:5" ht="12.75">
      <c r="A3" s="16" t="s">
        <v>0</v>
      </c>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19837532.6391</v>
      </c>
    </row>
    <row r="11" spans="1:9" ht="12.75">
      <c r="A11" s="20" t="s">
        <v>14</v>
      </c>
      <c r="B11" s="21">
        <v>105365.60894704482</v>
      </c>
      <c r="C11" s="21">
        <v>77705.65100318221</v>
      </c>
      <c r="D11" s="21">
        <v>4061.1526253914744</v>
      </c>
      <c r="E11" s="21">
        <v>0</v>
      </c>
      <c r="F11" s="21">
        <v>187132.4125756185</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290929.56</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6078.878162640719</v>
      </c>
      <c r="C18" s="21">
        <v>15764.045548142818</v>
      </c>
      <c r="D18" s="21">
        <v>973.9525132118915</v>
      </c>
      <c r="E18" s="21">
        <v>0</v>
      </c>
      <c r="F18" s="21">
        <v>22816.876223995427</v>
      </c>
      <c r="G18" s="22"/>
      <c r="H18" s="22" t="s">
        <v>27</v>
      </c>
      <c r="I18" s="23">
        <v>13303076</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2754999</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2596551</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1473836.199099999</v>
      </c>
    </row>
    <row r="26" spans="1:9" ht="12.75">
      <c r="A26" s="20" t="s">
        <v>41</v>
      </c>
      <c r="B26" s="21">
        <v>0</v>
      </c>
      <c r="C26" s="21">
        <v>0</v>
      </c>
      <c r="D26" s="21">
        <v>0</v>
      </c>
      <c r="E26" s="21">
        <v>0</v>
      </c>
      <c r="F26" s="21">
        <v>0</v>
      </c>
      <c r="G26" s="22"/>
      <c r="H26" s="22" t="s">
        <v>42</v>
      </c>
      <c r="I26" s="23">
        <v>1473836.1990999999</v>
      </c>
    </row>
    <row r="27" spans="1:9" ht="12.75">
      <c r="A27" s="20" t="s">
        <v>43</v>
      </c>
      <c r="B27" s="21">
        <v>0</v>
      </c>
      <c r="C27" s="21">
        <v>0</v>
      </c>
      <c r="D27" s="21">
        <v>0</v>
      </c>
      <c r="E27" s="21">
        <v>0</v>
      </c>
      <c r="F27" s="21">
        <v>0</v>
      </c>
      <c r="G27" s="22"/>
      <c r="H27" s="22"/>
      <c r="I27" s="23" t="s">
        <v>0</v>
      </c>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12878.629968764526</v>
      </c>
      <c r="C32" s="21">
        <v>966.5857424452367</v>
      </c>
      <c r="D32" s="21">
        <v>465.76073037545564</v>
      </c>
      <c r="E32" s="21">
        <v>0</v>
      </c>
      <c r="F32" s="21">
        <v>14310.976441585219</v>
      </c>
      <c r="G32" s="22"/>
      <c r="H32" s="22"/>
      <c r="I32" s="23"/>
    </row>
    <row r="33" spans="1:9" ht="12.75">
      <c r="A33" s="20" t="s">
        <v>49</v>
      </c>
      <c r="B33" s="21">
        <v>688.511155741815</v>
      </c>
      <c r="C33" s="21">
        <v>3264.705191781628</v>
      </c>
      <c r="D33" s="21">
        <v>22.145693561351663</v>
      </c>
      <c r="E33" s="21">
        <v>0</v>
      </c>
      <c r="F33" s="21">
        <v>3975.3620410847943</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47926.98228597201</v>
      </c>
      <c r="C37" s="21">
        <v>24756.411187232796</v>
      </c>
      <c r="D37" s="21">
        <v>3291.9163146004207</v>
      </c>
      <c r="E37" s="21">
        <v>0</v>
      </c>
      <c r="F37" s="21">
        <v>75975.30978780522</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295.3964168874645</v>
      </c>
      <c r="C40" s="21">
        <v>574.0928250941582</v>
      </c>
      <c r="D40" s="21">
        <v>9.38852859418667</v>
      </c>
      <c r="E40" s="21">
        <v>0</v>
      </c>
      <c r="F40" s="21">
        <v>878.8777705758094</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6459.490049857408</v>
      </c>
      <c r="C48" s="21">
        <v>5017.106136029125</v>
      </c>
      <c r="D48" s="21">
        <v>1357.7938058728403</v>
      </c>
      <c r="E48" s="21">
        <v>0</v>
      </c>
      <c r="F48" s="21">
        <v>12834.389991759374</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5726.001900833336</v>
      </c>
      <c r="C51" s="21">
        <v>0</v>
      </c>
      <c r="D51" s="21">
        <v>239.013718321558</v>
      </c>
      <c r="E51" s="21">
        <v>0</v>
      </c>
      <c r="F51" s="21">
        <v>5965.015619154894</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10114.002632690688</v>
      </c>
      <c r="C54" s="21">
        <v>0</v>
      </c>
      <c r="D54" s="21">
        <v>1224.6919579261523</v>
      </c>
      <c r="E54" s="21">
        <v>0</v>
      </c>
      <c r="F54" s="21">
        <v>11338.69459061684</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453961.10694528243</v>
      </c>
      <c r="C57" s="21">
        <v>632146.7496143817</v>
      </c>
      <c r="D57" s="21">
        <v>52500.42749813973</v>
      </c>
      <c r="E57" s="21">
        <v>0</v>
      </c>
      <c r="F57" s="21">
        <v>1138608.2840578037</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649494.6084657152</v>
      </c>
      <c r="C60" s="21">
        <v>760195.3472482897</v>
      </c>
      <c r="D60" s="21">
        <v>64146.24338599506</v>
      </c>
      <c r="E60" s="21">
        <v>0</v>
      </c>
      <c r="F60" s="21">
        <v>1473836.1990999999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reflects estimates and does not include many costs incurred directly by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4" sqref="E13:E14"/>
    </sheetView>
  </sheetViews>
  <sheetFormatPr defaultColWidth="9.00390625" defaultRowHeight="12.75"/>
  <cols>
    <col min="1" max="1" width="15.625" style="16" customWidth="1"/>
    <col min="2" max="3" width="12.125" style="16" customWidth="1"/>
    <col min="4" max="4" width="6.375" style="16" customWidth="1"/>
    <col min="5" max="5" width="14.50390625" style="16" customWidth="1"/>
    <col min="6" max="6" width="12.125" style="16" customWidth="1"/>
    <col min="7" max="7" width="2.625" style="16" customWidth="1"/>
    <col min="8" max="8" width="28.125" style="16" customWidth="1"/>
    <col min="9" max="9" width="13.375" style="17" customWidth="1"/>
    <col min="10" max="16384" width="10.625" style="16" customWidth="1"/>
  </cols>
  <sheetData>
    <row r="1" spans="1:9" ht="12.75">
      <c r="A1" s="133" t="s">
        <v>126</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41290.26759332835</v>
      </c>
      <c r="C6" s="21">
        <v>18338.228631582228</v>
      </c>
      <c r="D6" s="21">
        <v>0</v>
      </c>
      <c r="E6" s="21">
        <v>0</v>
      </c>
      <c r="F6" s="21">
        <v>59628.49622491058</v>
      </c>
      <c r="G6" s="22"/>
      <c r="H6" s="22" t="s">
        <v>8</v>
      </c>
      <c r="I6" s="23" t="s">
        <v>0</v>
      </c>
    </row>
    <row r="7" spans="1:9" ht="12" customHeight="1">
      <c r="A7" s="20" t="s">
        <v>9</v>
      </c>
      <c r="B7" s="21">
        <v>0</v>
      </c>
      <c r="C7" s="21">
        <v>0</v>
      </c>
      <c r="D7" s="21">
        <v>0</v>
      </c>
      <c r="E7" s="21">
        <v>0</v>
      </c>
      <c r="F7" s="21">
        <v>0</v>
      </c>
      <c r="G7" s="22"/>
      <c r="H7" s="22"/>
      <c r="I7" s="23"/>
    </row>
    <row r="8" spans="1:9" ht="12.75">
      <c r="A8" s="20" t="s">
        <v>10</v>
      </c>
      <c r="B8" s="21">
        <v>560427.5938094552</v>
      </c>
      <c r="C8" s="21">
        <v>949815.3997465495</v>
      </c>
      <c r="D8" s="21">
        <v>0</v>
      </c>
      <c r="E8" s="21">
        <v>0</v>
      </c>
      <c r="F8" s="21">
        <v>1510242.9935560047</v>
      </c>
      <c r="G8" s="22"/>
      <c r="H8" s="22" t="s">
        <v>0</v>
      </c>
      <c r="I8" s="23" t="s">
        <v>0</v>
      </c>
    </row>
    <row r="9" spans="1:9" ht="12.75">
      <c r="A9" s="20" t="s">
        <v>11</v>
      </c>
      <c r="B9" s="21">
        <v>54704.60226870218</v>
      </c>
      <c r="C9" s="21">
        <v>101510.8480249503</v>
      </c>
      <c r="D9" s="21">
        <v>0</v>
      </c>
      <c r="E9" s="21">
        <v>0</v>
      </c>
      <c r="F9" s="21">
        <v>156215.45029365248</v>
      </c>
      <c r="G9" s="22"/>
      <c r="H9" s="22" t="s">
        <v>0</v>
      </c>
      <c r="I9" s="23" t="s">
        <v>0</v>
      </c>
    </row>
    <row r="10" spans="1:9" ht="12.75">
      <c r="A10" s="20" t="s">
        <v>12</v>
      </c>
      <c r="B10" s="21">
        <v>0</v>
      </c>
      <c r="C10" s="21">
        <v>0</v>
      </c>
      <c r="D10" s="21">
        <v>0</v>
      </c>
      <c r="E10" s="21">
        <v>0</v>
      </c>
      <c r="F10" s="21">
        <v>0</v>
      </c>
      <c r="G10" s="22"/>
      <c r="H10" s="22" t="s">
        <v>13</v>
      </c>
      <c r="I10" s="23">
        <v>286944298</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13870.684162760062</v>
      </c>
      <c r="C13" s="21">
        <v>4871.238246125371</v>
      </c>
      <c r="D13" s="21">
        <v>0</v>
      </c>
      <c r="E13" s="21">
        <v>0</v>
      </c>
      <c r="F13" s="21">
        <v>18741.92240888543</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845506.7783258543</v>
      </c>
      <c r="C15" s="21">
        <v>660384.5133235108</v>
      </c>
      <c r="D15" s="21">
        <v>0</v>
      </c>
      <c r="E15" s="21">
        <v>0</v>
      </c>
      <c r="F15" s="21">
        <v>1505891.291649365</v>
      </c>
      <c r="G15" s="22"/>
      <c r="H15" s="22" t="s">
        <v>22</v>
      </c>
      <c r="I15" s="23">
        <v>4173655.47</v>
      </c>
    </row>
    <row r="16" spans="1:9" ht="12.75">
      <c r="A16" s="20" t="s">
        <v>23</v>
      </c>
      <c r="B16" s="21">
        <v>89958.18523273418</v>
      </c>
      <c r="C16" s="21">
        <v>68041.70856928757</v>
      </c>
      <c r="D16" s="21">
        <v>0</v>
      </c>
      <c r="E16" s="21">
        <v>0</v>
      </c>
      <c r="F16" s="21">
        <v>157999.89380202175</v>
      </c>
      <c r="G16" s="22"/>
      <c r="H16" s="22"/>
      <c r="I16" s="23"/>
    </row>
    <row r="17" spans="1:9" ht="12.75">
      <c r="A17" s="20" t="s">
        <v>24</v>
      </c>
      <c r="B17" s="21">
        <v>1102250.1700562406</v>
      </c>
      <c r="C17" s="21">
        <v>268659.9639856207</v>
      </c>
      <c r="D17" s="21">
        <v>0</v>
      </c>
      <c r="E17" s="21">
        <v>0</v>
      </c>
      <c r="F17" s="21">
        <v>1370910.1340418614</v>
      </c>
      <c r="G17" s="22"/>
      <c r="H17" s="22" t="s">
        <v>25</v>
      </c>
      <c r="I17" s="23"/>
    </row>
    <row r="18" spans="1:9" ht="12.75">
      <c r="A18" s="20" t="s">
        <v>26</v>
      </c>
      <c r="B18" s="21">
        <v>321312.16368797555</v>
      </c>
      <c r="C18" s="21">
        <v>626722.302930877</v>
      </c>
      <c r="D18" s="21">
        <v>0</v>
      </c>
      <c r="E18" s="21">
        <v>0</v>
      </c>
      <c r="F18" s="21">
        <v>948034.4666188525</v>
      </c>
      <c r="G18" s="22"/>
      <c r="H18" s="22" t="s">
        <v>27</v>
      </c>
      <c r="I18" s="23">
        <v>202443924.188816</v>
      </c>
    </row>
    <row r="19" spans="1:9" ht="12.75">
      <c r="A19" s="20" t="s">
        <v>28</v>
      </c>
      <c r="B19" s="21">
        <v>571423.2762016819</v>
      </c>
      <c r="C19" s="21">
        <v>747391.6385378139</v>
      </c>
      <c r="D19" s="21">
        <v>0</v>
      </c>
      <c r="E19" s="21">
        <v>0</v>
      </c>
      <c r="F19" s="21">
        <v>1318814.9147394958</v>
      </c>
      <c r="G19" s="22"/>
      <c r="H19" s="22" t="s">
        <v>29</v>
      </c>
      <c r="I19" s="23">
        <v>32137465.3175715</v>
      </c>
    </row>
    <row r="20" spans="1:9" ht="12.75">
      <c r="A20" s="20" t="s">
        <v>30</v>
      </c>
      <c r="B20" s="21">
        <v>122531.00749009472</v>
      </c>
      <c r="C20" s="21">
        <v>198262.78998528572</v>
      </c>
      <c r="D20" s="21">
        <v>0</v>
      </c>
      <c r="E20" s="21">
        <v>0</v>
      </c>
      <c r="F20" s="21">
        <v>320793.7974753805</v>
      </c>
      <c r="G20" s="22"/>
      <c r="H20" s="22" t="s">
        <v>31</v>
      </c>
      <c r="I20" s="23" t="s">
        <v>0</v>
      </c>
    </row>
    <row r="21" spans="1:9" ht="12.75">
      <c r="A21" s="20" t="s">
        <v>32</v>
      </c>
      <c r="B21" s="21">
        <v>78653.58934135363</v>
      </c>
      <c r="C21" s="21">
        <v>162213.52073555463</v>
      </c>
      <c r="D21" s="21">
        <v>0</v>
      </c>
      <c r="E21" s="21">
        <v>0</v>
      </c>
      <c r="F21" s="21">
        <v>240867.11007690825</v>
      </c>
      <c r="G21" s="22"/>
      <c r="H21" s="22" t="s">
        <v>33</v>
      </c>
      <c r="I21" s="23">
        <v>27830305.4936125</v>
      </c>
    </row>
    <row r="22" spans="1:9" ht="12.75">
      <c r="A22" s="20" t="s">
        <v>34</v>
      </c>
      <c r="B22" s="21">
        <v>0</v>
      </c>
      <c r="C22" s="21">
        <v>0</v>
      </c>
      <c r="D22" s="21">
        <v>0</v>
      </c>
      <c r="E22" s="21">
        <v>0</v>
      </c>
      <c r="F22" s="21">
        <v>0</v>
      </c>
      <c r="G22" s="22"/>
      <c r="H22" s="22" t="s">
        <v>35</v>
      </c>
      <c r="I22" s="23" t="s">
        <v>0</v>
      </c>
    </row>
    <row r="23" spans="1:9" ht="12.75">
      <c r="A23" s="20" t="s">
        <v>36</v>
      </c>
      <c r="B23" s="21">
        <v>112847.03734238067</v>
      </c>
      <c r="C23" s="21">
        <v>64435.37749204558</v>
      </c>
      <c r="D23" s="21">
        <v>0</v>
      </c>
      <c r="E23" s="21">
        <v>0</v>
      </c>
      <c r="F23" s="21">
        <v>177282.41483442625</v>
      </c>
      <c r="G23" s="22"/>
      <c r="H23" s="22" t="s">
        <v>37</v>
      </c>
      <c r="I23" s="23">
        <v>0</v>
      </c>
    </row>
    <row r="24" spans="1:9" ht="12.75">
      <c r="A24" s="20" t="s">
        <v>38</v>
      </c>
      <c r="B24" s="21">
        <v>0</v>
      </c>
      <c r="C24" s="21">
        <v>0</v>
      </c>
      <c r="D24" s="21">
        <v>0</v>
      </c>
      <c r="E24" s="21">
        <v>0</v>
      </c>
      <c r="F24" s="21">
        <v>0</v>
      </c>
      <c r="G24" s="22"/>
      <c r="H24" s="22"/>
      <c r="I24" s="23"/>
    </row>
    <row r="25" spans="1:9" ht="12.75">
      <c r="A25" s="20" t="s">
        <v>39</v>
      </c>
      <c r="B25" s="21">
        <v>144543.4345585815</v>
      </c>
      <c r="C25" s="21">
        <v>243904.75948525357</v>
      </c>
      <c r="D25" s="21">
        <v>0</v>
      </c>
      <c r="E25" s="21">
        <v>0</v>
      </c>
      <c r="F25" s="21">
        <v>388448.19404383504</v>
      </c>
      <c r="G25" s="22"/>
      <c r="H25" s="22" t="s">
        <v>40</v>
      </c>
      <c r="I25" s="23">
        <v>28706258.47000003</v>
      </c>
    </row>
    <row r="26" spans="1:9" ht="12.75">
      <c r="A26" s="20" t="s">
        <v>41</v>
      </c>
      <c r="B26" s="21">
        <v>0</v>
      </c>
      <c r="C26" s="21">
        <v>0</v>
      </c>
      <c r="D26" s="21">
        <v>0</v>
      </c>
      <c r="E26" s="21">
        <v>0</v>
      </c>
      <c r="F26" s="21">
        <v>0</v>
      </c>
      <c r="G26" s="22"/>
      <c r="H26" s="22" t="s">
        <v>42</v>
      </c>
      <c r="I26" s="23">
        <v>28706258.47</v>
      </c>
    </row>
    <row r="27" spans="1:9" ht="12.75">
      <c r="A27" s="20" t="s">
        <v>43</v>
      </c>
      <c r="B27" s="21">
        <v>139348.07116372284</v>
      </c>
      <c r="C27" s="21">
        <v>150587.13994922227</v>
      </c>
      <c r="D27" s="21">
        <v>0</v>
      </c>
      <c r="E27" s="21">
        <v>0</v>
      </c>
      <c r="F27" s="21">
        <v>289935.2111129451</v>
      </c>
      <c r="G27" s="22"/>
      <c r="H27" s="22"/>
      <c r="I27" s="23"/>
    </row>
    <row r="28" spans="1:9" ht="12.75">
      <c r="A28" s="20" t="s">
        <v>44</v>
      </c>
      <c r="B28" s="21">
        <v>0</v>
      </c>
      <c r="C28" s="21">
        <v>0</v>
      </c>
      <c r="D28" s="21">
        <v>0</v>
      </c>
      <c r="E28" s="21">
        <v>0</v>
      </c>
      <c r="F28" s="21">
        <v>0</v>
      </c>
      <c r="G28" s="22"/>
      <c r="H28" s="22"/>
      <c r="I28" s="23"/>
    </row>
    <row r="29" spans="1:9" ht="12.75">
      <c r="A29" s="20" t="s">
        <v>45</v>
      </c>
      <c r="B29" s="21">
        <v>1178530.742063186</v>
      </c>
      <c r="C29" s="21">
        <v>3243464.197283377</v>
      </c>
      <c r="D29" s="21">
        <v>0</v>
      </c>
      <c r="E29" s="21">
        <v>0</v>
      </c>
      <c r="F29" s="21">
        <v>4421994.939346563</v>
      </c>
      <c r="G29" s="22"/>
      <c r="H29" s="22"/>
      <c r="I29" s="23"/>
    </row>
    <row r="30" spans="1:9" ht="12.75">
      <c r="A30" s="20" t="s">
        <v>46</v>
      </c>
      <c r="B30" s="21">
        <v>9199.537614950195</v>
      </c>
      <c r="C30" s="21">
        <v>9588.019742673861</v>
      </c>
      <c r="D30" s="21">
        <v>0</v>
      </c>
      <c r="E30" s="21">
        <v>0</v>
      </c>
      <c r="F30" s="21">
        <v>18787.557357624057</v>
      </c>
      <c r="G30" s="22"/>
      <c r="H30" s="22"/>
      <c r="I30" s="23"/>
    </row>
    <row r="31" spans="1:9" ht="12.75">
      <c r="A31" s="20" t="s">
        <v>47</v>
      </c>
      <c r="B31" s="21">
        <v>41531.313732819544</v>
      </c>
      <c r="C31" s="21">
        <v>44792.457377295024</v>
      </c>
      <c r="D31" s="21">
        <v>0</v>
      </c>
      <c r="E31" s="21">
        <v>0</v>
      </c>
      <c r="F31" s="21">
        <v>86323.77111011457</v>
      </c>
      <c r="G31" s="22"/>
      <c r="H31" s="22"/>
      <c r="I31" s="23"/>
    </row>
    <row r="32" spans="1:9" ht="12.75">
      <c r="A32" s="20" t="s">
        <v>48</v>
      </c>
      <c r="B32" s="21">
        <v>129325.93434458667</v>
      </c>
      <c r="C32" s="21">
        <v>171868.23771100034</v>
      </c>
      <c r="D32" s="21">
        <v>0</v>
      </c>
      <c r="E32" s="21">
        <v>0</v>
      </c>
      <c r="F32" s="21">
        <v>301194.172055587</v>
      </c>
      <c r="G32" s="22"/>
      <c r="H32" s="22"/>
      <c r="I32" s="23"/>
    </row>
    <row r="33" spans="1:9" ht="12.75">
      <c r="A33" s="20" t="s">
        <v>49</v>
      </c>
      <c r="B33" s="21">
        <v>180568.13114360714</v>
      </c>
      <c r="C33" s="21">
        <v>292483.7474809636</v>
      </c>
      <c r="D33" s="21">
        <v>0</v>
      </c>
      <c r="E33" s="21">
        <v>0</v>
      </c>
      <c r="F33" s="21">
        <v>473051.87862457073</v>
      </c>
      <c r="G33" s="22"/>
      <c r="H33" s="22"/>
      <c r="I33" s="23"/>
    </row>
    <row r="34" spans="1:9" ht="12.75">
      <c r="A34" s="20" t="s">
        <v>50</v>
      </c>
      <c r="B34" s="21">
        <v>181395.41085535605</v>
      </c>
      <c r="C34" s="21">
        <v>274968.11805356736</v>
      </c>
      <c r="D34" s="21">
        <v>0</v>
      </c>
      <c r="E34" s="21">
        <v>0</v>
      </c>
      <c r="F34" s="21">
        <v>456363.5289089234</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155437.31591131442</v>
      </c>
      <c r="C37" s="21">
        <v>233801.88391065676</v>
      </c>
      <c r="D37" s="21">
        <v>0</v>
      </c>
      <c r="E37" s="21">
        <v>0</v>
      </c>
      <c r="F37" s="21">
        <v>389239.1998219712</v>
      </c>
      <c r="G37" s="22"/>
      <c r="H37" s="22"/>
      <c r="I37" s="23"/>
    </row>
    <row r="38" spans="1:9" ht="12.75">
      <c r="A38" s="20" t="s">
        <v>54</v>
      </c>
      <c r="B38" s="21">
        <v>0</v>
      </c>
      <c r="C38" s="21">
        <v>0</v>
      </c>
      <c r="D38" s="21">
        <v>0</v>
      </c>
      <c r="E38" s="21">
        <v>0</v>
      </c>
      <c r="F38" s="21">
        <v>0</v>
      </c>
      <c r="G38" s="22"/>
      <c r="H38" s="22"/>
      <c r="I38" s="23"/>
    </row>
    <row r="39" spans="1:9" ht="12.75">
      <c r="A39" s="20" t="s">
        <v>55</v>
      </c>
      <c r="B39" s="21">
        <v>353166.52803442546</v>
      </c>
      <c r="C39" s="21">
        <v>251049.55428007495</v>
      </c>
      <c r="D39" s="21">
        <v>0</v>
      </c>
      <c r="E39" s="21">
        <v>0</v>
      </c>
      <c r="F39" s="21">
        <v>604216.0823145004</v>
      </c>
      <c r="G39" s="22"/>
      <c r="H39" s="22"/>
      <c r="I39" s="23"/>
    </row>
    <row r="40" spans="1:9" ht="12.75">
      <c r="A40" s="20" t="s">
        <v>56</v>
      </c>
      <c r="B40" s="21">
        <v>138239.96099819778</v>
      </c>
      <c r="C40" s="21">
        <v>87225.93894287043</v>
      </c>
      <c r="D40" s="21">
        <v>0</v>
      </c>
      <c r="E40" s="21">
        <v>0</v>
      </c>
      <c r="F40" s="21">
        <v>225465.8999410682</v>
      </c>
      <c r="G40" s="22"/>
      <c r="H40" s="22"/>
      <c r="I40" s="23"/>
    </row>
    <row r="41" spans="1:9" ht="12.75">
      <c r="A41" s="20" t="s">
        <v>57</v>
      </c>
      <c r="B41" s="21">
        <v>1088358.4236094474</v>
      </c>
      <c r="C41" s="21">
        <v>576979.0386788866</v>
      </c>
      <c r="D41" s="21">
        <v>0</v>
      </c>
      <c r="E41" s="21">
        <v>0</v>
      </c>
      <c r="F41" s="21">
        <v>1665337.462288334</v>
      </c>
      <c r="G41" s="22"/>
      <c r="H41" s="22"/>
      <c r="I41" s="23"/>
    </row>
    <row r="42" spans="1:9" ht="12.75">
      <c r="A42" s="20" t="s">
        <v>58</v>
      </c>
      <c r="B42" s="21">
        <v>824283.0167817223</v>
      </c>
      <c r="C42" s="21">
        <v>836895.8145369433</v>
      </c>
      <c r="D42" s="21">
        <v>0</v>
      </c>
      <c r="E42" s="21">
        <v>0</v>
      </c>
      <c r="F42" s="21">
        <v>1661178.8313186658</v>
      </c>
      <c r="G42" s="22"/>
      <c r="H42" s="22"/>
      <c r="I42" s="23"/>
    </row>
    <row r="43" spans="1:9" ht="12.75">
      <c r="A43" s="20" t="s">
        <v>59</v>
      </c>
      <c r="B43" s="21">
        <v>925903.8567344015</v>
      </c>
      <c r="C43" s="21">
        <v>982438.5374602117</v>
      </c>
      <c r="D43" s="21">
        <v>0</v>
      </c>
      <c r="E43" s="21">
        <v>0</v>
      </c>
      <c r="F43" s="21">
        <v>1908342.3941946132</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7269.998372129937</v>
      </c>
      <c r="C46" s="21">
        <v>17843.26495680177</v>
      </c>
      <c r="D46" s="21">
        <v>0</v>
      </c>
      <c r="E46" s="21">
        <v>0</v>
      </c>
      <c r="F46" s="21">
        <v>25113.263328931705</v>
      </c>
      <c r="G46" s="22"/>
      <c r="H46" s="22"/>
      <c r="I46" s="23"/>
    </row>
    <row r="47" spans="1:9" ht="12.75">
      <c r="A47" s="20" t="s">
        <v>63</v>
      </c>
      <c r="B47" s="21">
        <v>77885.98610103216</v>
      </c>
      <c r="C47" s="21">
        <v>25749.81235749097</v>
      </c>
      <c r="D47" s="21">
        <v>0</v>
      </c>
      <c r="E47" s="21">
        <v>0</v>
      </c>
      <c r="F47" s="21">
        <v>103635.79845852313</v>
      </c>
      <c r="G47" s="22"/>
      <c r="H47" s="22"/>
      <c r="I47" s="23"/>
    </row>
    <row r="48" spans="1:9" ht="12.75">
      <c r="A48" s="20" t="s">
        <v>64</v>
      </c>
      <c r="B48" s="21">
        <v>201143.64239027264</v>
      </c>
      <c r="C48" s="21">
        <v>43057.159198336594</v>
      </c>
      <c r="D48" s="21">
        <v>0</v>
      </c>
      <c r="E48" s="21">
        <v>0</v>
      </c>
      <c r="F48" s="21">
        <v>244200.80158860923</v>
      </c>
      <c r="G48" s="22"/>
      <c r="H48" s="22"/>
      <c r="I48" s="23"/>
    </row>
    <row r="49" spans="1:9" ht="12.75">
      <c r="A49" s="20" t="s">
        <v>65</v>
      </c>
      <c r="B49" s="21">
        <v>47481.40897220161</v>
      </c>
      <c r="C49" s="21">
        <v>78075.54665733106</v>
      </c>
      <c r="D49" s="21">
        <v>0</v>
      </c>
      <c r="E49" s="21">
        <v>0</v>
      </c>
      <c r="F49" s="21">
        <v>125556.95562953266</v>
      </c>
      <c r="G49" s="22"/>
      <c r="H49" s="22"/>
      <c r="I49" s="23"/>
    </row>
    <row r="50" spans="1:9" ht="12.75">
      <c r="A50" s="20" t="s">
        <v>66</v>
      </c>
      <c r="B50" s="21">
        <v>408240.8904005996</v>
      </c>
      <c r="C50" s="21">
        <v>242958.1268306498</v>
      </c>
      <c r="D50" s="21">
        <v>0</v>
      </c>
      <c r="E50" s="21">
        <v>0</v>
      </c>
      <c r="F50" s="21">
        <v>651199.0172312494</v>
      </c>
      <c r="G50" s="22"/>
      <c r="H50" s="22"/>
      <c r="I50" s="23"/>
    </row>
    <row r="51" spans="1:9" ht="12.75">
      <c r="A51" s="20" t="s">
        <v>67</v>
      </c>
      <c r="B51" s="21">
        <v>117964.00223556017</v>
      </c>
      <c r="C51" s="21">
        <v>126837.07444799559</v>
      </c>
      <c r="D51" s="21">
        <v>0</v>
      </c>
      <c r="E51" s="21">
        <v>0</v>
      </c>
      <c r="F51" s="21">
        <v>244801.07668355576</v>
      </c>
      <c r="G51" s="22"/>
      <c r="H51" s="22"/>
      <c r="I51" s="23"/>
    </row>
    <row r="52" spans="1:9" ht="12.75">
      <c r="A52" s="20" t="s">
        <v>68</v>
      </c>
      <c r="B52" s="21">
        <v>21827.54701975082</v>
      </c>
      <c r="C52" s="21">
        <v>12756.723362781357</v>
      </c>
      <c r="D52" s="21">
        <v>0</v>
      </c>
      <c r="E52" s="21">
        <v>0</v>
      </c>
      <c r="F52" s="21">
        <v>34584.27038253217</v>
      </c>
      <c r="G52" s="22"/>
      <c r="H52" s="22"/>
      <c r="I52" s="23"/>
    </row>
    <row r="53" spans="1:9" ht="12.75">
      <c r="A53" s="20" t="s">
        <v>69</v>
      </c>
      <c r="B53" s="21">
        <v>124864.24051021818</v>
      </c>
      <c r="C53" s="21">
        <v>72880.18326247239</v>
      </c>
      <c r="D53" s="21">
        <v>0</v>
      </c>
      <c r="E53" s="21">
        <v>0</v>
      </c>
      <c r="F53" s="21">
        <v>197744.42377269058</v>
      </c>
      <c r="G53" s="22"/>
      <c r="H53" s="22"/>
      <c r="I53" s="23"/>
    </row>
    <row r="54" spans="1:9" ht="12.75">
      <c r="A54" s="20" t="s">
        <v>70</v>
      </c>
      <c r="B54" s="21">
        <v>1919966.434727164</v>
      </c>
      <c r="C54" s="21">
        <v>4371904.147408024</v>
      </c>
      <c r="D54" s="21">
        <v>0</v>
      </c>
      <c r="E54" s="21">
        <v>0</v>
      </c>
      <c r="F54" s="21">
        <v>6291870.582135188</v>
      </c>
      <c r="G54" s="22"/>
      <c r="H54" s="22"/>
      <c r="I54" s="23"/>
    </row>
    <row r="55" spans="1:9" ht="12.75">
      <c r="A55" s="20" t="s">
        <v>71</v>
      </c>
      <c r="B55" s="21">
        <v>5167.280349481056</v>
      </c>
      <c r="C55" s="21">
        <v>1256.7162806482459</v>
      </c>
      <c r="D55" s="21">
        <v>0</v>
      </c>
      <c r="E55" s="21">
        <v>0</v>
      </c>
      <c r="F55" s="21">
        <v>6423.996630129302</v>
      </c>
      <c r="G55" s="22"/>
      <c r="H55" s="22"/>
      <c r="I55" s="23"/>
    </row>
    <row r="56" spans="1:9" ht="12.75">
      <c r="A56" s="20" t="s">
        <v>72</v>
      </c>
      <c r="B56" s="21">
        <v>0</v>
      </c>
      <c r="C56" s="21">
        <v>0</v>
      </c>
      <c r="D56" s="21">
        <v>0</v>
      </c>
      <c r="E56" s="21">
        <v>0</v>
      </c>
      <c r="F56" s="21">
        <v>0</v>
      </c>
      <c r="G56" s="22"/>
      <c r="H56" s="22"/>
      <c r="I56" s="23"/>
    </row>
    <row r="57" spans="1:9" ht="12.75">
      <c r="A57" s="20" t="s">
        <v>73</v>
      </c>
      <c r="B57" s="21">
        <v>52704.85541243789</v>
      </c>
      <c r="C57" s="21">
        <v>53121.42058553917</v>
      </c>
      <c r="D57" s="21">
        <v>0</v>
      </c>
      <c r="E57" s="21">
        <v>0</v>
      </c>
      <c r="F57" s="21">
        <v>105826.27599797706</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12389123.319549732</v>
      </c>
      <c r="C60" s="21">
        <v>16317135.150450272</v>
      </c>
      <c r="D60" s="21">
        <v>0</v>
      </c>
      <c r="E60" s="21">
        <v>0</v>
      </c>
      <c r="F60" s="21">
        <v>28706258.47</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4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3" width="12.125" style="16" customWidth="1"/>
    <col min="4" max="4" width="9.375" style="16" customWidth="1"/>
    <col min="5" max="5" width="14.50390625" style="16" customWidth="1"/>
    <col min="6" max="6" width="12.125" style="16" customWidth="1"/>
    <col min="7" max="7" width="2.625" style="16" customWidth="1"/>
    <col min="8" max="8" width="28.125" style="16" customWidth="1"/>
    <col min="9" max="9" width="13.375" style="17" customWidth="1"/>
    <col min="10" max="16384" width="10.625" style="16" customWidth="1"/>
  </cols>
  <sheetData>
    <row r="1" spans="1:9" ht="12.75">
      <c r="A1" s="133" t="s">
        <v>249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11.707019328585961</v>
      </c>
      <c r="C9" s="21">
        <v>0</v>
      </c>
      <c r="D9" s="21">
        <v>2.2929806714140386</v>
      </c>
      <c r="E9" s="21">
        <v>0</v>
      </c>
      <c r="F9" s="21">
        <v>14</v>
      </c>
      <c r="G9" s="22"/>
      <c r="H9" s="22" t="s">
        <v>0</v>
      </c>
      <c r="I9" s="23" t="s">
        <v>0</v>
      </c>
    </row>
    <row r="10" spans="1:9" ht="12.75">
      <c r="A10" s="20" t="s">
        <v>12</v>
      </c>
      <c r="B10" s="21">
        <v>0</v>
      </c>
      <c r="C10" s="21">
        <v>0</v>
      </c>
      <c r="D10" s="21">
        <v>0</v>
      </c>
      <c r="E10" s="21">
        <v>0</v>
      </c>
      <c r="F10" s="21">
        <v>0</v>
      </c>
      <c r="G10" s="22"/>
      <c r="H10" s="22" t="s">
        <v>13</v>
      </c>
      <c r="I10" s="23">
        <v>0</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19.732394366197184</v>
      </c>
      <c r="C13" s="21">
        <v>0</v>
      </c>
      <c r="D13" s="21">
        <v>1.267605633802817</v>
      </c>
      <c r="E13" s="21">
        <v>0</v>
      </c>
      <c r="F13" s="21">
        <v>21</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91281.17</v>
      </c>
    </row>
    <row r="16" spans="1:9" ht="12.75">
      <c r="A16" s="20" t="s">
        <v>23</v>
      </c>
      <c r="B16" s="21">
        <v>141.34718675706614</v>
      </c>
      <c r="C16" s="21">
        <v>0</v>
      </c>
      <c r="D16" s="21">
        <v>16.652813242933874</v>
      </c>
      <c r="E16" s="21">
        <v>0</v>
      </c>
      <c r="F16" s="21">
        <v>158</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35</v>
      </c>
      <c r="C19" s="21">
        <v>0</v>
      </c>
      <c r="D19" s="21">
        <v>0</v>
      </c>
      <c r="E19" s="21">
        <v>0</v>
      </c>
      <c r="F19" s="21">
        <v>35</v>
      </c>
      <c r="G19" s="22"/>
      <c r="H19" s="22" t="s">
        <v>29</v>
      </c>
      <c r="I19" s="23">
        <v>0</v>
      </c>
    </row>
    <row r="20" spans="1:9" ht="12.75">
      <c r="A20" s="20" t="s">
        <v>30</v>
      </c>
      <c r="B20" s="21">
        <v>71.68778036963933</v>
      </c>
      <c r="C20" s="21">
        <v>0</v>
      </c>
      <c r="D20" s="21">
        <v>6.3122196303606675</v>
      </c>
      <c r="E20" s="21">
        <v>0</v>
      </c>
      <c r="F20" s="21">
        <v>78</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812.0706380065477</v>
      </c>
      <c r="C23" s="21">
        <v>0</v>
      </c>
      <c r="D23" s="21">
        <v>775.9293619934523</v>
      </c>
      <c r="E23" s="21">
        <v>0</v>
      </c>
      <c r="F23" s="21">
        <v>1588</v>
      </c>
      <c r="G23" s="22"/>
      <c r="H23" s="22" t="s">
        <v>37</v>
      </c>
      <c r="I23" s="23">
        <v>0</v>
      </c>
    </row>
    <row r="24" spans="1:9" ht="12.75">
      <c r="A24" s="20" t="s">
        <v>38</v>
      </c>
      <c r="B24" s="21">
        <v>291.57314076954304</v>
      </c>
      <c r="C24" s="21">
        <v>0</v>
      </c>
      <c r="D24" s="21">
        <v>360.42685923045696</v>
      </c>
      <c r="E24" s="21">
        <v>0</v>
      </c>
      <c r="F24" s="21">
        <v>652</v>
      </c>
      <c r="G24" s="22"/>
      <c r="H24" s="22"/>
      <c r="I24" s="23"/>
    </row>
    <row r="25" spans="1:9" ht="12.75">
      <c r="A25" s="20" t="s">
        <v>39</v>
      </c>
      <c r="B25" s="21">
        <v>0</v>
      </c>
      <c r="C25" s="21">
        <v>0</v>
      </c>
      <c r="D25" s="21">
        <v>0</v>
      </c>
      <c r="E25" s="21">
        <v>0</v>
      </c>
      <c r="F25" s="21">
        <v>0</v>
      </c>
      <c r="G25" s="22"/>
      <c r="H25" s="22" t="s">
        <v>40</v>
      </c>
      <c r="I25" s="23">
        <v>91281.17</v>
      </c>
    </row>
    <row r="26" spans="1:9" ht="12.75">
      <c r="A26" s="20" t="s">
        <v>41</v>
      </c>
      <c r="B26" s="21">
        <v>220.23571771483438</v>
      </c>
      <c r="C26" s="21">
        <v>0</v>
      </c>
      <c r="D26" s="21">
        <v>11.764282285165626</v>
      </c>
      <c r="E26" s="21">
        <v>0</v>
      </c>
      <c r="F26" s="21">
        <v>232</v>
      </c>
      <c r="G26" s="22"/>
      <c r="H26" s="22" t="s">
        <v>42</v>
      </c>
      <c r="I26" s="23">
        <v>91281</v>
      </c>
    </row>
    <row r="27" spans="1:9" ht="12.75">
      <c r="A27" s="20" t="s">
        <v>43</v>
      </c>
      <c r="B27" s="21">
        <v>0</v>
      </c>
      <c r="C27" s="21">
        <v>0</v>
      </c>
      <c r="D27" s="21">
        <v>0</v>
      </c>
      <c r="E27" s="21">
        <v>0</v>
      </c>
      <c r="F27" s="21">
        <v>0</v>
      </c>
      <c r="G27" s="22"/>
      <c r="H27" s="22"/>
      <c r="I27" s="23" t="s">
        <v>0</v>
      </c>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12.106571936056838</v>
      </c>
      <c r="C30" s="21">
        <v>0</v>
      </c>
      <c r="D30" s="21">
        <v>11.893428063943162</v>
      </c>
      <c r="E30" s="21">
        <v>0</v>
      </c>
      <c r="F30" s="21">
        <v>24</v>
      </c>
      <c r="G30" s="22"/>
      <c r="H30" s="22"/>
      <c r="I30" s="23"/>
    </row>
    <row r="31" spans="1:9" ht="12.75">
      <c r="A31" s="20" t="s">
        <v>47</v>
      </c>
      <c r="B31" s="21">
        <v>75.21239812299333</v>
      </c>
      <c r="C31" s="21">
        <v>0</v>
      </c>
      <c r="D31" s="21">
        <v>263.7876018770067</v>
      </c>
      <c r="E31" s="21">
        <v>0</v>
      </c>
      <c r="F31" s="21">
        <v>339</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2</v>
      </c>
      <c r="C34" s="21">
        <v>0</v>
      </c>
      <c r="D34" s="21">
        <v>0</v>
      </c>
      <c r="E34" s="21">
        <v>0</v>
      </c>
      <c r="F34" s="21">
        <v>2</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6195.001797833802</v>
      </c>
      <c r="C39" s="21">
        <v>0</v>
      </c>
      <c r="D39" s="21">
        <v>3625.998202166198</v>
      </c>
      <c r="E39" s="21">
        <v>0</v>
      </c>
      <c r="F39" s="21">
        <v>9821</v>
      </c>
      <c r="G39" s="22"/>
      <c r="H39" s="22"/>
      <c r="I39" s="23"/>
    </row>
    <row r="40" spans="1:9" ht="12.75">
      <c r="A40" s="20" t="s">
        <v>56</v>
      </c>
      <c r="B40" s="21">
        <v>1</v>
      </c>
      <c r="C40" s="21">
        <v>0</v>
      </c>
      <c r="D40" s="21">
        <v>0</v>
      </c>
      <c r="E40" s="21">
        <v>0</v>
      </c>
      <c r="F40" s="21">
        <v>1</v>
      </c>
      <c r="G40" s="22"/>
      <c r="H40" s="22"/>
      <c r="I40" s="23"/>
    </row>
    <row r="41" spans="1:9" ht="12.75">
      <c r="A41" s="20" t="s">
        <v>57</v>
      </c>
      <c r="B41" s="21">
        <v>252.33717079325027</v>
      </c>
      <c r="C41" s="21">
        <v>0</v>
      </c>
      <c r="D41" s="21">
        <v>12.662829206749723</v>
      </c>
      <c r="E41" s="21">
        <v>0</v>
      </c>
      <c r="F41" s="21">
        <v>265</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127.04961464354528</v>
      </c>
      <c r="C47" s="21">
        <v>0</v>
      </c>
      <c r="D47" s="21">
        <v>17.95038535645472</v>
      </c>
      <c r="E47" s="21">
        <v>0</v>
      </c>
      <c r="F47" s="21">
        <v>145</v>
      </c>
      <c r="G47" s="22"/>
      <c r="H47" s="22"/>
      <c r="I47" s="23"/>
    </row>
    <row r="48" spans="1:9" ht="12.75">
      <c r="A48" s="20" t="s">
        <v>64</v>
      </c>
      <c r="B48" s="21">
        <v>0</v>
      </c>
      <c r="C48" s="21">
        <v>0</v>
      </c>
      <c r="D48" s="21">
        <v>0</v>
      </c>
      <c r="E48" s="21">
        <v>0</v>
      </c>
      <c r="F48" s="21">
        <v>0</v>
      </c>
      <c r="G48" s="22"/>
      <c r="H48" s="22"/>
      <c r="I48" s="23"/>
    </row>
    <row r="49" spans="1:9" ht="12.75">
      <c r="A49" s="20" t="s">
        <v>65</v>
      </c>
      <c r="B49" s="21">
        <v>3595.7421556876284</v>
      </c>
      <c r="C49" s="21">
        <v>0</v>
      </c>
      <c r="D49" s="21">
        <v>1438.2578443123718</v>
      </c>
      <c r="E49" s="21">
        <v>0</v>
      </c>
      <c r="F49" s="21">
        <v>5034</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59904.25372455656</v>
      </c>
      <c r="C53" s="21">
        <v>0</v>
      </c>
      <c r="D53" s="21">
        <v>12174.746275443436</v>
      </c>
      <c r="E53" s="21">
        <v>0</v>
      </c>
      <c r="F53" s="21">
        <v>72079</v>
      </c>
      <c r="G53" s="22"/>
      <c r="H53" s="22"/>
      <c r="I53" s="23"/>
    </row>
    <row r="54" spans="1:9" ht="12.75">
      <c r="A54" s="20" t="s">
        <v>70</v>
      </c>
      <c r="B54" s="21">
        <v>0</v>
      </c>
      <c r="C54" s="21">
        <v>0</v>
      </c>
      <c r="D54" s="21">
        <v>0</v>
      </c>
      <c r="E54" s="21">
        <v>0</v>
      </c>
      <c r="F54" s="21">
        <v>0</v>
      </c>
      <c r="G54" s="22"/>
      <c r="H54" s="22"/>
      <c r="I54" s="23"/>
    </row>
    <row r="55" spans="1:9" ht="12.75">
      <c r="A55" s="20" t="s">
        <v>71</v>
      </c>
      <c r="B55" s="21">
        <v>678.318842362368</v>
      </c>
      <c r="C55" s="21">
        <v>0</v>
      </c>
      <c r="D55" s="21">
        <v>114.68115763763201</v>
      </c>
      <c r="E55" s="21">
        <v>0</v>
      </c>
      <c r="F55" s="21">
        <v>793</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72446.37615324861</v>
      </c>
      <c r="C60" s="21">
        <v>0</v>
      </c>
      <c r="D60" s="21">
        <v>18834.62384675138</v>
      </c>
      <c r="E60" s="21">
        <v>0</v>
      </c>
      <c r="F60" s="21">
        <v>91281</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4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25" sqref="I25"/>
    </sheetView>
  </sheetViews>
  <sheetFormatPr defaultColWidth="9.00390625" defaultRowHeight="12.75"/>
  <cols>
    <col min="1" max="1" width="15.625" style="16" customWidth="1"/>
    <col min="2" max="2" width="5.625" style="16" customWidth="1"/>
    <col min="3" max="3" width="11.625" style="16" customWidth="1"/>
    <col min="4" max="4" width="12.12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259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4163.909545730577</v>
      </c>
      <c r="E8" s="21">
        <v>0</v>
      </c>
      <c r="F8" s="21">
        <v>4163.909545730577</v>
      </c>
      <c r="G8" s="22"/>
      <c r="H8" s="22" t="s">
        <v>0</v>
      </c>
      <c r="I8" s="23" t="s">
        <v>0</v>
      </c>
    </row>
    <row r="9" spans="1:9" ht="12.75">
      <c r="A9" s="20" t="s">
        <v>11</v>
      </c>
      <c r="B9" s="21">
        <v>0</v>
      </c>
      <c r="C9" s="21">
        <v>0</v>
      </c>
      <c r="D9" s="21">
        <v>1648652.41696836</v>
      </c>
      <c r="E9" s="21">
        <v>0</v>
      </c>
      <c r="F9" s="21">
        <v>1648652.41696836</v>
      </c>
      <c r="G9" s="22"/>
      <c r="H9" s="22" t="s">
        <v>0</v>
      </c>
      <c r="I9" s="23" t="s">
        <v>0</v>
      </c>
    </row>
    <row r="10" spans="1:9" ht="12.75">
      <c r="A10" s="20" t="s">
        <v>12</v>
      </c>
      <c r="B10" s="21">
        <v>0</v>
      </c>
      <c r="C10" s="21">
        <v>0</v>
      </c>
      <c r="D10" s="21">
        <v>582.1554337901398</v>
      </c>
      <c r="E10" s="21">
        <v>0</v>
      </c>
      <c r="F10" s="21">
        <v>582.1554337901398</v>
      </c>
      <c r="G10" s="22"/>
      <c r="H10" s="22" t="s">
        <v>13</v>
      </c>
      <c r="I10" s="23">
        <v>10837049</v>
      </c>
    </row>
    <row r="11" spans="1:9" ht="12.75">
      <c r="A11" s="20" t="s">
        <v>14</v>
      </c>
      <c r="B11" s="21">
        <v>0</v>
      </c>
      <c r="C11" s="21">
        <v>0</v>
      </c>
      <c r="D11" s="21">
        <v>2053.5960982413203</v>
      </c>
      <c r="E11" s="21">
        <v>0</v>
      </c>
      <c r="F11" s="21">
        <v>2053.5960982413203</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441.96726866788185</v>
      </c>
      <c r="E14" s="21">
        <v>0</v>
      </c>
      <c r="F14" s="21">
        <v>441.96726866788185</v>
      </c>
      <c r="G14" s="22"/>
      <c r="H14" s="22" t="s">
        <v>20</v>
      </c>
      <c r="I14" s="23">
        <v>0</v>
      </c>
    </row>
    <row r="15" spans="1:9" ht="12.75">
      <c r="A15" s="20" t="s">
        <v>21</v>
      </c>
      <c r="B15" s="21">
        <v>0</v>
      </c>
      <c r="C15" s="21">
        <v>0</v>
      </c>
      <c r="D15" s="21">
        <v>3070.227830043954</v>
      </c>
      <c r="E15" s="21">
        <v>0</v>
      </c>
      <c r="F15" s="21">
        <v>3070.227830043954</v>
      </c>
      <c r="G15" s="22"/>
      <c r="H15" s="22" t="s">
        <v>22</v>
      </c>
      <c r="I15" s="23">
        <v>760096.15</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42.805546602216154</v>
      </c>
      <c r="E18" s="21">
        <v>0</v>
      </c>
      <c r="F18" s="21">
        <v>42.805546602216154</v>
      </c>
      <c r="G18" s="22"/>
      <c r="H18" s="22" t="s">
        <v>27</v>
      </c>
      <c r="I18" s="23">
        <v>0</v>
      </c>
    </row>
    <row r="19" spans="1:9" ht="12.75">
      <c r="A19" s="20" t="s">
        <v>28</v>
      </c>
      <c r="B19" s="21">
        <v>0</v>
      </c>
      <c r="C19" s="21">
        <v>0</v>
      </c>
      <c r="D19" s="21">
        <v>1501.4045470727317</v>
      </c>
      <c r="E19" s="21">
        <v>0</v>
      </c>
      <c r="F19" s="21">
        <v>1501.4045470727317</v>
      </c>
      <c r="G19" s="22"/>
      <c r="H19" s="22" t="s">
        <v>29</v>
      </c>
      <c r="I19" s="23">
        <v>0</v>
      </c>
    </row>
    <row r="20" spans="1:9" ht="12.75">
      <c r="A20" s="20" t="s">
        <v>30</v>
      </c>
      <c r="B20" s="21">
        <v>0</v>
      </c>
      <c r="C20" s="21">
        <v>0</v>
      </c>
      <c r="D20" s="21">
        <v>1766.7989360064719</v>
      </c>
      <c r="E20" s="21">
        <v>0</v>
      </c>
      <c r="F20" s="21">
        <v>1766.7989360064719</v>
      </c>
      <c r="G20" s="22"/>
      <c r="H20" s="22" t="s">
        <v>31</v>
      </c>
      <c r="I20" s="23" t="s">
        <v>0</v>
      </c>
    </row>
    <row r="21" spans="1:9" ht="12.75">
      <c r="A21" s="20" t="s">
        <v>32</v>
      </c>
      <c r="B21" s="21">
        <v>0</v>
      </c>
      <c r="C21" s="21">
        <v>0</v>
      </c>
      <c r="D21" s="21">
        <v>66.34859723343504</v>
      </c>
      <c r="E21" s="21">
        <v>0</v>
      </c>
      <c r="F21" s="21">
        <v>66.34859723343504</v>
      </c>
      <c r="G21" s="22"/>
      <c r="H21" s="22" t="s">
        <v>33</v>
      </c>
      <c r="I21" s="23">
        <v>0</v>
      </c>
    </row>
    <row r="22" spans="1:9" ht="12.75">
      <c r="A22" s="20" t="s">
        <v>34</v>
      </c>
      <c r="B22" s="21">
        <v>0</v>
      </c>
      <c r="C22" s="21">
        <v>0</v>
      </c>
      <c r="D22" s="21">
        <v>2866.901483683427</v>
      </c>
      <c r="E22" s="21">
        <v>0</v>
      </c>
      <c r="F22" s="21">
        <v>2866.901483683427</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4898706.348288224</v>
      </c>
      <c r="E24" s="21">
        <v>0</v>
      </c>
      <c r="F24" s="21">
        <v>4898706.348288224</v>
      </c>
      <c r="G24" s="22"/>
      <c r="H24" s="22"/>
      <c r="I24" s="23"/>
    </row>
    <row r="25" spans="1:9" ht="12.75">
      <c r="A25" s="20" t="s">
        <v>39</v>
      </c>
      <c r="B25" s="21">
        <v>0</v>
      </c>
      <c r="C25" s="21">
        <v>0</v>
      </c>
      <c r="D25" s="21">
        <v>0</v>
      </c>
      <c r="E25" s="21">
        <v>0</v>
      </c>
      <c r="F25" s="21">
        <v>0</v>
      </c>
      <c r="G25" s="22"/>
      <c r="H25" s="22" t="s">
        <v>40</v>
      </c>
      <c r="I25" s="23">
        <v>11597145.15</v>
      </c>
    </row>
    <row r="26" spans="1:9" ht="12.75">
      <c r="A26" s="20" t="s">
        <v>41</v>
      </c>
      <c r="B26" s="21">
        <v>0</v>
      </c>
      <c r="C26" s="21">
        <v>0</v>
      </c>
      <c r="D26" s="21">
        <v>469.7908739593223</v>
      </c>
      <c r="E26" s="21">
        <v>0</v>
      </c>
      <c r="F26" s="21">
        <v>469.7908739593223</v>
      </c>
      <c r="G26" s="22"/>
      <c r="H26" s="22" t="s">
        <v>42</v>
      </c>
      <c r="I26" s="23">
        <v>11597145.150000002</v>
      </c>
    </row>
    <row r="27" spans="1:9" ht="12.75">
      <c r="A27" s="20" t="s">
        <v>43</v>
      </c>
      <c r="B27" s="21">
        <v>0</v>
      </c>
      <c r="C27" s="21">
        <v>0</v>
      </c>
      <c r="D27" s="21">
        <v>0</v>
      </c>
      <c r="E27" s="21">
        <v>0</v>
      </c>
      <c r="F27" s="21">
        <v>0</v>
      </c>
      <c r="G27" s="22"/>
      <c r="H27" s="22"/>
      <c r="I27" s="23" t="s">
        <v>0</v>
      </c>
    </row>
    <row r="28" spans="1:9" ht="12.75">
      <c r="A28" s="20" t="s">
        <v>44</v>
      </c>
      <c r="B28" s="21">
        <v>0</v>
      </c>
      <c r="C28" s="21">
        <v>0</v>
      </c>
      <c r="D28" s="21">
        <v>1899.496130473342</v>
      </c>
      <c r="E28" s="21">
        <v>0</v>
      </c>
      <c r="F28" s="21">
        <v>1899.496130473342</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4285.905353546893</v>
      </c>
      <c r="E31" s="21">
        <v>0</v>
      </c>
      <c r="F31" s="21">
        <v>4285.905353546893</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1051.946307749462</v>
      </c>
      <c r="E33" s="21">
        <v>0</v>
      </c>
      <c r="F33" s="21">
        <v>1051.946307749462</v>
      </c>
      <c r="G33" s="22"/>
      <c r="H33" s="22"/>
      <c r="I33" s="23"/>
    </row>
    <row r="34" spans="1:9" ht="12.75">
      <c r="A34" s="20" t="s">
        <v>50</v>
      </c>
      <c r="B34" s="21">
        <v>0</v>
      </c>
      <c r="C34" s="21">
        <v>0</v>
      </c>
      <c r="D34" s="21">
        <v>264.32425026868475</v>
      </c>
      <c r="E34" s="21">
        <v>0</v>
      </c>
      <c r="F34" s="21">
        <v>264.32425026868475</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3007.089648805685</v>
      </c>
      <c r="E37" s="21">
        <v>0</v>
      </c>
      <c r="F37" s="21">
        <v>3007.089648805685</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38.52499194199454</v>
      </c>
      <c r="E40" s="21">
        <v>0</v>
      </c>
      <c r="F40" s="21">
        <v>38.52499194199454</v>
      </c>
      <c r="G40" s="22"/>
      <c r="H40" s="22"/>
      <c r="I40" s="23"/>
    </row>
    <row r="41" spans="1:9" ht="12.75">
      <c r="A41" s="20" t="s">
        <v>57</v>
      </c>
      <c r="B41" s="21">
        <v>0</v>
      </c>
      <c r="C41" s="21">
        <v>0</v>
      </c>
      <c r="D41" s="21">
        <v>290.0075782300145</v>
      </c>
      <c r="E41" s="21">
        <v>0</v>
      </c>
      <c r="F41" s="21">
        <v>290.0075782300145</v>
      </c>
      <c r="G41" s="22"/>
      <c r="H41" s="22"/>
      <c r="I41" s="23"/>
    </row>
    <row r="42" spans="1:9" ht="12.75">
      <c r="A42" s="20" t="s">
        <v>58</v>
      </c>
      <c r="B42" s="21">
        <v>0</v>
      </c>
      <c r="C42" s="21">
        <v>0</v>
      </c>
      <c r="D42" s="21">
        <v>2239009.3934874847</v>
      </c>
      <c r="E42" s="21">
        <v>0</v>
      </c>
      <c r="F42" s="21">
        <v>2239009.3934874847</v>
      </c>
      <c r="G42" s="22"/>
      <c r="H42" s="22"/>
      <c r="I42" s="23"/>
    </row>
    <row r="43" spans="1:9" ht="12.75">
      <c r="A43" s="20" t="s">
        <v>59</v>
      </c>
      <c r="B43" s="21">
        <v>0</v>
      </c>
      <c r="C43" s="21">
        <v>0</v>
      </c>
      <c r="D43" s="21">
        <v>866.8123186948771</v>
      </c>
      <c r="E43" s="21">
        <v>0</v>
      </c>
      <c r="F43" s="21">
        <v>866.8123186948771</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1115.084488987731</v>
      </c>
      <c r="E47" s="21">
        <v>0</v>
      </c>
      <c r="F47" s="21">
        <v>1115.084488987731</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100.59303451520798</v>
      </c>
      <c r="E49" s="21">
        <v>0</v>
      </c>
      <c r="F49" s="21">
        <v>100.59303451520798</v>
      </c>
      <c r="G49" s="22"/>
      <c r="H49" s="22"/>
      <c r="I49" s="23"/>
    </row>
    <row r="50" spans="1:9" ht="12.75">
      <c r="A50" s="20" t="s">
        <v>66</v>
      </c>
      <c r="B50" s="21">
        <v>0</v>
      </c>
      <c r="C50" s="21">
        <v>0</v>
      </c>
      <c r="D50" s="21">
        <v>2777928.014793391</v>
      </c>
      <c r="E50" s="21">
        <v>0</v>
      </c>
      <c r="F50" s="21">
        <v>2777928.014793391</v>
      </c>
      <c r="G50" s="22"/>
      <c r="H50" s="22"/>
      <c r="I50" s="23"/>
    </row>
    <row r="51" spans="1:9" ht="12.75">
      <c r="A51" s="20" t="s">
        <v>67</v>
      </c>
      <c r="B51" s="21">
        <v>0</v>
      </c>
      <c r="C51" s="21">
        <v>0</v>
      </c>
      <c r="D51" s="21">
        <v>209.74717835085917</v>
      </c>
      <c r="E51" s="21">
        <v>0</v>
      </c>
      <c r="F51" s="21">
        <v>209.74717835085917</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940.6518865837</v>
      </c>
      <c r="E53" s="21">
        <v>0</v>
      </c>
      <c r="F53" s="21">
        <v>940.6518865837</v>
      </c>
      <c r="G53" s="22"/>
      <c r="H53" s="22"/>
      <c r="I53" s="23"/>
    </row>
    <row r="54" spans="1:9" ht="12.75">
      <c r="A54" s="20" t="s">
        <v>70</v>
      </c>
      <c r="B54" s="21">
        <v>0</v>
      </c>
      <c r="C54" s="21">
        <v>0</v>
      </c>
      <c r="D54" s="21">
        <v>1667.2760401563194</v>
      </c>
      <c r="E54" s="21">
        <v>0</v>
      </c>
      <c r="F54" s="21">
        <v>1667.2760401563194</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85.61109320443231</v>
      </c>
      <c r="E57" s="21">
        <v>0</v>
      </c>
      <c r="F57" s="21">
        <v>85.61109320443231</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0</v>
      </c>
      <c r="D60" s="21">
        <v>11597145.150000002</v>
      </c>
      <c r="E60" s="21">
        <v>0</v>
      </c>
      <c r="F60" s="21">
        <v>11597145.150000002</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A1" sqref="A1:I1"/>
    </sheetView>
  </sheetViews>
  <sheetFormatPr defaultColWidth="9.00390625" defaultRowHeight="12.75"/>
  <cols>
    <col min="1" max="1" width="16.625" style="16" customWidth="1"/>
    <col min="2" max="2" width="12.125" style="16" customWidth="1"/>
    <col min="3" max="3" width="11.625" style="16" customWidth="1"/>
    <col min="4" max="4" width="9.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287</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24043.222311678568</v>
      </c>
      <c r="C6" s="21">
        <v>0</v>
      </c>
      <c r="D6" s="21">
        <v>1307.198073142865</v>
      </c>
      <c r="E6" s="21">
        <v>0</v>
      </c>
      <c r="F6" s="21">
        <v>25350.420384821435</v>
      </c>
      <c r="G6" s="22"/>
      <c r="H6" s="22" t="s">
        <v>8</v>
      </c>
      <c r="I6" s="23" t="s">
        <v>0</v>
      </c>
    </row>
    <row r="7" spans="1:9" ht="12" customHeight="1">
      <c r="A7" s="20" t="s">
        <v>9</v>
      </c>
      <c r="B7" s="21">
        <v>29993.708044139403</v>
      </c>
      <c r="C7" s="21">
        <v>0</v>
      </c>
      <c r="D7" s="21">
        <v>64.3411684893945</v>
      </c>
      <c r="E7" s="21">
        <v>0</v>
      </c>
      <c r="F7" s="21">
        <v>30058.049212628797</v>
      </c>
      <c r="G7" s="22"/>
      <c r="H7" s="22"/>
      <c r="I7" s="23"/>
    </row>
    <row r="8" spans="1:9" ht="12.75">
      <c r="A8" s="20" t="s">
        <v>10</v>
      </c>
      <c r="B8" s="21">
        <v>1765666.4309780863</v>
      </c>
      <c r="C8" s="21">
        <v>883048.2222270785</v>
      </c>
      <c r="D8" s="21">
        <v>52109.91235956061</v>
      </c>
      <c r="E8" s="21">
        <v>0</v>
      </c>
      <c r="F8" s="21">
        <v>2700824.5655647255</v>
      </c>
      <c r="G8" s="22"/>
      <c r="H8" s="22" t="s">
        <v>0</v>
      </c>
      <c r="I8" s="23" t="s">
        <v>0</v>
      </c>
    </row>
    <row r="9" spans="1:9" ht="12.75">
      <c r="A9" s="20" t="s">
        <v>11</v>
      </c>
      <c r="B9" s="21">
        <v>1607425.7611952694</v>
      </c>
      <c r="C9" s="21">
        <v>16349.090913155142</v>
      </c>
      <c r="D9" s="21">
        <v>9805.594077783722</v>
      </c>
      <c r="E9" s="21">
        <v>0</v>
      </c>
      <c r="F9" s="21">
        <v>1633580.4461862082</v>
      </c>
      <c r="G9" s="22"/>
      <c r="H9" s="22" t="s">
        <v>0</v>
      </c>
      <c r="I9" s="23" t="s">
        <v>0</v>
      </c>
    </row>
    <row r="10" spans="1:9" ht="12.75">
      <c r="A10" s="20" t="s">
        <v>12</v>
      </c>
      <c r="B10" s="21">
        <v>0</v>
      </c>
      <c r="C10" s="21">
        <v>0</v>
      </c>
      <c r="D10" s="21">
        <v>0</v>
      </c>
      <c r="E10" s="21">
        <v>0</v>
      </c>
      <c r="F10" s="21">
        <v>0</v>
      </c>
      <c r="G10" s="22"/>
      <c r="H10" s="22" t="s">
        <v>13</v>
      </c>
      <c r="I10" s="23">
        <v>21461671.38</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301079.1361820808</v>
      </c>
      <c r="C15" s="21">
        <v>0</v>
      </c>
      <c r="D15" s="21">
        <v>30646.77090430676</v>
      </c>
      <c r="E15" s="21">
        <v>0</v>
      </c>
      <c r="F15" s="21">
        <v>331725.9070863875</v>
      </c>
      <c r="G15" s="22"/>
      <c r="H15" s="22" t="s">
        <v>22</v>
      </c>
      <c r="I15" s="23">
        <v>1172234.54</v>
      </c>
    </row>
    <row r="16" spans="1:9" ht="12.75">
      <c r="A16" s="20" t="s">
        <v>23</v>
      </c>
      <c r="B16" s="21">
        <v>0</v>
      </c>
      <c r="C16" s="21">
        <v>0</v>
      </c>
      <c r="D16" s="21">
        <v>0</v>
      </c>
      <c r="E16" s="21">
        <v>0</v>
      </c>
      <c r="F16" s="21">
        <v>0</v>
      </c>
      <c r="G16" s="22"/>
      <c r="H16" s="22"/>
      <c r="I16" s="23"/>
    </row>
    <row r="17" spans="1:9" ht="12.75">
      <c r="A17" s="20" t="s">
        <v>24</v>
      </c>
      <c r="B17" s="21">
        <v>169876.77010412383</v>
      </c>
      <c r="C17" s="21">
        <v>9359.495309590588</v>
      </c>
      <c r="D17" s="21">
        <v>794.6134308440221</v>
      </c>
      <c r="E17" s="21">
        <v>0</v>
      </c>
      <c r="F17" s="21">
        <v>180030.87884455844</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-375118</v>
      </c>
    </row>
    <row r="20" spans="1:9" ht="12.75">
      <c r="A20" s="20" t="s">
        <v>30</v>
      </c>
      <c r="B20" s="21">
        <v>51022.54661208984</v>
      </c>
      <c r="C20" s="21">
        <v>0</v>
      </c>
      <c r="D20" s="21">
        <v>13969.540031855702</v>
      </c>
      <c r="E20" s="21">
        <v>0</v>
      </c>
      <c r="F20" s="21">
        <v>64992.08664394554</v>
      </c>
      <c r="G20" s="22"/>
      <c r="H20" s="22" t="s">
        <v>31</v>
      </c>
      <c r="I20" s="23" t="s">
        <v>0</v>
      </c>
    </row>
    <row r="21" spans="1:9" ht="12.75">
      <c r="A21" s="20" t="s">
        <v>32</v>
      </c>
      <c r="B21" s="21">
        <v>0</v>
      </c>
      <c r="C21" s="21">
        <v>0</v>
      </c>
      <c r="D21" s="21">
        <v>0</v>
      </c>
      <c r="E21" s="21">
        <v>0</v>
      </c>
      <c r="F21" s="21">
        <v>0</v>
      </c>
      <c r="G21" s="22"/>
      <c r="H21" s="22" t="s">
        <v>33</v>
      </c>
      <c r="I21" s="23">
        <v>5635144</v>
      </c>
    </row>
    <row r="22" spans="1:9" ht="12.75">
      <c r="A22" s="20" t="s">
        <v>34</v>
      </c>
      <c r="B22" s="21">
        <v>172620.92094019652</v>
      </c>
      <c r="C22" s="21">
        <v>13322.911288537289</v>
      </c>
      <c r="D22" s="21">
        <v>69645.02547853692</v>
      </c>
      <c r="E22" s="21">
        <v>0</v>
      </c>
      <c r="F22" s="21">
        <v>255588.8577072707</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17373879.919999998</v>
      </c>
    </row>
    <row r="26" spans="1:9" ht="12.75">
      <c r="A26" s="20" t="s">
        <v>41</v>
      </c>
      <c r="B26" s="21">
        <v>0</v>
      </c>
      <c r="C26" s="21">
        <v>0</v>
      </c>
      <c r="D26" s="21">
        <v>0</v>
      </c>
      <c r="E26" s="21">
        <v>0</v>
      </c>
      <c r="F26" s="21">
        <v>0</v>
      </c>
      <c r="G26" s="22"/>
      <c r="H26" s="22" t="s">
        <v>42</v>
      </c>
      <c r="I26" s="23">
        <v>17373879.919999998</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31719.123712463334</v>
      </c>
      <c r="C30" s="21">
        <v>0</v>
      </c>
      <c r="D30" s="21">
        <v>4100.677138390743</v>
      </c>
      <c r="E30" s="21">
        <v>0</v>
      </c>
      <c r="F30" s="21">
        <v>35819.80085085407</v>
      </c>
      <c r="G30" s="22"/>
      <c r="H30" s="22"/>
      <c r="I30" s="23"/>
    </row>
    <row r="31" spans="1:9" ht="12.75">
      <c r="A31" s="20" t="s">
        <v>47</v>
      </c>
      <c r="B31" s="21">
        <v>194856.1564173231</v>
      </c>
      <c r="C31" s="21">
        <v>11324.045654133432</v>
      </c>
      <c r="D31" s="21">
        <v>25691.428577815223</v>
      </c>
      <c r="E31" s="21">
        <v>0</v>
      </c>
      <c r="F31" s="21">
        <v>231871.63064927174</v>
      </c>
      <c r="G31" s="22"/>
      <c r="H31" s="22"/>
      <c r="I31" s="23"/>
    </row>
    <row r="32" spans="1:9" ht="12.75">
      <c r="A32" s="20" t="s">
        <v>48</v>
      </c>
      <c r="B32" s="21">
        <v>0</v>
      </c>
      <c r="C32" s="21">
        <v>0</v>
      </c>
      <c r="D32" s="21">
        <v>0</v>
      </c>
      <c r="E32" s="21">
        <v>0</v>
      </c>
      <c r="F32" s="21">
        <v>0</v>
      </c>
      <c r="G32" s="22"/>
      <c r="H32" s="22"/>
      <c r="I32" s="23"/>
    </row>
    <row r="33" spans="1:9" ht="12.75">
      <c r="A33" s="20" t="s">
        <v>49</v>
      </c>
      <c r="B33" s="21">
        <v>56260.99007993471</v>
      </c>
      <c r="C33" s="21">
        <v>333.50172333669485</v>
      </c>
      <c r="D33" s="21">
        <v>14932.512853580307</v>
      </c>
      <c r="E33" s="21">
        <v>0</v>
      </c>
      <c r="F33" s="21">
        <v>71527.00465685171</v>
      </c>
      <c r="G33" s="22"/>
      <c r="H33" s="22"/>
      <c r="I33" s="23"/>
    </row>
    <row r="34" spans="1:9" ht="12.75">
      <c r="A34" s="20" t="s">
        <v>50</v>
      </c>
      <c r="B34" s="21">
        <v>56118.36715644989</v>
      </c>
      <c r="C34" s="21">
        <v>25941.286782115705</v>
      </c>
      <c r="D34" s="21">
        <v>2931.8125775000763</v>
      </c>
      <c r="E34" s="21">
        <v>0</v>
      </c>
      <c r="F34" s="21">
        <v>84991.46651606567</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88312.54316292658</v>
      </c>
      <c r="C37" s="21">
        <v>3391.8519321992467</v>
      </c>
      <c r="D37" s="21">
        <v>23215.365943781693</v>
      </c>
      <c r="E37" s="21">
        <v>0</v>
      </c>
      <c r="F37" s="21">
        <v>114919.76103890753</v>
      </c>
      <c r="G37" s="22"/>
      <c r="H37" s="22"/>
      <c r="I37" s="23"/>
    </row>
    <row r="38" spans="1:9" ht="12.75">
      <c r="A38" s="20" t="s">
        <v>54</v>
      </c>
      <c r="B38" s="21">
        <v>0</v>
      </c>
      <c r="C38" s="21">
        <v>0</v>
      </c>
      <c r="D38" s="21">
        <v>0</v>
      </c>
      <c r="E38" s="21">
        <v>0</v>
      </c>
      <c r="F38" s="21">
        <v>0</v>
      </c>
      <c r="G38" s="22"/>
      <c r="H38" s="22"/>
      <c r="I38" s="23"/>
    </row>
    <row r="39" spans="1:9" ht="12.75">
      <c r="A39" s="20" t="s">
        <v>55</v>
      </c>
      <c r="B39" s="21">
        <v>4559909.011425371</v>
      </c>
      <c r="C39" s="21">
        <v>42489.835317587975</v>
      </c>
      <c r="D39" s="21">
        <v>23652.885889509576</v>
      </c>
      <c r="E39" s="21">
        <v>0</v>
      </c>
      <c r="F39" s="21">
        <v>4626051.732632469</v>
      </c>
      <c r="G39" s="22"/>
      <c r="H39" s="22"/>
      <c r="I39" s="23"/>
    </row>
    <row r="40" spans="1:9" ht="12.75">
      <c r="A40" s="20" t="s">
        <v>56</v>
      </c>
      <c r="B40" s="21">
        <v>0</v>
      </c>
      <c r="C40" s="21">
        <v>0</v>
      </c>
      <c r="D40" s="21">
        <v>0</v>
      </c>
      <c r="E40" s="21">
        <v>0</v>
      </c>
      <c r="F40" s="21">
        <v>0</v>
      </c>
      <c r="G40" s="22"/>
      <c r="H40" s="22"/>
      <c r="I40" s="23"/>
    </row>
    <row r="41" spans="1:9" ht="12.75">
      <c r="A41" s="20" t="s">
        <v>57</v>
      </c>
      <c r="B41" s="21">
        <v>103425.21128827719</v>
      </c>
      <c r="C41" s="21">
        <v>0</v>
      </c>
      <c r="D41" s="21">
        <v>39308.164535787415</v>
      </c>
      <c r="E41" s="21">
        <v>0</v>
      </c>
      <c r="F41" s="21">
        <v>142733.3758240646</v>
      </c>
      <c r="G41" s="22"/>
      <c r="H41" s="22"/>
      <c r="I41" s="23"/>
    </row>
    <row r="42" spans="1:9" ht="12.75">
      <c r="A42" s="20" t="s">
        <v>58</v>
      </c>
      <c r="B42" s="21">
        <v>4549031.064539432</v>
      </c>
      <c r="C42" s="21">
        <v>139558.139159113</v>
      </c>
      <c r="D42" s="21">
        <v>210450.310953536</v>
      </c>
      <c r="E42" s="21">
        <v>0</v>
      </c>
      <c r="F42" s="21">
        <v>4899039.514652081</v>
      </c>
      <c r="G42" s="22"/>
      <c r="H42" s="22"/>
      <c r="I42" s="23"/>
    </row>
    <row r="43" spans="1:9" ht="12.75">
      <c r="A43" s="20" t="s">
        <v>59</v>
      </c>
      <c r="B43" s="21">
        <v>101832.76736816467</v>
      </c>
      <c r="C43" s="21">
        <v>0</v>
      </c>
      <c r="D43" s="21">
        <v>6913.458554185439</v>
      </c>
      <c r="E43" s="21">
        <v>0</v>
      </c>
      <c r="F43" s="21">
        <v>108746.2259223501</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206208.08324446858</v>
      </c>
      <c r="C47" s="21">
        <v>0</v>
      </c>
      <c r="D47" s="21">
        <v>15531.958073339832</v>
      </c>
      <c r="E47" s="21">
        <v>0</v>
      </c>
      <c r="F47" s="21">
        <v>221740.0413178084</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586962.3682138417</v>
      </c>
      <c r="C50" s="21">
        <v>175532.3588143416</v>
      </c>
      <c r="D50" s="21">
        <v>622560.8568921486</v>
      </c>
      <c r="E50" s="21">
        <v>0</v>
      </c>
      <c r="F50" s="21">
        <v>1385055.583920332</v>
      </c>
      <c r="G50" s="22"/>
      <c r="H50" s="22"/>
      <c r="I50" s="23"/>
    </row>
    <row r="51" spans="1:9" ht="12.75">
      <c r="A51" s="20" t="s">
        <v>67</v>
      </c>
      <c r="B51" s="21">
        <v>59007.2856216237</v>
      </c>
      <c r="C51" s="21">
        <v>2025.6744546077703</v>
      </c>
      <c r="D51" s="21">
        <v>1907.715645710547</v>
      </c>
      <c r="E51" s="21">
        <v>0</v>
      </c>
      <c r="F51" s="21">
        <v>62940.67572194201</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107648.13664679778</v>
      </c>
      <c r="C54" s="21">
        <v>19764.534607133835</v>
      </c>
      <c r="D54" s="21">
        <v>22569.809553271436</v>
      </c>
      <c r="E54" s="21">
        <v>0</v>
      </c>
      <c r="F54" s="21">
        <v>149982.48080720304</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16001.648603312413</v>
      </c>
      <c r="C57" s="21">
        <v>77.2094021872734</v>
      </c>
      <c r="D57" s="21">
        <v>230.55585375366363</v>
      </c>
      <c r="E57" s="21">
        <v>0</v>
      </c>
      <c r="F57" s="21">
        <v>16309.413859253349</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14839021.253848054</v>
      </c>
      <c r="C60" s="21">
        <v>1342518.1575851177</v>
      </c>
      <c r="D60" s="21">
        <v>1192340.5085668303</v>
      </c>
      <c r="E60" s="21">
        <v>0</v>
      </c>
      <c r="F60" s="21">
        <v>17373879.919999998</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E10" sqref="E10"/>
    </sheetView>
  </sheetViews>
  <sheetFormatPr defaultColWidth="9.00390625" defaultRowHeight="12.75"/>
  <cols>
    <col min="1" max="1" width="15.625" style="16" customWidth="1"/>
    <col min="2" max="3" width="12.125" style="16" customWidth="1"/>
    <col min="4" max="4" width="9.375" style="16" customWidth="1"/>
    <col min="5" max="5" width="14.50390625" style="16" customWidth="1"/>
    <col min="6" max="6" width="12.125" style="16" customWidth="1"/>
    <col min="7" max="7" width="2.625" style="16" customWidth="1"/>
    <col min="8" max="8" width="28.125" style="16" customWidth="1"/>
    <col min="9" max="9" width="13.375" style="17" customWidth="1"/>
    <col min="10" max="16384" width="10.625" style="16" customWidth="1"/>
  </cols>
  <sheetData>
    <row r="1" spans="1:9" ht="12.75">
      <c r="A1" s="133" t="s">
        <v>127</v>
      </c>
      <c r="B1" s="133"/>
      <c r="C1" s="133"/>
      <c r="D1" s="133"/>
      <c r="E1" s="133"/>
      <c r="F1" s="133"/>
      <c r="G1" s="133"/>
      <c r="H1" s="133"/>
      <c r="I1" s="133"/>
    </row>
    <row r="2" ht="12.75">
      <c r="A2" s="14" t="s">
        <v>0</v>
      </c>
    </row>
    <row r="3" spans="1:5" ht="12.75">
      <c r="A3" s="16" t="s">
        <v>0</v>
      </c>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233913.9790924088</v>
      </c>
      <c r="C6" s="21">
        <v>104773.48638548024</v>
      </c>
      <c r="D6" s="21">
        <v>0</v>
      </c>
      <c r="E6" s="21">
        <v>0</v>
      </c>
      <c r="F6" s="21">
        <v>338687.46547788905</v>
      </c>
      <c r="G6" s="22"/>
      <c r="H6" s="22" t="s">
        <v>8</v>
      </c>
      <c r="I6" s="23" t="s">
        <v>0</v>
      </c>
    </row>
    <row r="7" spans="1:9" ht="12" customHeight="1">
      <c r="A7" s="20" t="s">
        <v>9</v>
      </c>
      <c r="B7" s="21">
        <v>3245.29085300745</v>
      </c>
      <c r="C7" s="21">
        <v>16826.758262922915</v>
      </c>
      <c r="D7" s="21">
        <v>0</v>
      </c>
      <c r="E7" s="21">
        <v>0</v>
      </c>
      <c r="F7" s="21">
        <v>20072.049115930364</v>
      </c>
      <c r="G7" s="22"/>
      <c r="H7" s="22"/>
      <c r="I7" s="23"/>
    </row>
    <row r="8" spans="1:9" ht="12.75">
      <c r="A8" s="20" t="s">
        <v>10</v>
      </c>
      <c r="B8" s="21">
        <v>660019.1188141111</v>
      </c>
      <c r="C8" s="21">
        <v>276723.78091981786</v>
      </c>
      <c r="D8" s="21">
        <v>0</v>
      </c>
      <c r="E8" s="21">
        <v>0</v>
      </c>
      <c r="F8" s="21">
        <v>936742.899733929</v>
      </c>
      <c r="G8" s="22"/>
      <c r="H8" s="22" t="s">
        <v>0</v>
      </c>
      <c r="I8" s="23" t="s">
        <v>0</v>
      </c>
    </row>
    <row r="9" spans="1:9" ht="12.75">
      <c r="A9" s="20" t="s">
        <v>11</v>
      </c>
      <c r="B9" s="21">
        <v>282840.93439474155</v>
      </c>
      <c r="C9" s="21">
        <v>50146.23472463709</v>
      </c>
      <c r="D9" s="21">
        <v>0</v>
      </c>
      <c r="E9" s="21">
        <v>0</v>
      </c>
      <c r="F9" s="21">
        <v>332987.16911937867</v>
      </c>
      <c r="G9" s="22"/>
      <c r="H9" s="22" t="s">
        <v>0</v>
      </c>
      <c r="I9" s="23" t="s">
        <v>0</v>
      </c>
    </row>
    <row r="10" spans="1:9" ht="12.75">
      <c r="A10" s="20" t="s">
        <v>12</v>
      </c>
      <c r="B10" s="21">
        <v>3316820.964455151</v>
      </c>
      <c r="C10" s="21">
        <v>507425.42837756476</v>
      </c>
      <c r="D10" s="21">
        <v>0</v>
      </c>
      <c r="E10" s="21">
        <v>0</v>
      </c>
      <c r="F10" s="21">
        <v>3824246.392832716</v>
      </c>
      <c r="G10" s="22"/>
      <c r="H10" s="22" t="s">
        <v>13</v>
      </c>
      <c r="I10" s="23">
        <v>128656620.36000001</v>
      </c>
    </row>
    <row r="11" spans="1:9" ht="12.75">
      <c r="A11" s="20" t="s">
        <v>14</v>
      </c>
      <c r="B11" s="21">
        <v>1430511.5156100593</v>
      </c>
      <c r="C11" s="21">
        <v>122298.28863431938</v>
      </c>
      <c r="D11" s="21">
        <v>0</v>
      </c>
      <c r="E11" s="21">
        <v>0</v>
      </c>
      <c r="F11" s="21">
        <v>1552809.8042443786</v>
      </c>
      <c r="G11" s="22"/>
      <c r="H11" s="22"/>
      <c r="I11" s="23"/>
    </row>
    <row r="12" spans="1:9" ht="12.75">
      <c r="A12" s="20" t="s">
        <v>15</v>
      </c>
      <c r="B12" s="21">
        <v>0</v>
      </c>
      <c r="C12" s="21">
        <v>0</v>
      </c>
      <c r="D12" s="21">
        <v>0</v>
      </c>
      <c r="E12" s="21">
        <v>0</v>
      </c>
      <c r="F12" s="21">
        <v>0</v>
      </c>
      <c r="G12" s="22"/>
      <c r="H12" s="22" t="s">
        <v>16</v>
      </c>
      <c r="I12" s="23"/>
    </row>
    <row r="13" spans="1:9" ht="12.75">
      <c r="A13" s="20" t="s">
        <v>17</v>
      </c>
      <c r="B13" s="21">
        <v>101192.37805193086</v>
      </c>
      <c r="C13" s="21">
        <v>46075.01102931288</v>
      </c>
      <c r="D13" s="21">
        <v>76643</v>
      </c>
      <c r="E13" s="21">
        <v>0</v>
      </c>
      <c r="F13" s="21">
        <v>223910.38908124375</v>
      </c>
      <c r="G13" s="22"/>
      <c r="H13" s="22" t="s">
        <v>18</v>
      </c>
      <c r="I13" s="23">
        <v>2908357</v>
      </c>
    </row>
    <row r="14" spans="1:9" ht="12.75">
      <c r="A14" s="20" t="s">
        <v>19</v>
      </c>
      <c r="B14" s="21">
        <v>79646.03046927147</v>
      </c>
      <c r="C14" s="21">
        <v>44718.849924358685</v>
      </c>
      <c r="D14" s="21">
        <v>0</v>
      </c>
      <c r="E14" s="21">
        <v>0</v>
      </c>
      <c r="F14" s="21">
        <v>124364.88039363016</v>
      </c>
      <c r="G14" s="22"/>
      <c r="H14" s="22" t="s">
        <v>20</v>
      </c>
      <c r="I14" s="23">
        <v>2344214</v>
      </c>
    </row>
    <row r="15" spans="1:9" ht="12.75">
      <c r="A15" s="20" t="s">
        <v>21</v>
      </c>
      <c r="B15" s="21">
        <v>1795331.3067842782</v>
      </c>
      <c r="C15" s="21">
        <v>1820276.5781006985</v>
      </c>
      <c r="D15" s="21">
        <v>0</v>
      </c>
      <c r="E15" s="21">
        <v>0</v>
      </c>
      <c r="F15" s="21">
        <v>3615607.884884977</v>
      </c>
      <c r="G15" s="22"/>
      <c r="H15" s="22" t="s">
        <v>22</v>
      </c>
      <c r="I15" s="23">
        <v>1181383.3</v>
      </c>
    </row>
    <row r="16" spans="1:9" ht="12.75">
      <c r="A16" s="20" t="s">
        <v>23</v>
      </c>
      <c r="B16" s="21">
        <v>885196.1770184336</v>
      </c>
      <c r="C16" s="21">
        <v>440905.66680470854</v>
      </c>
      <c r="D16" s="21">
        <v>0</v>
      </c>
      <c r="E16" s="21">
        <v>0</v>
      </c>
      <c r="F16" s="21">
        <v>1326101.8438231421</v>
      </c>
      <c r="G16" s="22"/>
      <c r="H16" s="22"/>
      <c r="I16" s="23"/>
    </row>
    <row r="17" spans="1:9" ht="12.75">
      <c r="A17" s="20" t="s">
        <v>24</v>
      </c>
      <c r="B17" s="21">
        <v>5067.44816915718</v>
      </c>
      <c r="C17" s="21">
        <v>18346.10605109881</v>
      </c>
      <c r="D17" s="21">
        <v>0</v>
      </c>
      <c r="E17" s="21">
        <v>0</v>
      </c>
      <c r="F17" s="21">
        <v>23413.55422025599</v>
      </c>
      <c r="G17" s="22"/>
      <c r="H17" s="22" t="s">
        <v>25</v>
      </c>
      <c r="I17" s="23"/>
    </row>
    <row r="18" spans="1:9" ht="12.75">
      <c r="A18" s="20" t="s">
        <v>26</v>
      </c>
      <c r="B18" s="21">
        <v>436443.31796708505</v>
      </c>
      <c r="C18" s="21">
        <v>170752.89962610265</v>
      </c>
      <c r="D18" s="21">
        <v>0</v>
      </c>
      <c r="E18" s="21">
        <v>0</v>
      </c>
      <c r="F18" s="21">
        <v>607196.2175931877</v>
      </c>
      <c r="G18" s="22"/>
      <c r="H18" s="22" t="s">
        <v>27</v>
      </c>
      <c r="I18" s="23">
        <v>0</v>
      </c>
    </row>
    <row r="19" spans="1:9" ht="12.75">
      <c r="A19" s="20" t="s">
        <v>28</v>
      </c>
      <c r="B19" s="21">
        <v>1855981.991240229</v>
      </c>
      <c r="C19" s="21">
        <v>1267085.3390152957</v>
      </c>
      <c r="D19" s="21">
        <v>0</v>
      </c>
      <c r="E19" s="21">
        <v>0</v>
      </c>
      <c r="F19" s="21">
        <v>3123067.3302555247</v>
      </c>
      <c r="G19" s="22"/>
      <c r="H19" s="22" t="s">
        <v>29</v>
      </c>
      <c r="I19" s="23">
        <v>-978103</v>
      </c>
    </row>
    <row r="20" spans="1:9" ht="12.75">
      <c r="A20" s="20" t="s">
        <v>30</v>
      </c>
      <c r="B20" s="21">
        <v>1013544.0527040239</v>
      </c>
      <c r="C20" s="21">
        <v>832236.8619892362</v>
      </c>
      <c r="D20" s="21">
        <v>0</v>
      </c>
      <c r="E20" s="21">
        <v>0</v>
      </c>
      <c r="F20" s="21">
        <v>1845780.91469326</v>
      </c>
      <c r="G20" s="22"/>
      <c r="H20" s="22" t="s">
        <v>31</v>
      </c>
      <c r="I20" s="23" t="s">
        <v>0</v>
      </c>
    </row>
    <row r="21" spans="1:9" ht="12.75">
      <c r="A21" s="20" t="s">
        <v>32</v>
      </c>
      <c r="B21" s="21">
        <v>323886.4071974718</v>
      </c>
      <c r="C21" s="21">
        <v>465723.5218120918</v>
      </c>
      <c r="D21" s="21">
        <v>0</v>
      </c>
      <c r="E21" s="21">
        <v>0</v>
      </c>
      <c r="F21" s="21">
        <v>789609.9290095636</v>
      </c>
      <c r="G21" s="22"/>
      <c r="H21" s="22" t="s">
        <v>33</v>
      </c>
      <c r="I21" s="23">
        <v>16832492.00000001</v>
      </c>
    </row>
    <row r="22" spans="1:9" ht="12.75">
      <c r="A22" s="20" t="s">
        <v>34</v>
      </c>
      <c r="B22" s="21">
        <v>102732.54953052121</v>
      </c>
      <c r="C22" s="21">
        <v>41994.93527577403</v>
      </c>
      <c r="D22" s="21">
        <v>0</v>
      </c>
      <c r="E22" s="21">
        <v>0</v>
      </c>
      <c r="F22" s="21">
        <v>144727.48480629525</v>
      </c>
      <c r="G22" s="22"/>
      <c r="H22" s="22" t="s">
        <v>35</v>
      </c>
      <c r="I22" s="23" t="s">
        <v>0</v>
      </c>
    </row>
    <row r="23" spans="1:9" ht="12.75">
      <c r="A23" s="20" t="s">
        <v>36</v>
      </c>
      <c r="B23" s="21">
        <v>641485.565101061</v>
      </c>
      <c r="C23" s="21">
        <v>340302.63099336077</v>
      </c>
      <c r="D23" s="21">
        <v>0</v>
      </c>
      <c r="E23" s="21">
        <v>0</v>
      </c>
      <c r="F23" s="21">
        <v>981788.1960944218</v>
      </c>
      <c r="G23" s="22"/>
      <c r="H23" s="22" t="s">
        <v>37</v>
      </c>
      <c r="I23" s="23">
        <v>77023202</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42212983.66000001</v>
      </c>
    </row>
    <row r="26" spans="1:9" ht="12.75">
      <c r="A26" s="20" t="s">
        <v>41</v>
      </c>
      <c r="B26" s="21">
        <v>477322.4470376825</v>
      </c>
      <c r="C26" s="21">
        <v>90339.02696852831</v>
      </c>
      <c r="D26" s="21">
        <v>64904</v>
      </c>
      <c r="E26" s="21">
        <v>0</v>
      </c>
      <c r="F26" s="21">
        <v>632565.4740062108</v>
      </c>
      <c r="G26" s="22"/>
      <c r="H26" s="22" t="s">
        <v>42</v>
      </c>
      <c r="I26" s="23">
        <v>42212983.659999974</v>
      </c>
    </row>
    <row r="27" spans="1:9" ht="12.75">
      <c r="A27" s="20" t="s">
        <v>43</v>
      </c>
      <c r="B27" s="21">
        <v>27125.653714612483</v>
      </c>
      <c r="C27" s="21">
        <v>11560.32825661331</v>
      </c>
      <c r="D27" s="21">
        <v>0</v>
      </c>
      <c r="E27" s="21">
        <v>0</v>
      </c>
      <c r="F27" s="21">
        <v>38685.98197122579</v>
      </c>
      <c r="G27" s="22"/>
      <c r="H27" s="22"/>
      <c r="I27" s="23" t="s">
        <v>0</v>
      </c>
    </row>
    <row r="28" spans="1:9" ht="12.75">
      <c r="A28" s="20" t="s">
        <v>44</v>
      </c>
      <c r="B28" s="21">
        <v>8901.317084214726</v>
      </c>
      <c r="C28" s="21">
        <v>280.35922039343575</v>
      </c>
      <c r="D28" s="21">
        <v>0</v>
      </c>
      <c r="E28" s="21">
        <v>0</v>
      </c>
      <c r="F28" s="21">
        <v>9181.676304608161</v>
      </c>
      <c r="G28" s="22"/>
      <c r="H28" s="22"/>
      <c r="I28" s="23"/>
    </row>
    <row r="29" spans="1:9" ht="12.75">
      <c r="A29" s="20" t="s">
        <v>45</v>
      </c>
      <c r="B29" s="21">
        <v>1742096.3138056966</v>
      </c>
      <c r="C29" s="21">
        <v>2082752.2730571507</v>
      </c>
      <c r="D29" s="21">
        <v>0</v>
      </c>
      <c r="E29" s="21">
        <v>0</v>
      </c>
      <c r="F29" s="21">
        <v>3824848.586862847</v>
      </c>
      <c r="G29" s="22"/>
      <c r="H29" s="22"/>
      <c r="I29" s="23"/>
    </row>
    <row r="30" spans="1:9" ht="12.75">
      <c r="A30" s="20" t="s">
        <v>46</v>
      </c>
      <c r="B30" s="21">
        <v>554644.3140201588</v>
      </c>
      <c r="C30" s="21">
        <v>99851.66392692263</v>
      </c>
      <c r="D30" s="21">
        <v>0</v>
      </c>
      <c r="E30" s="21">
        <v>0</v>
      </c>
      <c r="F30" s="21">
        <v>654495.9779470814</v>
      </c>
      <c r="G30" s="22"/>
      <c r="H30" s="22"/>
      <c r="I30" s="23"/>
    </row>
    <row r="31" spans="1:9" ht="12.75">
      <c r="A31" s="20" t="s">
        <v>47</v>
      </c>
      <c r="B31" s="21">
        <v>883277.0673235725</v>
      </c>
      <c r="C31" s="21">
        <v>722185.9619705854</v>
      </c>
      <c r="D31" s="21">
        <v>0</v>
      </c>
      <c r="E31" s="21">
        <v>0</v>
      </c>
      <c r="F31" s="21">
        <v>1605463.0292941579</v>
      </c>
      <c r="G31" s="22"/>
      <c r="H31" s="22"/>
      <c r="I31" s="23"/>
    </row>
    <row r="32" spans="1:9" ht="12.75">
      <c r="A32" s="20" t="s">
        <v>48</v>
      </c>
      <c r="B32" s="21">
        <v>265154.1841938296</v>
      </c>
      <c r="C32" s="21">
        <v>76463.24637058272</v>
      </c>
      <c r="D32" s="21">
        <v>0</v>
      </c>
      <c r="E32" s="21">
        <v>0</v>
      </c>
      <c r="F32" s="21">
        <v>341617.4305644123</v>
      </c>
      <c r="G32" s="22"/>
      <c r="H32" s="22"/>
      <c r="I32" s="23"/>
    </row>
    <row r="33" spans="1:9" ht="12.75">
      <c r="A33" s="20" t="s">
        <v>49</v>
      </c>
      <c r="B33" s="21">
        <v>286776.91336816223</v>
      </c>
      <c r="C33" s="21">
        <v>183397.10982579878</v>
      </c>
      <c r="D33" s="21">
        <v>0</v>
      </c>
      <c r="E33" s="21">
        <v>0</v>
      </c>
      <c r="F33" s="21">
        <v>470174.023193961</v>
      </c>
      <c r="G33" s="22"/>
      <c r="H33" s="22"/>
      <c r="I33" s="23"/>
    </row>
    <row r="34" spans="1:9" ht="12.75">
      <c r="A34" s="20" t="s">
        <v>50</v>
      </c>
      <c r="B34" s="21">
        <v>537224.4993466913</v>
      </c>
      <c r="C34" s="21">
        <v>68545.37227546313</v>
      </c>
      <c r="D34" s="21">
        <v>0</v>
      </c>
      <c r="E34" s="21">
        <v>0</v>
      </c>
      <c r="F34" s="21">
        <v>605769.8716221545</v>
      </c>
      <c r="G34" s="22"/>
      <c r="H34" s="22"/>
      <c r="I34" s="23"/>
    </row>
    <row r="35" spans="1:9" ht="12.75">
      <c r="A35" s="20" t="s">
        <v>51</v>
      </c>
      <c r="B35" s="21">
        <v>46994.61416962791</v>
      </c>
      <c r="C35" s="21">
        <v>1601.2570908385887</v>
      </c>
      <c r="D35" s="21">
        <v>0</v>
      </c>
      <c r="E35" s="21">
        <v>0</v>
      </c>
      <c r="F35" s="21">
        <v>48595.8712604665</v>
      </c>
      <c r="G35" s="22"/>
      <c r="H35" s="22"/>
      <c r="I35" s="23"/>
    </row>
    <row r="36" spans="1:9" ht="12.75">
      <c r="A36" s="20" t="s">
        <v>52</v>
      </c>
      <c r="B36" s="21">
        <v>0</v>
      </c>
      <c r="C36" s="21">
        <v>0</v>
      </c>
      <c r="D36" s="21">
        <v>0</v>
      </c>
      <c r="E36" s="21">
        <v>0</v>
      </c>
      <c r="F36" s="21">
        <v>0</v>
      </c>
      <c r="G36" s="22"/>
      <c r="H36" s="22"/>
      <c r="I36" s="23"/>
    </row>
    <row r="37" spans="1:9" ht="12.75">
      <c r="A37" s="20" t="s">
        <v>53</v>
      </c>
      <c r="B37" s="21">
        <v>113040.90882701767</v>
      </c>
      <c r="C37" s="21">
        <v>126564.1775630817</v>
      </c>
      <c r="D37" s="21">
        <v>0</v>
      </c>
      <c r="E37" s="21">
        <v>0</v>
      </c>
      <c r="F37" s="21">
        <v>239605.08639009937</v>
      </c>
      <c r="G37" s="22"/>
      <c r="H37" s="22"/>
      <c r="I37" s="23"/>
    </row>
    <row r="38" spans="1:9" ht="12.75">
      <c r="A38" s="20" t="s">
        <v>54</v>
      </c>
      <c r="B38" s="21">
        <v>0</v>
      </c>
      <c r="C38" s="21">
        <v>0</v>
      </c>
      <c r="D38" s="21">
        <v>0</v>
      </c>
      <c r="E38" s="21">
        <v>0</v>
      </c>
      <c r="F38" s="21">
        <v>0</v>
      </c>
      <c r="G38" s="22"/>
      <c r="H38" s="22"/>
      <c r="I38" s="23"/>
    </row>
    <row r="39" spans="1:9" ht="12.75">
      <c r="A39" s="20" t="s">
        <v>55</v>
      </c>
      <c r="B39" s="21">
        <v>890093.7469295436</v>
      </c>
      <c r="C39" s="21">
        <v>177475.1011339213</v>
      </c>
      <c r="D39" s="21">
        <v>410</v>
      </c>
      <c r="E39" s="21">
        <v>0</v>
      </c>
      <c r="F39" s="21">
        <v>1067978.8480634647</v>
      </c>
      <c r="G39" s="22"/>
      <c r="H39" s="22"/>
      <c r="I39" s="23"/>
    </row>
    <row r="40" spans="1:9" ht="12.75">
      <c r="A40" s="20" t="s">
        <v>56</v>
      </c>
      <c r="B40" s="21">
        <v>180265.68202863383</v>
      </c>
      <c r="C40" s="21">
        <v>115275.32448439507</v>
      </c>
      <c r="D40" s="21">
        <v>0</v>
      </c>
      <c r="E40" s="21">
        <v>0</v>
      </c>
      <c r="F40" s="21">
        <v>295541.0065130289</v>
      </c>
      <c r="G40" s="22"/>
      <c r="H40" s="22"/>
      <c r="I40" s="23"/>
    </row>
    <row r="41" spans="1:9" ht="12.75">
      <c r="A41" s="20" t="s">
        <v>57</v>
      </c>
      <c r="B41" s="21">
        <v>0</v>
      </c>
      <c r="C41" s="21">
        <v>0</v>
      </c>
      <c r="D41" s="21">
        <v>0</v>
      </c>
      <c r="E41" s="21">
        <v>0</v>
      </c>
      <c r="F41" s="21">
        <v>0</v>
      </c>
      <c r="G41" s="22"/>
      <c r="H41" s="22"/>
      <c r="I41" s="23"/>
    </row>
    <row r="42" spans="1:9" ht="12.75">
      <c r="A42" s="20" t="s">
        <v>58</v>
      </c>
      <c r="B42" s="21">
        <v>237392.21418777911</v>
      </c>
      <c r="C42" s="21">
        <v>567093.3801523839</v>
      </c>
      <c r="D42" s="21">
        <v>0</v>
      </c>
      <c r="E42" s="21">
        <v>0</v>
      </c>
      <c r="F42" s="21">
        <v>804485.594340163</v>
      </c>
      <c r="G42" s="22"/>
      <c r="H42" s="22"/>
      <c r="I42" s="23"/>
    </row>
    <row r="43" spans="1:9" ht="12.75">
      <c r="A43" s="20" t="s">
        <v>59</v>
      </c>
      <c r="B43" s="21">
        <v>713210.0574612969</v>
      </c>
      <c r="C43" s="21">
        <v>223743.19346443086</v>
      </c>
      <c r="D43" s="21">
        <v>0</v>
      </c>
      <c r="E43" s="21">
        <v>0</v>
      </c>
      <c r="F43" s="21">
        <v>936953.2509257278</v>
      </c>
      <c r="G43" s="22"/>
      <c r="H43" s="22"/>
      <c r="I43" s="23"/>
    </row>
    <row r="44" spans="1:9" ht="12.75">
      <c r="A44" s="20" t="s">
        <v>60</v>
      </c>
      <c r="B44" s="21">
        <v>1700164.3115118416</v>
      </c>
      <c r="C44" s="21">
        <v>1079532.9882555576</v>
      </c>
      <c r="D44" s="21">
        <v>2754</v>
      </c>
      <c r="E44" s="21">
        <v>0</v>
      </c>
      <c r="F44" s="21">
        <v>2782451.299767399</v>
      </c>
      <c r="G44" s="22"/>
      <c r="H44" s="22"/>
      <c r="I44" s="23"/>
    </row>
    <row r="45" spans="1:9" ht="12.75">
      <c r="A45" s="20" t="s">
        <v>61</v>
      </c>
      <c r="B45" s="21">
        <v>0</v>
      </c>
      <c r="C45" s="21">
        <v>0</v>
      </c>
      <c r="D45" s="21">
        <v>0</v>
      </c>
      <c r="E45" s="21">
        <v>0</v>
      </c>
      <c r="F45" s="21">
        <v>0</v>
      </c>
      <c r="G45" s="22"/>
      <c r="H45" s="22"/>
      <c r="I45" s="23"/>
    </row>
    <row r="46" spans="1:9" ht="12.75">
      <c r="A46" s="20" t="s">
        <v>62</v>
      </c>
      <c r="B46" s="21">
        <v>6831.001817366539</v>
      </c>
      <c r="C46" s="21">
        <v>99.84019629342893</v>
      </c>
      <c r="D46" s="21">
        <v>0</v>
      </c>
      <c r="E46" s="21">
        <v>0</v>
      </c>
      <c r="F46" s="21">
        <v>6930.842013659968</v>
      </c>
      <c r="G46" s="22"/>
      <c r="H46" s="22"/>
      <c r="I46" s="23"/>
    </row>
    <row r="47" spans="1:9" ht="12.75">
      <c r="A47" s="20" t="s">
        <v>63</v>
      </c>
      <c r="B47" s="21">
        <v>1109468.3724959504</v>
      </c>
      <c r="C47" s="21">
        <v>436759.8620157213</v>
      </c>
      <c r="D47" s="21">
        <v>0</v>
      </c>
      <c r="E47" s="21">
        <v>0</v>
      </c>
      <c r="F47" s="21">
        <v>1546228.2345116716</v>
      </c>
      <c r="G47" s="22"/>
      <c r="H47" s="22"/>
      <c r="I47" s="23"/>
    </row>
    <row r="48" spans="1:9" ht="12.75">
      <c r="A48" s="20" t="s">
        <v>64</v>
      </c>
      <c r="B48" s="21">
        <v>132655.98977232203</v>
      </c>
      <c r="C48" s="21">
        <v>64803.14713372472</v>
      </c>
      <c r="D48" s="21">
        <v>0</v>
      </c>
      <c r="E48" s="21">
        <v>0</v>
      </c>
      <c r="F48" s="21">
        <v>197459.13690604677</v>
      </c>
      <c r="G48" s="22"/>
      <c r="H48" s="22"/>
      <c r="I48" s="23"/>
    </row>
    <row r="49" spans="1:9" ht="12.75">
      <c r="A49" s="20" t="s">
        <v>65</v>
      </c>
      <c r="B49" s="21">
        <v>535341.090020573</v>
      </c>
      <c r="C49" s="21">
        <v>326811.99663340044</v>
      </c>
      <c r="D49" s="21">
        <v>0</v>
      </c>
      <c r="E49" s="21">
        <v>0</v>
      </c>
      <c r="F49" s="21">
        <v>862153.0866539734</v>
      </c>
      <c r="G49" s="22"/>
      <c r="H49" s="22"/>
      <c r="I49" s="23"/>
    </row>
    <row r="50" spans="1:9" ht="12.75">
      <c r="A50" s="20" t="s">
        <v>66</v>
      </c>
      <c r="B50" s="21">
        <v>666604.7276381908</v>
      </c>
      <c r="C50" s="21">
        <v>1034514.4117035465</v>
      </c>
      <c r="D50" s="21">
        <v>37930</v>
      </c>
      <c r="E50" s="21">
        <v>0</v>
      </c>
      <c r="F50" s="21">
        <v>1739049.1393417374</v>
      </c>
      <c r="G50" s="22"/>
      <c r="H50" s="22"/>
      <c r="I50" s="23"/>
    </row>
    <row r="51" spans="1:9" ht="12.75">
      <c r="A51" s="20" t="s">
        <v>67</v>
      </c>
      <c r="B51" s="21">
        <v>163893.91979400805</v>
      </c>
      <c r="C51" s="21">
        <v>148219.22419909967</v>
      </c>
      <c r="D51" s="21">
        <v>0</v>
      </c>
      <c r="E51" s="21">
        <v>0</v>
      </c>
      <c r="F51" s="21">
        <v>312113.1439931077</v>
      </c>
      <c r="G51" s="22"/>
      <c r="H51" s="22"/>
      <c r="I51" s="23"/>
    </row>
    <row r="52" spans="1:9" ht="12.75">
      <c r="A52" s="20" t="s">
        <v>68</v>
      </c>
      <c r="B52" s="21">
        <v>0</v>
      </c>
      <c r="C52" s="21">
        <v>0</v>
      </c>
      <c r="D52" s="21">
        <v>0</v>
      </c>
      <c r="E52" s="21">
        <v>0</v>
      </c>
      <c r="F52" s="21">
        <v>0</v>
      </c>
      <c r="G52" s="22"/>
      <c r="H52" s="22"/>
      <c r="I52" s="23"/>
    </row>
    <row r="53" spans="1:9" ht="12.75">
      <c r="A53" s="20" t="s">
        <v>69</v>
      </c>
      <c r="B53" s="21">
        <v>829641.5177587811</v>
      </c>
      <c r="C53" s="21">
        <v>356931.6625523558</v>
      </c>
      <c r="D53" s="21">
        <v>7316</v>
      </c>
      <c r="E53" s="21">
        <v>0</v>
      </c>
      <c r="F53" s="21">
        <v>1193889.1803111369</v>
      </c>
      <c r="G53" s="22"/>
      <c r="H53" s="22"/>
      <c r="I53" s="23"/>
    </row>
    <row r="54" spans="1:9" ht="12.75">
      <c r="A54" s="20" t="s">
        <v>70</v>
      </c>
      <c r="B54" s="21">
        <v>1197263.0412188254</v>
      </c>
      <c r="C54" s="21">
        <v>425410.1902625358</v>
      </c>
      <c r="D54" s="21">
        <v>0</v>
      </c>
      <c r="E54" s="21">
        <v>0</v>
      </c>
      <c r="F54" s="21">
        <v>1622673.2314813612</v>
      </c>
      <c r="G54" s="22"/>
      <c r="H54" s="22"/>
      <c r="I54" s="23"/>
    </row>
    <row r="55" spans="1:9" ht="12.75">
      <c r="A55" s="20" t="s">
        <v>71</v>
      </c>
      <c r="B55" s="21">
        <v>282733.75621251616</v>
      </c>
      <c r="C55" s="21">
        <v>10291.468020957662</v>
      </c>
      <c r="D55" s="21">
        <v>5634</v>
      </c>
      <c r="E55" s="21">
        <v>0</v>
      </c>
      <c r="F55" s="21">
        <v>298659.2242334738</v>
      </c>
      <c r="G55" s="22"/>
      <c r="H55" s="22"/>
      <c r="I55" s="23"/>
    </row>
    <row r="56" spans="1:9" ht="12.75">
      <c r="A56" s="20" t="s">
        <v>72</v>
      </c>
      <c r="B56" s="21">
        <v>97510.5324449724</v>
      </c>
      <c r="C56" s="21">
        <v>80586.99959813734</v>
      </c>
      <c r="D56" s="21">
        <v>0</v>
      </c>
      <c r="E56" s="21">
        <v>0</v>
      </c>
      <c r="F56" s="21">
        <v>178097.53204310974</v>
      </c>
      <c r="G56" s="22"/>
      <c r="H56" s="22"/>
      <c r="I56" s="23"/>
    </row>
    <row r="57" spans="1:9" ht="12.75">
      <c r="A57" s="20" t="s">
        <v>73</v>
      </c>
      <c r="B57" s="21">
        <v>44852.94231538827</v>
      </c>
      <c r="C57" s="21">
        <v>41350.551788579425</v>
      </c>
      <c r="D57" s="21">
        <v>0</v>
      </c>
      <c r="E57" s="21">
        <v>0</v>
      </c>
      <c r="F57" s="21">
        <v>86203.49410396769</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26898340.1639522</v>
      </c>
      <c r="C60" s="21">
        <v>15119052.496047778</v>
      </c>
      <c r="D60" s="21">
        <v>195591</v>
      </c>
      <c r="E60" s="21">
        <v>0</v>
      </c>
      <c r="F60" s="21">
        <v>42212983.659999974</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8.125" style="16" customWidth="1"/>
    <col min="3" max="3" width="11.625" style="16" customWidth="1"/>
    <col min="4" max="4" width="8.125" style="16" customWidth="1"/>
    <col min="5" max="5" width="14.50390625" style="16" customWidth="1"/>
    <col min="6" max="6" width="8.125" style="16" customWidth="1"/>
    <col min="7" max="7" width="2.625" style="16" customWidth="1"/>
    <col min="8" max="8" width="28.125" style="16" customWidth="1"/>
    <col min="9" max="9" width="8.125" style="17" customWidth="1"/>
    <col min="10" max="16384" width="10.625" style="16" customWidth="1"/>
  </cols>
  <sheetData>
    <row r="1" spans="1:9" ht="12.75">
      <c r="A1" s="133" t="s">
        <v>99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1970.4077716994298</v>
      </c>
      <c r="C10" s="21">
        <v>0</v>
      </c>
      <c r="D10" s="21">
        <v>177.45378367616215</v>
      </c>
      <c r="E10" s="21">
        <v>0</v>
      </c>
      <c r="F10" s="21">
        <v>2147.8615553755917</v>
      </c>
      <c r="G10" s="22"/>
      <c r="H10" s="22" t="s">
        <v>13</v>
      </c>
      <c r="I10" s="23">
        <v>0</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1374.6161644189933</v>
      </c>
      <c r="C14" s="21">
        <v>0</v>
      </c>
      <c r="D14" s="21">
        <v>279.217027561178</v>
      </c>
      <c r="E14" s="21">
        <v>0</v>
      </c>
      <c r="F14" s="21">
        <v>1653.8331919801713</v>
      </c>
      <c r="G14" s="22"/>
      <c r="H14" s="22" t="s">
        <v>20</v>
      </c>
      <c r="I14" s="23">
        <v>0</v>
      </c>
    </row>
    <row r="15" spans="1:9" ht="12.75">
      <c r="A15" s="20" t="s">
        <v>21</v>
      </c>
      <c r="B15" s="21">
        <v>0</v>
      </c>
      <c r="C15" s="21">
        <v>0</v>
      </c>
      <c r="D15" s="21">
        <v>0</v>
      </c>
      <c r="E15" s="21">
        <v>0</v>
      </c>
      <c r="F15" s="21">
        <v>0</v>
      </c>
      <c r="G15" s="22"/>
      <c r="H15" s="22" t="s">
        <v>22</v>
      </c>
      <c r="I15" s="23">
        <v>41168.02</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10798.224463427783</v>
      </c>
      <c r="C19" s="21">
        <v>0</v>
      </c>
      <c r="D19" s="21">
        <v>6217.971292541688</v>
      </c>
      <c r="E19" s="21">
        <v>0</v>
      </c>
      <c r="F19" s="21">
        <v>17016.19575596947</v>
      </c>
      <c r="G19" s="22"/>
      <c r="H19" s="22" t="s">
        <v>29</v>
      </c>
      <c r="I19" s="23">
        <v>0</v>
      </c>
    </row>
    <row r="20" spans="1:9" ht="12.75">
      <c r="A20" s="20" t="s">
        <v>30</v>
      </c>
      <c r="B20" s="21">
        <v>1382.6961089164213</v>
      </c>
      <c r="C20" s="21">
        <v>0</v>
      </c>
      <c r="D20" s="21">
        <v>341.8568896847713</v>
      </c>
      <c r="E20" s="21">
        <v>0</v>
      </c>
      <c r="F20" s="21">
        <v>1724.5529986011925</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1597.6332966640528</v>
      </c>
      <c r="C23" s="21">
        <v>0</v>
      </c>
      <c r="D23" s="21">
        <v>735.110038877924</v>
      </c>
      <c r="E23" s="21">
        <v>0</v>
      </c>
      <c r="F23" s="21">
        <v>2332.7433355419766</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41168.02</v>
      </c>
    </row>
    <row r="26" spans="1:9" ht="12.75">
      <c r="A26" s="20" t="s">
        <v>41</v>
      </c>
      <c r="B26" s="21">
        <v>1386.3371757680884</v>
      </c>
      <c r="C26" s="21">
        <v>0</v>
      </c>
      <c r="D26" s="21">
        <v>123.02555411485356</v>
      </c>
      <c r="E26" s="21">
        <v>0</v>
      </c>
      <c r="F26" s="21">
        <v>1509.362729882942</v>
      </c>
      <c r="G26" s="22"/>
      <c r="H26" s="22" t="s">
        <v>42</v>
      </c>
      <c r="I26" s="23">
        <v>41168.02</v>
      </c>
    </row>
    <row r="27" spans="1:9" ht="12.75">
      <c r="A27" s="20" t="s">
        <v>43</v>
      </c>
      <c r="B27" s="21">
        <v>0</v>
      </c>
      <c r="C27" s="21">
        <v>0</v>
      </c>
      <c r="D27" s="21">
        <v>0</v>
      </c>
      <c r="E27" s="21">
        <v>0</v>
      </c>
      <c r="F27" s="21">
        <v>0</v>
      </c>
      <c r="G27" s="22"/>
      <c r="H27" s="22"/>
      <c r="I27" s="23"/>
    </row>
    <row r="28" spans="1:9" ht="12.75">
      <c r="A28" s="20" t="s">
        <v>44</v>
      </c>
      <c r="B28" s="21">
        <v>2157.5116457565805</v>
      </c>
      <c r="C28" s="21">
        <v>0</v>
      </c>
      <c r="D28" s="21">
        <v>322.7330007378126</v>
      </c>
      <c r="E28" s="21">
        <v>0</v>
      </c>
      <c r="F28" s="21">
        <v>2480.2446464943932</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520.4613239707586</v>
      </c>
      <c r="C31" s="21">
        <v>0</v>
      </c>
      <c r="D31" s="21">
        <v>169.5619320600642</v>
      </c>
      <c r="E31" s="21">
        <v>0</v>
      </c>
      <c r="F31" s="21">
        <v>690.0232560308228</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8072.276176332728</v>
      </c>
      <c r="C41" s="21">
        <v>0</v>
      </c>
      <c r="D41" s="21">
        <v>1778.9928859755498</v>
      </c>
      <c r="E41" s="21">
        <v>0</v>
      </c>
      <c r="F41" s="21">
        <v>9851.269062308278</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1350.758756670093</v>
      </c>
      <c r="C55" s="21">
        <v>0</v>
      </c>
      <c r="D55" s="21">
        <v>411.1747111450683</v>
      </c>
      <c r="E55" s="21">
        <v>0</v>
      </c>
      <c r="F55" s="21">
        <v>1761.9334678151613</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30610.922883624928</v>
      </c>
      <c r="C60" s="21">
        <v>0</v>
      </c>
      <c r="D60" s="21">
        <v>10557.09711637507</v>
      </c>
      <c r="E60" s="21">
        <v>0</v>
      </c>
      <c r="F60" s="21">
        <v>41168.02</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5.625" style="16" customWidth="1"/>
    <col min="3" max="3" width="11.625" style="16" customWidth="1"/>
    <col min="4" max="4" width="11.003906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128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557191</v>
      </c>
      <c r="E6" s="21">
        <v>0</v>
      </c>
      <c r="F6" s="21">
        <v>557191</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193164</v>
      </c>
      <c r="E8" s="21">
        <v>0</v>
      </c>
      <c r="F8" s="21">
        <v>193164</v>
      </c>
      <c r="G8" s="22"/>
      <c r="H8" s="22" t="s">
        <v>0</v>
      </c>
      <c r="I8" s="23" t="s">
        <v>0</v>
      </c>
    </row>
    <row r="9" spans="1:9" ht="12.75">
      <c r="A9" s="20" t="s">
        <v>11</v>
      </c>
      <c r="B9" s="21">
        <v>0</v>
      </c>
      <c r="C9" s="21">
        <v>0</v>
      </c>
      <c r="D9" s="21">
        <v>87320</v>
      </c>
      <c r="E9" s="21">
        <v>0</v>
      </c>
      <c r="F9" s="21">
        <v>87320</v>
      </c>
      <c r="G9" s="22"/>
      <c r="H9" s="22" t="s">
        <v>0</v>
      </c>
      <c r="I9" s="23" t="s">
        <v>0</v>
      </c>
    </row>
    <row r="10" spans="1:9" ht="12.75">
      <c r="A10" s="20" t="s">
        <v>12</v>
      </c>
      <c r="B10" s="21">
        <v>0</v>
      </c>
      <c r="C10" s="21">
        <v>0</v>
      </c>
      <c r="D10" s="21">
        <v>164443</v>
      </c>
      <c r="E10" s="21">
        <v>0</v>
      </c>
      <c r="F10" s="21">
        <v>164443</v>
      </c>
      <c r="G10" s="22"/>
      <c r="H10" s="22" t="s">
        <v>13</v>
      </c>
      <c r="I10" s="23">
        <v>8039281</v>
      </c>
    </row>
    <row r="11" spans="1:9" ht="12.75">
      <c r="A11" s="20" t="s">
        <v>14</v>
      </c>
      <c r="B11" s="21">
        <v>0</v>
      </c>
      <c r="C11" s="21">
        <v>0</v>
      </c>
      <c r="D11" s="21">
        <v>55203</v>
      </c>
      <c r="E11" s="21">
        <v>0</v>
      </c>
      <c r="F11" s="21">
        <v>55203</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264</v>
      </c>
      <c r="E13" s="21">
        <v>0</v>
      </c>
      <c r="F13" s="21">
        <v>264</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13820</v>
      </c>
      <c r="E15" s="21">
        <v>0</v>
      </c>
      <c r="F15" s="21">
        <v>13820</v>
      </c>
      <c r="G15" s="22"/>
      <c r="H15" s="22" t="s">
        <v>22</v>
      </c>
      <c r="I15" s="23">
        <v>67713</v>
      </c>
    </row>
    <row r="16" spans="1:9" ht="12.75">
      <c r="A16" s="20" t="s">
        <v>23</v>
      </c>
      <c r="B16" s="21">
        <v>0</v>
      </c>
      <c r="C16" s="21">
        <v>0</v>
      </c>
      <c r="D16" s="21">
        <v>2711387</v>
      </c>
      <c r="E16" s="21">
        <v>0</v>
      </c>
      <c r="F16" s="21">
        <v>2711387</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21960</v>
      </c>
      <c r="E18" s="21">
        <v>0</v>
      </c>
      <c r="F18" s="21">
        <v>21960</v>
      </c>
      <c r="G18" s="22"/>
      <c r="H18" s="22" t="s">
        <v>27</v>
      </c>
      <c r="I18" s="23">
        <v>0</v>
      </c>
    </row>
    <row r="19" spans="1:9" ht="12.75">
      <c r="A19" s="20" t="s">
        <v>28</v>
      </c>
      <c r="B19" s="21">
        <v>0</v>
      </c>
      <c r="C19" s="21">
        <v>0</v>
      </c>
      <c r="D19" s="21">
        <v>122013</v>
      </c>
      <c r="E19" s="21">
        <v>0</v>
      </c>
      <c r="F19" s="21">
        <v>122013</v>
      </c>
      <c r="G19" s="22"/>
      <c r="H19" s="22" t="s">
        <v>29</v>
      </c>
      <c r="I19" s="23">
        <v>0</v>
      </c>
    </row>
    <row r="20" spans="1:9" ht="12.75">
      <c r="A20" s="20" t="s">
        <v>30</v>
      </c>
      <c r="B20" s="21">
        <v>0</v>
      </c>
      <c r="C20" s="21">
        <v>0</v>
      </c>
      <c r="D20" s="21">
        <v>27047</v>
      </c>
      <c r="E20" s="21">
        <v>0</v>
      </c>
      <c r="F20" s="21">
        <v>27047</v>
      </c>
      <c r="G20" s="22"/>
      <c r="H20" s="22" t="s">
        <v>31</v>
      </c>
      <c r="I20" s="23" t="s">
        <v>0</v>
      </c>
    </row>
    <row r="21" spans="1:9" ht="12.75">
      <c r="A21" s="20" t="s">
        <v>32</v>
      </c>
      <c r="B21" s="21">
        <v>0</v>
      </c>
      <c r="C21" s="21">
        <v>0</v>
      </c>
      <c r="D21" s="21">
        <v>25481</v>
      </c>
      <c r="E21" s="21">
        <v>0</v>
      </c>
      <c r="F21" s="21">
        <v>25481</v>
      </c>
      <c r="G21" s="22"/>
      <c r="H21" s="22" t="s">
        <v>33</v>
      </c>
      <c r="I21" s="23">
        <v>0</v>
      </c>
    </row>
    <row r="22" spans="1:9" ht="12.75">
      <c r="A22" s="20" t="s">
        <v>34</v>
      </c>
      <c r="B22" s="21">
        <v>0</v>
      </c>
      <c r="C22" s="21">
        <v>0</v>
      </c>
      <c r="D22" s="21">
        <v>14496</v>
      </c>
      <c r="E22" s="21">
        <v>0</v>
      </c>
      <c r="F22" s="21">
        <v>14496</v>
      </c>
      <c r="G22" s="22"/>
      <c r="H22" s="22" t="s">
        <v>35</v>
      </c>
      <c r="I22" s="23" t="s">
        <v>0</v>
      </c>
    </row>
    <row r="23" spans="1:9" ht="12.75">
      <c r="A23" s="20" t="s">
        <v>36</v>
      </c>
      <c r="B23" s="21">
        <v>0</v>
      </c>
      <c r="C23" s="21">
        <v>0</v>
      </c>
      <c r="D23" s="21">
        <v>463038</v>
      </c>
      <c r="E23" s="21">
        <v>0</v>
      </c>
      <c r="F23" s="21">
        <v>463038</v>
      </c>
      <c r="G23" s="22"/>
      <c r="H23" s="22" t="s">
        <v>37</v>
      </c>
      <c r="I23" s="23">
        <v>0</v>
      </c>
    </row>
    <row r="24" spans="1:9" ht="12.75">
      <c r="A24" s="20" t="s">
        <v>38</v>
      </c>
      <c r="B24" s="21">
        <v>0</v>
      </c>
      <c r="C24" s="21">
        <v>0</v>
      </c>
      <c r="D24" s="21">
        <v>70448</v>
      </c>
      <c r="E24" s="21">
        <v>0</v>
      </c>
      <c r="F24" s="21">
        <v>70448</v>
      </c>
      <c r="G24" s="22"/>
      <c r="H24" s="22"/>
      <c r="I24" s="23"/>
    </row>
    <row r="25" spans="1:9" ht="12.75">
      <c r="A25" s="20" t="s">
        <v>39</v>
      </c>
      <c r="B25" s="21">
        <v>0</v>
      </c>
      <c r="C25" s="21">
        <v>0</v>
      </c>
      <c r="D25" s="21">
        <v>0</v>
      </c>
      <c r="E25" s="21">
        <v>0</v>
      </c>
      <c r="F25" s="21">
        <v>0</v>
      </c>
      <c r="G25" s="22"/>
      <c r="H25" s="22" t="s">
        <v>40</v>
      </c>
      <c r="I25" s="23">
        <v>8106994</v>
      </c>
    </row>
    <row r="26" spans="1:9" ht="12.75">
      <c r="A26" s="20" t="s">
        <v>41</v>
      </c>
      <c r="B26" s="21">
        <v>0</v>
      </c>
      <c r="C26" s="21">
        <v>0</v>
      </c>
      <c r="D26" s="21">
        <v>6769</v>
      </c>
      <c r="E26" s="21">
        <v>0</v>
      </c>
      <c r="F26" s="21">
        <v>6769</v>
      </c>
      <c r="G26" s="22"/>
      <c r="H26" s="22" t="s">
        <v>42</v>
      </c>
      <c r="I26" s="23">
        <v>8106994</v>
      </c>
    </row>
    <row r="27" spans="1:9" ht="12.75">
      <c r="A27" s="20" t="s">
        <v>43</v>
      </c>
      <c r="B27" s="21">
        <v>0</v>
      </c>
      <c r="C27" s="21">
        <v>0</v>
      </c>
      <c r="D27" s="21">
        <v>0</v>
      </c>
      <c r="E27" s="21">
        <v>0</v>
      </c>
      <c r="F27" s="21">
        <v>0</v>
      </c>
      <c r="G27" s="22"/>
      <c r="H27" s="22"/>
      <c r="I27" s="23"/>
    </row>
    <row r="28" spans="1:9" ht="12.75">
      <c r="A28" s="20" t="s">
        <v>44</v>
      </c>
      <c r="B28" s="21">
        <v>0</v>
      </c>
      <c r="C28" s="21">
        <v>0</v>
      </c>
      <c r="D28" s="21">
        <v>111797</v>
      </c>
      <c r="E28" s="21">
        <v>0</v>
      </c>
      <c r="F28" s="21">
        <v>111797</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189833</v>
      </c>
      <c r="E30" s="21">
        <v>0</v>
      </c>
      <c r="F30" s="21">
        <v>189833</v>
      </c>
      <c r="G30" s="22"/>
      <c r="H30" s="22"/>
      <c r="I30" s="23"/>
    </row>
    <row r="31" spans="1:9" ht="12.75">
      <c r="A31" s="20" t="s">
        <v>47</v>
      </c>
      <c r="B31" s="21">
        <v>0</v>
      </c>
      <c r="C31" s="21">
        <v>0</v>
      </c>
      <c r="D31" s="21">
        <v>143266</v>
      </c>
      <c r="E31" s="21">
        <v>0</v>
      </c>
      <c r="F31" s="21">
        <v>143266</v>
      </c>
      <c r="G31" s="22"/>
      <c r="H31" s="22"/>
      <c r="I31" s="23"/>
    </row>
    <row r="32" spans="1:9" ht="12.75">
      <c r="A32" s="20" t="s">
        <v>48</v>
      </c>
      <c r="B32" s="21">
        <v>0</v>
      </c>
      <c r="C32" s="21">
        <v>0</v>
      </c>
      <c r="D32" s="21">
        <v>15589</v>
      </c>
      <c r="E32" s="21">
        <v>0</v>
      </c>
      <c r="F32" s="21">
        <v>15589</v>
      </c>
      <c r="G32" s="22"/>
      <c r="H32" s="22"/>
      <c r="I32" s="23"/>
    </row>
    <row r="33" spans="1:9" ht="12.75">
      <c r="A33" s="20" t="s">
        <v>49</v>
      </c>
      <c r="B33" s="21">
        <v>0</v>
      </c>
      <c r="C33" s="21">
        <v>0</v>
      </c>
      <c r="D33" s="21">
        <v>47648</v>
      </c>
      <c r="E33" s="21">
        <v>0</v>
      </c>
      <c r="F33" s="21">
        <v>47648</v>
      </c>
      <c r="G33" s="22"/>
      <c r="H33" s="22"/>
      <c r="I33" s="23"/>
    </row>
    <row r="34" spans="1:9" ht="12.75">
      <c r="A34" s="20" t="s">
        <v>50</v>
      </c>
      <c r="B34" s="21">
        <v>0</v>
      </c>
      <c r="C34" s="21">
        <v>0</v>
      </c>
      <c r="D34" s="21">
        <v>371517</v>
      </c>
      <c r="E34" s="21">
        <v>0</v>
      </c>
      <c r="F34" s="21">
        <v>371517</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4027</v>
      </c>
      <c r="E36" s="21">
        <v>0</v>
      </c>
      <c r="F36" s="21">
        <v>4027</v>
      </c>
      <c r="G36" s="22"/>
      <c r="H36" s="22"/>
      <c r="I36" s="23"/>
    </row>
    <row r="37" spans="1:9" ht="12.75">
      <c r="A37" s="20" t="s">
        <v>53</v>
      </c>
      <c r="B37" s="21">
        <v>0</v>
      </c>
      <c r="C37" s="21">
        <v>0</v>
      </c>
      <c r="D37" s="21">
        <v>121733</v>
      </c>
      <c r="E37" s="21">
        <v>0</v>
      </c>
      <c r="F37" s="21">
        <v>121733</v>
      </c>
      <c r="G37" s="22"/>
      <c r="H37" s="22"/>
      <c r="I37" s="23"/>
    </row>
    <row r="38" spans="1:9" ht="12.75">
      <c r="A38" s="20" t="s">
        <v>54</v>
      </c>
      <c r="B38" s="21">
        <v>0</v>
      </c>
      <c r="C38" s="21">
        <v>0</v>
      </c>
      <c r="D38" s="21">
        <v>1484</v>
      </c>
      <c r="E38" s="21">
        <v>0</v>
      </c>
      <c r="F38" s="21">
        <v>1484</v>
      </c>
      <c r="G38" s="22"/>
      <c r="H38" s="22"/>
      <c r="I38" s="23"/>
    </row>
    <row r="39" spans="1:9" ht="12.75">
      <c r="A39" s="20" t="s">
        <v>55</v>
      </c>
      <c r="B39" s="21">
        <v>0</v>
      </c>
      <c r="C39" s="21">
        <v>0</v>
      </c>
      <c r="D39" s="21">
        <v>30</v>
      </c>
      <c r="E39" s="21">
        <v>0</v>
      </c>
      <c r="F39" s="21">
        <v>30</v>
      </c>
      <c r="G39" s="22"/>
      <c r="H39" s="22"/>
      <c r="I39" s="23"/>
    </row>
    <row r="40" spans="1:9" ht="12.75">
      <c r="A40" s="20" t="s">
        <v>56</v>
      </c>
      <c r="B40" s="21">
        <v>0</v>
      </c>
      <c r="C40" s="21">
        <v>0</v>
      </c>
      <c r="D40" s="21">
        <v>5374</v>
      </c>
      <c r="E40" s="21">
        <v>0</v>
      </c>
      <c r="F40" s="21">
        <v>5374</v>
      </c>
      <c r="G40" s="22"/>
      <c r="H40" s="22"/>
      <c r="I40" s="23"/>
    </row>
    <row r="41" spans="1:9" ht="12.75">
      <c r="A41" s="20" t="s">
        <v>57</v>
      </c>
      <c r="B41" s="21">
        <v>0</v>
      </c>
      <c r="C41" s="21">
        <v>0</v>
      </c>
      <c r="D41" s="21">
        <v>99535</v>
      </c>
      <c r="E41" s="21">
        <v>0</v>
      </c>
      <c r="F41" s="21">
        <v>99535</v>
      </c>
      <c r="G41" s="22"/>
      <c r="H41" s="22"/>
      <c r="I41" s="23"/>
    </row>
    <row r="42" spans="1:9" ht="12.75">
      <c r="A42" s="20" t="s">
        <v>58</v>
      </c>
      <c r="B42" s="21">
        <v>0</v>
      </c>
      <c r="C42" s="21">
        <v>0</v>
      </c>
      <c r="D42" s="21">
        <v>93787</v>
      </c>
      <c r="E42" s="21">
        <v>0</v>
      </c>
      <c r="F42" s="21">
        <v>93787</v>
      </c>
      <c r="G42" s="22"/>
      <c r="H42" s="22"/>
      <c r="I42" s="23"/>
    </row>
    <row r="43" spans="1:9" ht="12.75">
      <c r="A43" s="20" t="s">
        <v>59</v>
      </c>
      <c r="B43" s="21">
        <v>0</v>
      </c>
      <c r="C43" s="21">
        <v>0</v>
      </c>
      <c r="D43" s="21">
        <v>67597</v>
      </c>
      <c r="E43" s="21">
        <v>0</v>
      </c>
      <c r="F43" s="21">
        <v>67597</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7267</v>
      </c>
      <c r="E47" s="21">
        <v>0</v>
      </c>
      <c r="F47" s="21">
        <v>7267</v>
      </c>
      <c r="G47" s="22"/>
      <c r="H47" s="22"/>
      <c r="I47" s="23"/>
    </row>
    <row r="48" spans="1:9" ht="12.75">
      <c r="A48" s="20" t="s">
        <v>64</v>
      </c>
      <c r="B48" s="21">
        <v>0</v>
      </c>
      <c r="C48" s="21">
        <v>0</v>
      </c>
      <c r="D48" s="21">
        <v>51116</v>
      </c>
      <c r="E48" s="21">
        <v>0</v>
      </c>
      <c r="F48" s="21">
        <v>51116</v>
      </c>
      <c r="G48" s="22"/>
      <c r="H48" s="22"/>
      <c r="I48" s="23"/>
    </row>
    <row r="49" spans="1:9" ht="12.75">
      <c r="A49" s="20" t="s">
        <v>65</v>
      </c>
      <c r="B49" s="21">
        <v>0</v>
      </c>
      <c r="C49" s="21">
        <v>0</v>
      </c>
      <c r="D49" s="21">
        <v>67009</v>
      </c>
      <c r="E49" s="21">
        <v>0</v>
      </c>
      <c r="F49" s="21">
        <v>67009</v>
      </c>
      <c r="G49" s="22"/>
      <c r="H49" s="22"/>
      <c r="I49" s="23"/>
    </row>
    <row r="50" spans="1:9" ht="12.75">
      <c r="A50" s="20" t="s">
        <v>66</v>
      </c>
      <c r="B50" s="21">
        <v>0</v>
      </c>
      <c r="C50" s="21">
        <v>0</v>
      </c>
      <c r="D50" s="21">
        <v>1832245</v>
      </c>
      <c r="E50" s="21">
        <v>0</v>
      </c>
      <c r="F50" s="21">
        <v>1832245</v>
      </c>
      <c r="G50" s="22"/>
      <c r="H50" s="22"/>
      <c r="I50" s="23"/>
    </row>
    <row r="51" spans="1:9" ht="12.75">
      <c r="A51" s="20" t="s">
        <v>67</v>
      </c>
      <c r="B51" s="21">
        <v>0</v>
      </c>
      <c r="C51" s="21">
        <v>0</v>
      </c>
      <c r="D51" s="21">
        <v>32888</v>
      </c>
      <c r="E51" s="21">
        <v>0</v>
      </c>
      <c r="F51" s="21">
        <v>32888</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27892</v>
      </c>
      <c r="E53" s="21">
        <v>0</v>
      </c>
      <c r="F53" s="21">
        <v>27892</v>
      </c>
      <c r="G53" s="22"/>
      <c r="H53" s="22"/>
      <c r="I53" s="23"/>
    </row>
    <row r="54" spans="1:9" ht="12.75">
      <c r="A54" s="20" t="s">
        <v>70</v>
      </c>
      <c r="B54" s="21">
        <v>0</v>
      </c>
      <c r="C54" s="21">
        <v>0</v>
      </c>
      <c r="D54" s="21">
        <v>167735</v>
      </c>
      <c r="E54" s="21">
        <v>0</v>
      </c>
      <c r="F54" s="21">
        <v>167735</v>
      </c>
      <c r="G54" s="22"/>
      <c r="H54" s="22"/>
      <c r="I54" s="23"/>
    </row>
    <row r="55" spans="1:9" ht="12.75">
      <c r="A55" s="20" t="s">
        <v>71</v>
      </c>
      <c r="B55" s="21">
        <v>0</v>
      </c>
      <c r="C55" s="21">
        <v>0</v>
      </c>
      <c r="D55" s="21">
        <v>110539</v>
      </c>
      <c r="E55" s="21">
        <v>0</v>
      </c>
      <c r="F55" s="21">
        <v>110539</v>
      </c>
      <c r="G55" s="22"/>
      <c r="H55" s="22"/>
      <c r="I55" s="23"/>
    </row>
    <row r="56" spans="1:9" ht="12.75">
      <c r="A56" s="20" t="s">
        <v>72</v>
      </c>
      <c r="B56" s="21">
        <v>0</v>
      </c>
      <c r="C56" s="21">
        <v>0</v>
      </c>
      <c r="D56" s="21">
        <v>2097</v>
      </c>
      <c r="E56" s="21">
        <v>0</v>
      </c>
      <c r="F56" s="21">
        <v>2097</v>
      </c>
      <c r="G56" s="22"/>
      <c r="H56" s="22"/>
      <c r="I56" s="23"/>
    </row>
    <row r="57" spans="1:9" ht="12.75">
      <c r="A57" s="20" t="s">
        <v>73</v>
      </c>
      <c r="B57" s="21">
        <v>0</v>
      </c>
      <c r="C57" s="21">
        <v>0</v>
      </c>
      <c r="D57" s="21">
        <v>945</v>
      </c>
      <c r="E57" s="21">
        <v>0</v>
      </c>
      <c r="F57" s="21">
        <v>945</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0</v>
      </c>
      <c r="D60" s="21">
        <v>8106994</v>
      </c>
      <c r="E60" s="21">
        <v>0</v>
      </c>
      <c r="F60" s="21">
        <v>8106994</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1.00390625" style="16" customWidth="1"/>
    <col min="3" max="3" width="12.125" style="16" customWidth="1"/>
    <col min="4" max="4" width="7.0039062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129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57775.710852485354</v>
      </c>
      <c r="C6" s="21">
        <v>167969.28914751462</v>
      </c>
      <c r="D6" s="21">
        <v>0</v>
      </c>
      <c r="E6" s="21">
        <v>0</v>
      </c>
      <c r="F6" s="21">
        <v>225745</v>
      </c>
      <c r="G6" s="22"/>
      <c r="H6" s="22" t="s">
        <v>8</v>
      </c>
      <c r="I6" s="23" t="s">
        <v>0</v>
      </c>
    </row>
    <row r="7" spans="1:9" ht="12" customHeight="1">
      <c r="A7" s="20" t="s">
        <v>9</v>
      </c>
      <c r="B7" s="21">
        <v>0</v>
      </c>
      <c r="C7" s="21">
        <v>0</v>
      </c>
      <c r="D7" s="21">
        <v>0</v>
      </c>
      <c r="E7" s="21">
        <v>0</v>
      </c>
      <c r="F7" s="21">
        <v>0</v>
      </c>
      <c r="G7" s="22"/>
      <c r="H7" s="22"/>
      <c r="I7" s="23"/>
    </row>
    <row r="8" spans="1:9" ht="12.75">
      <c r="A8" s="20" t="s">
        <v>10</v>
      </c>
      <c r="B8" s="21">
        <v>203897.21516209905</v>
      </c>
      <c r="C8" s="21">
        <v>707003.5537514482</v>
      </c>
      <c r="D8" s="21">
        <v>0</v>
      </c>
      <c r="E8" s="21">
        <v>0</v>
      </c>
      <c r="F8" s="21">
        <v>910900.7689135473</v>
      </c>
      <c r="G8" s="22"/>
      <c r="H8" s="22" t="s">
        <v>0</v>
      </c>
      <c r="I8" s="23" t="s">
        <v>0</v>
      </c>
    </row>
    <row r="9" spans="1:9" ht="12.75">
      <c r="A9" s="20" t="s">
        <v>11</v>
      </c>
      <c r="B9" s="21">
        <v>126024.86016364311</v>
      </c>
      <c r="C9" s="21">
        <v>364595.1398363569</v>
      </c>
      <c r="D9" s="21">
        <v>0</v>
      </c>
      <c r="E9" s="21">
        <v>0</v>
      </c>
      <c r="F9" s="21">
        <v>490620</v>
      </c>
      <c r="G9" s="22"/>
      <c r="H9" s="22" t="s">
        <v>0</v>
      </c>
      <c r="I9" s="23" t="s">
        <v>0</v>
      </c>
    </row>
    <row r="10" spans="1:9" ht="12.75">
      <c r="A10" s="20" t="s">
        <v>12</v>
      </c>
      <c r="B10" s="21">
        <v>0</v>
      </c>
      <c r="C10" s="21">
        <v>0</v>
      </c>
      <c r="D10" s="21">
        <v>0</v>
      </c>
      <c r="E10" s="21">
        <v>0</v>
      </c>
      <c r="F10" s="21">
        <v>0</v>
      </c>
      <c r="G10" s="22"/>
      <c r="H10" s="22" t="s">
        <v>13</v>
      </c>
      <c r="I10" s="23">
        <v>19032683.61144053</v>
      </c>
    </row>
    <row r="11" spans="1:9" ht="12.75">
      <c r="A11" s="20" t="s">
        <v>14</v>
      </c>
      <c r="B11" s="21">
        <v>104121.99714266334</v>
      </c>
      <c r="C11" s="21">
        <v>556666.0028573365</v>
      </c>
      <c r="D11" s="21">
        <v>0</v>
      </c>
      <c r="E11" s="21">
        <v>0</v>
      </c>
      <c r="F11" s="21">
        <v>660788</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4732005</v>
      </c>
    </row>
    <row r="14" spans="1:9" ht="12.75">
      <c r="A14" s="20" t="s">
        <v>19</v>
      </c>
      <c r="B14" s="21">
        <v>0</v>
      </c>
      <c r="C14" s="21">
        <v>0</v>
      </c>
      <c r="D14" s="21">
        <v>0</v>
      </c>
      <c r="E14" s="21">
        <v>0</v>
      </c>
      <c r="F14" s="21">
        <v>0</v>
      </c>
      <c r="G14" s="22"/>
      <c r="H14" s="22" t="s">
        <v>20</v>
      </c>
      <c r="I14" s="23">
        <v>1602578</v>
      </c>
    </row>
    <row r="15" spans="1:9" ht="12.75">
      <c r="A15" s="20" t="s">
        <v>21</v>
      </c>
      <c r="B15" s="21">
        <v>0</v>
      </c>
      <c r="C15" s="21">
        <v>0</v>
      </c>
      <c r="D15" s="21">
        <v>0</v>
      </c>
      <c r="E15" s="21">
        <v>0</v>
      </c>
      <c r="F15" s="21">
        <v>0</v>
      </c>
      <c r="G15" s="22"/>
      <c r="H15" s="22" t="s">
        <v>22</v>
      </c>
      <c r="I15" s="23">
        <v>457079.61</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17841.75753881091</v>
      </c>
      <c r="C18" s="21">
        <v>334643.24246118905</v>
      </c>
      <c r="D18" s="21">
        <v>0</v>
      </c>
      <c r="E18" s="21">
        <v>0</v>
      </c>
      <c r="F18" s="21">
        <v>352485</v>
      </c>
      <c r="G18" s="22"/>
      <c r="H18" s="22" t="s">
        <v>27</v>
      </c>
      <c r="I18" s="23">
        <v>0</v>
      </c>
    </row>
    <row r="19" spans="1:9" ht="12.75">
      <c r="A19" s="20" t="s">
        <v>28</v>
      </c>
      <c r="B19" s="21">
        <v>0</v>
      </c>
      <c r="C19" s="21">
        <v>0</v>
      </c>
      <c r="D19" s="21">
        <v>0</v>
      </c>
      <c r="E19" s="21">
        <v>0</v>
      </c>
      <c r="F19" s="21">
        <v>0</v>
      </c>
      <c r="G19" s="22"/>
      <c r="H19" s="22" t="s">
        <v>29</v>
      </c>
      <c r="I19" s="23">
        <v>-20423</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1898918.8425269816</v>
      </c>
    </row>
    <row r="22" spans="1:9" ht="12.75">
      <c r="A22" s="20" t="s">
        <v>34</v>
      </c>
      <c r="B22" s="21">
        <v>199115.52519551173</v>
      </c>
      <c r="C22" s="21">
        <v>974622.4748044881</v>
      </c>
      <c r="D22" s="21">
        <v>0</v>
      </c>
      <c r="E22" s="21">
        <v>0</v>
      </c>
      <c r="F22" s="21">
        <v>1173738</v>
      </c>
      <c r="G22" s="22"/>
      <c r="H22" s="22" t="s">
        <v>35</v>
      </c>
      <c r="I22" s="23" t="s">
        <v>0</v>
      </c>
    </row>
    <row r="23" spans="1:9" ht="12.75">
      <c r="A23" s="20" t="s">
        <v>36</v>
      </c>
      <c r="B23" s="21">
        <v>0</v>
      </c>
      <c r="C23" s="21">
        <v>0</v>
      </c>
      <c r="D23" s="21">
        <v>0</v>
      </c>
      <c r="E23" s="21">
        <v>0</v>
      </c>
      <c r="F23" s="21">
        <v>0</v>
      </c>
      <c r="G23" s="22"/>
      <c r="H23" s="22" t="s">
        <v>37</v>
      </c>
      <c r="I23" s="23">
        <v>5962692</v>
      </c>
    </row>
    <row r="24" spans="1:9" ht="12.75">
      <c r="A24" s="20" t="s">
        <v>38</v>
      </c>
      <c r="B24" s="21">
        <v>247591.8976249614</v>
      </c>
      <c r="C24" s="21">
        <v>940715.1023750387</v>
      </c>
      <c r="D24" s="21">
        <v>0</v>
      </c>
      <c r="E24" s="21">
        <v>0</v>
      </c>
      <c r="F24" s="21">
        <v>1188307</v>
      </c>
      <c r="G24" s="22"/>
      <c r="H24" s="22"/>
      <c r="I24" s="23"/>
    </row>
    <row r="25" spans="1:9" ht="12.75">
      <c r="A25" s="20" t="s">
        <v>39</v>
      </c>
      <c r="B25" s="21">
        <v>0</v>
      </c>
      <c r="C25" s="21">
        <v>0</v>
      </c>
      <c r="D25" s="21">
        <v>0</v>
      </c>
      <c r="E25" s="21">
        <v>0</v>
      </c>
      <c r="F25" s="21">
        <v>0</v>
      </c>
      <c r="G25" s="22"/>
      <c r="H25" s="22" t="s">
        <v>40</v>
      </c>
      <c r="I25" s="23">
        <v>17983158.378913544</v>
      </c>
    </row>
    <row r="26" spans="1:9" ht="12.75">
      <c r="A26" s="20" t="s">
        <v>41</v>
      </c>
      <c r="B26" s="21">
        <v>0</v>
      </c>
      <c r="C26" s="21">
        <v>0</v>
      </c>
      <c r="D26" s="21">
        <v>0</v>
      </c>
      <c r="E26" s="21">
        <v>0</v>
      </c>
      <c r="F26" s="21">
        <v>0</v>
      </c>
      <c r="G26" s="22"/>
      <c r="H26" s="22" t="s">
        <v>42</v>
      </c>
      <c r="I26" s="23">
        <v>17983157.768913545</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120851.09874619846</v>
      </c>
      <c r="C30" s="21">
        <v>548315.9012538017</v>
      </c>
      <c r="D30" s="21">
        <v>0</v>
      </c>
      <c r="E30" s="21">
        <v>0</v>
      </c>
      <c r="F30" s="21">
        <v>669167</v>
      </c>
      <c r="G30" s="22"/>
      <c r="H30" s="22"/>
      <c r="I30" s="23"/>
    </row>
    <row r="31" spans="1:9" ht="12.75">
      <c r="A31" s="20" t="s">
        <v>47</v>
      </c>
      <c r="B31" s="21">
        <v>182766.25973491793</v>
      </c>
      <c r="C31" s="21">
        <v>1446571.740265082</v>
      </c>
      <c r="D31" s="21">
        <v>0</v>
      </c>
      <c r="E31" s="21">
        <v>0</v>
      </c>
      <c r="F31" s="21">
        <v>1629338</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281.9662703898266</v>
      </c>
      <c r="C34" s="21">
        <v>327.0337296101734</v>
      </c>
      <c r="D34" s="21">
        <v>0</v>
      </c>
      <c r="E34" s="21">
        <v>0</v>
      </c>
      <c r="F34" s="21">
        <v>609</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214.02164748620896</v>
      </c>
      <c r="C37" s="21">
        <v>39576.978352513775</v>
      </c>
      <c r="D37" s="21">
        <v>0</v>
      </c>
      <c r="E37" s="21">
        <v>0</v>
      </c>
      <c r="F37" s="21">
        <v>39791</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2266513.9028852982</v>
      </c>
      <c r="C42" s="21">
        <v>3075109.9210197325</v>
      </c>
      <c r="D42" s="21">
        <v>5552.176094969457</v>
      </c>
      <c r="E42" s="21">
        <v>0</v>
      </c>
      <c r="F42" s="21">
        <v>5347176</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1051027.8939598706</v>
      </c>
      <c r="C50" s="21">
        <v>4219032.725506534</v>
      </c>
      <c r="D50" s="21">
        <v>321.3805335955334</v>
      </c>
      <c r="E50" s="21">
        <v>0</v>
      </c>
      <c r="F50" s="21">
        <v>5270382</v>
      </c>
      <c r="G50" s="22"/>
      <c r="H50" s="22"/>
      <c r="I50" s="23"/>
    </row>
    <row r="51" spans="1:9" ht="12.75">
      <c r="A51" s="20" t="s">
        <v>67</v>
      </c>
      <c r="B51" s="21">
        <v>2003.8608684313476</v>
      </c>
      <c r="C51" s="21">
        <v>22107.139131568656</v>
      </c>
      <c r="D51" s="21">
        <v>0</v>
      </c>
      <c r="E51" s="21">
        <v>0</v>
      </c>
      <c r="F51" s="21">
        <v>24111</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4580027.967792768</v>
      </c>
      <c r="C60" s="21">
        <v>13397256.244492214</v>
      </c>
      <c r="D60" s="21">
        <v>5873.55662856499</v>
      </c>
      <c r="E60" s="21">
        <v>0</v>
      </c>
      <c r="F60" s="21">
        <v>17983157.768913545</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4.xml><?xml version="1.0" encoding="utf-8"?>
<worksheet xmlns="http://schemas.openxmlformats.org/spreadsheetml/2006/main" xmlns:r="http://schemas.openxmlformats.org/officeDocument/2006/relationships">
  <dimension ref="A1:I66"/>
  <sheetViews>
    <sheetView zoomScale="75" zoomScaleNormal="75" workbookViewId="0" topLeftCell="A1">
      <selection activeCell="I10" sqref="I10"/>
    </sheetView>
  </sheetViews>
  <sheetFormatPr defaultColWidth="9.00390625" defaultRowHeight="12.75"/>
  <cols>
    <col min="1" max="1" width="15.625" style="16" customWidth="1"/>
    <col min="2" max="2" width="8.125" style="16" customWidth="1"/>
    <col min="3" max="3" width="11.625" style="16" customWidth="1"/>
    <col min="4" max="4" width="6.375" style="16" customWidth="1"/>
    <col min="5" max="5" width="14.50390625" style="16" customWidth="1"/>
    <col min="6" max="6" width="8.125" style="16" customWidth="1"/>
    <col min="7" max="7" width="2.625" style="16" customWidth="1"/>
    <col min="8" max="8" width="28.125" style="16" customWidth="1"/>
    <col min="9" max="9" width="8.125" style="17" customWidth="1"/>
    <col min="10" max="16384" width="10.625" style="16" customWidth="1"/>
  </cols>
  <sheetData>
    <row r="1" spans="1:9" ht="12.75">
      <c r="A1" s="133" t="s">
        <v>130</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983.7912703583062</v>
      </c>
      <c r="C8" s="21">
        <v>0</v>
      </c>
      <c r="D8" s="21">
        <v>0</v>
      </c>
      <c r="E8" s="21">
        <v>0</v>
      </c>
      <c r="F8" s="21">
        <v>983.7912703583062</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0</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43058.4</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0</v>
      </c>
      <c r="E20" s="21">
        <v>0</v>
      </c>
      <c r="F20" s="21">
        <v>0</v>
      </c>
      <c r="G20" s="22"/>
      <c r="H20" s="22" t="s">
        <v>31</v>
      </c>
      <c r="I20" s="23" t="s">
        <v>0</v>
      </c>
    </row>
    <row r="21" spans="1:9" ht="12.75">
      <c r="A21" s="20" t="s">
        <v>32</v>
      </c>
      <c r="B21" s="21">
        <v>38.06931596091206</v>
      </c>
      <c r="C21" s="21">
        <v>0</v>
      </c>
      <c r="D21" s="21">
        <v>0</v>
      </c>
      <c r="E21" s="21">
        <v>0</v>
      </c>
      <c r="F21" s="21">
        <v>38.06931596091206</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368.67127035830623</v>
      </c>
      <c r="C24" s="21">
        <v>0</v>
      </c>
      <c r="D24" s="21">
        <v>0</v>
      </c>
      <c r="E24" s="21">
        <v>0</v>
      </c>
      <c r="F24" s="21">
        <v>368.67127035830623</v>
      </c>
      <c r="G24" s="22"/>
      <c r="H24" s="22"/>
      <c r="I24" s="23"/>
    </row>
    <row r="25" spans="1:9" ht="12.75">
      <c r="A25" s="20" t="s">
        <v>39</v>
      </c>
      <c r="B25" s="21">
        <v>0</v>
      </c>
      <c r="C25" s="21">
        <v>0</v>
      </c>
      <c r="D25" s="21">
        <v>0</v>
      </c>
      <c r="E25" s="21">
        <v>0</v>
      </c>
      <c r="F25" s="21">
        <v>0</v>
      </c>
      <c r="G25" s="22"/>
      <c r="H25" s="22" t="s">
        <v>40</v>
      </c>
      <c r="I25" s="23">
        <v>43058.4</v>
      </c>
    </row>
    <row r="26" spans="1:9" ht="12.75">
      <c r="A26" s="20" t="s">
        <v>41</v>
      </c>
      <c r="B26" s="21">
        <v>0</v>
      </c>
      <c r="C26" s="21">
        <v>0</v>
      </c>
      <c r="D26" s="21">
        <v>0</v>
      </c>
      <c r="E26" s="21">
        <v>0</v>
      </c>
      <c r="F26" s="21">
        <v>0</v>
      </c>
      <c r="G26" s="22"/>
      <c r="H26" s="22" t="s">
        <v>42</v>
      </c>
      <c r="I26" s="23">
        <v>43058.4</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3178.0927761495486</v>
      </c>
      <c r="C31" s="21">
        <v>0</v>
      </c>
      <c r="D31" s="21">
        <v>0</v>
      </c>
      <c r="E31" s="21">
        <v>29057.601425804845</v>
      </c>
      <c r="F31" s="21">
        <v>32235.694201954393</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960.7493159609121</v>
      </c>
      <c r="C41" s="21">
        <v>0</v>
      </c>
      <c r="D41" s="21">
        <v>0</v>
      </c>
      <c r="E41" s="21">
        <v>0</v>
      </c>
      <c r="F41" s="21">
        <v>960.7493159609121</v>
      </c>
      <c r="G41" s="22"/>
      <c r="H41" s="22"/>
      <c r="I41" s="23"/>
    </row>
    <row r="42" spans="1:9" ht="12.75">
      <c r="A42" s="20" t="s">
        <v>58</v>
      </c>
      <c r="B42" s="21">
        <v>6583.988013029317</v>
      </c>
      <c r="C42" s="21">
        <v>0</v>
      </c>
      <c r="D42" s="21">
        <v>0</v>
      </c>
      <c r="E42" s="21">
        <v>0</v>
      </c>
      <c r="F42" s="21">
        <v>6583.988013029317</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0</v>
      </c>
      <c r="E50" s="21">
        <v>0</v>
      </c>
      <c r="F50" s="21">
        <v>0</v>
      </c>
      <c r="G50" s="22"/>
      <c r="H50" s="22"/>
      <c r="I50" s="23"/>
    </row>
    <row r="51" spans="1:9" ht="12.75">
      <c r="A51" s="20" t="s">
        <v>67</v>
      </c>
      <c r="B51" s="21">
        <v>1676.9992758088802</v>
      </c>
      <c r="C51" s="21">
        <v>210.4373365689699</v>
      </c>
      <c r="D51" s="21">
        <v>0</v>
      </c>
      <c r="E51" s="21">
        <v>0</v>
      </c>
      <c r="F51" s="21">
        <v>1887.43661237785</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13790.361237626184</v>
      </c>
      <c r="C60" s="21">
        <v>210.4373365689699</v>
      </c>
      <c r="D60" s="21">
        <v>0</v>
      </c>
      <c r="E60" s="21">
        <v>29057.601425804845</v>
      </c>
      <c r="F60" s="21">
        <v>43058.4</v>
      </c>
      <c r="G60" s="22"/>
      <c r="H60" s="22"/>
      <c r="I60" s="23"/>
    </row>
    <row r="61" spans="1:9" ht="13.5" thickBot="1">
      <c r="A61" s="20"/>
      <c r="B61" s="24"/>
      <c r="C61" s="24"/>
      <c r="D61" s="24"/>
      <c r="E61" s="24"/>
      <c r="F61" s="24"/>
      <c r="G61" s="25"/>
      <c r="H61" s="25"/>
      <c r="I61" s="24"/>
    </row>
    <row r="62" spans="2:9" ht="12.75">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5.625" style="16" customWidth="1"/>
    <col min="3" max="3" width="11.625" style="16" customWidth="1"/>
    <col min="4" max="4" width="11.003906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100</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19566.723955160785</v>
      </c>
      <c r="E7" s="21">
        <v>0</v>
      </c>
      <c r="F7" s="21">
        <v>19566.723955160785</v>
      </c>
      <c r="G7" s="22"/>
      <c r="H7" s="22"/>
      <c r="I7" s="23"/>
    </row>
    <row r="8" spans="1:9" ht="12.75">
      <c r="A8" s="20" t="s">
        <v>10</v>
      </c>
      <c r="B8" s="21">
        <v>0</v>
      </c>
      <c r="C8" s="21">
        <v>0</v>
      </c>
      <c r="D8" s="21">
        <v>115049.64787920116</v>
      </c>
      <c r="E8" s="21">
        <v>0</v>
      </c>
      <c r="F8" s="21">
        <v>115049.64787920116</v>
      </c>
      <c r="G8" s="22"/>
      <c r="H8" s="22" t="s">
        <v>0</v>
      </c>
      <c r="I8" s="23" t="s">
        <v>0</v>
      </c>
    </row>
    <row r="9" spans="1:9" ht="12.75">
      <c r="A9" s="20" t="s">
        <v>11</v>
      </c>
      <c r="B9" s="21">
        <v>0</v>
      </c>
      <c r="C9" s="21">
        <v>0</v>
      </c>
      <c r="D9" s="21">
        <v>10412.996149748078</v>
      </c>
      <c r="E9" s="21">
        <v>0</v>
      </c>
      <c r="F9" s="21">
        <v>10412.996149748078</v>
      </c>
      <c r="G9" s="22"/>
      <c r="H9" s="22" t="s">
        <v>0</v>
      </c>
      <c r="I9" s="23" t="s">
        <v>0</v>
      </c>
    </row>
    <row r="10" spans="1:9" ht="12.75">
      <c r="A10" s="20" t="s">
        <v>12</v>
      </c>
      <c r="B10" s="21">
        <v>0</v>
      </c>
      <c r="C10" s="21">
        <v>0</v>
      </c>
      <c r="D10" s="21">
        <v>137706.8617699755</v>
      </c>
      <c r="E10" s="21">
        <v>0</v>
      </c>
      <c r="F10" s="21">
        <v>137706.8617699755</v>
      </c>
      <c r="G10" s="22"/>
      <c r="H10" s="22" t="s">
        <v>13</v>
      </c>
      <c r="I10" s="23">
        <v>5238000</v>
      </c>
    </row>
    <row r="11" spans="1:9" ht="12.75">
      <c r="A11" s="20" t="s">
        <v>14</v>
      </c>
      <c r="B11" s="21">
        <v>0</v>
      </c>
      <c r="C11" s="21">
        <v>0</v>
      </c>
      <c r="D11" s="21">
        <v>362465.19195418665</v>
      </c>
      <c r="E11" s="21">
        <v>0</v>
      </c>
      <c r="F11" s="21">
        <v>362465.19195418665</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-268543.973</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494609.2180000001</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158647.39476974597</v>
      </c>
      <c r="E18" s="21">
        <v>0</v>
      </c>
      <c r="F18" s="21">
        <v>158647.39476974597</v>
      </c>
      <c r="G18" s="22"/>
      <c r="H18" s="22" t="s">
        <v>27</v>
      </c>
      <c r="I18" s="23">
        <v>0</v>
      </c>
    </row>
    <row r="19" spans="1:9" ht="12.75">
      <c r="A19" s="20" t="s">
        <v>28</v>
      </c>
      <c r="B19" s="21">
        <v>0</v>
      </c>
      <c r="C19" s="21">
        <v>0</v>
      </c>
      <c r="D19" s="21">
        <v>20158.721934862795</v>
      </c>
      <c r="E19" s="21">
        <v>0</v>
      </c>
      <c r="F19" s="21">
        <v>20158.721934862795</v>
      </c>
      <c r="G19" s="22"/>
      <c r="H19" s="22" t="s">
        <v>29</v>
      </c>
      <c r="I19" s="23">
        <v>-90015</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658291.6895579612</v>
      </c>
      <c r="E21" s="21">
        <v>0</v>
      </c>
      <c r="F21" s="21">
        <v>658291.6895579612</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5554080.245</v>
      </c>
    </row>
    <row r="26" spans="1:9" ht="12.75">
      <c r="A26" s="20" t="s">
        <v>41</v>
      </c>
      <c r="B26" s="21">
        <v>0</v>
      </c>
      <c r="C26" s="21">
        <v>0</v>
      </c>
      <c r="D26" s="21">
        <v>0</v>
      </c>
      <c r="E26" s="21">
        <v>0</v>
      </c>
      <c r="F26" s="21">
        <v>0</v>
      </c>
      <c r="G26" s="22"/>
      <c r="H26" s="22" t="s">
        <v>42</v>
      </c>
      <c r="I26" s="23">
        <v>5554080.245000001</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188268.63042203223</v>
      </c>
      <c r="E31" s="21">
        <v>0</v>
      </c>
      <c r="F31" s="21">
        <v>188268.63042203223</v>
      </c>
      <c r="G31" s="22"/>
      <c r="H31" s="22"/>
      <c r="I31" s="23"/>
    </row>
    <row r="32" spans="1:9" ht="12.75">
      <c r="A32" s="20" t="s">
        <v>48</v>
      </c>
      <c r="B32" s="21">
        <v>0</v>
      </c>
      <c r="C32" s="21">
        <v>0</v>
      </c>
      <c r="D32" s="21">
        <v>48126.4381654376</v>
      </c>
      <c r="E32" s="21">
        <v>0</v>
      </c>
      <c r="F32" s="21">
        <v>48126.4381654376</v>
      </c>
      <c r="G32" s="22"/>
      <c r="H32" s="22"/>
      <c r="I32" s="23"/>
    </row>
    <row r="33" spans="1:9" ht="12.75">
      <c r="A33" s="20" t="s">
        <v>49</v>
      </c>
      <c r="B33" s="21">
        <v>0</v>
      </c>
      <c r="C33" s="21">
        <v>0</v>
      </c>
      <c r="D33" s="21">
        <v>221075.07278006614</v>
      </c>
      <c r="E33" s="21">
        <v>0</v>
      </c>
      <c r="F33" s="21">
        <v>221075.07278006614</v>
      </c>
      <c r="G33" s="22"/>
      <c r="H33" s="22"/>
      <c r="I33" s="23"/>
    </row>
    <row r="34" spans="1:9" ht="12.75">
      <c r="A34" s="20" t="s">
        <v>50</v>
      </c>
      <c r="B34" s="21">
        <v>0</v>
      </c>
      <c r="C34" s="21">
        <v>0</v>
      </c>
      <c r="D34" s="21">
        <v>77822.7397316115</v>
      </c>
      <c r="E34" s="21">
        <v>0</v>
      </c>
      <c r="F34" s="21">
        <v>77822.7397316115</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23370.716158015133</v>
      </c>
      <c r="E37" s="21">
        <v>0</v>
      </c>
      <c r="F37" s="21">
        <v>23370.716158015133</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7811.561699857077</v>
      </c>
      <c r="E40" s="21">
        <v>0</v>
      </c>
      <c r="F40" s="21">
        <v>7811.561699857077</v>
      </c>
      <c r="G40" s="22"/>
      <c r="H40" s="22"/>
      <c r="I40" s="23"/>
    </row>
    <row r="41" spans="1:9" ht="12.75">
      <c r="A41" s="20" t="s">
        <v>57</v>
      </c>
      <c r="B41" s="21">
        <v>0</v>
      </c>
      <c r="C41" s="21">
        <v>0</v>
      </c>
      <c r="D41" s="21">
        <v>7096.1193283325965</v>
      </c>
      <c r="E41" s="21">
        <v>0</v>
      </c>
      <c r="F41" s="21">
        <v>7096.1193283325965</v>
      </c>
      <c r="G41" s="22"/>
      <c r="H41" s="22"/>
      <c r="I41" s="23"/>
    </row>
    <row r="42" spans="1:9" ht="12.75">
      <c r="A42" s="20" t="s">
        <v>58</v>
      </c>
      <c r="B42" s="21">
        <v>0</v>
      </c>
      <c r="C42" s="21">
        <v>0</v>
      </c>
      <c r="D42" s="21">
        <v>3593.8635963761362</v>
      </c>
      <c r="E42" s="21">
        <v>0</v>
      </c>
      <c r="F42" s="21">
        <v>3593.8635963761362</v>
      </c>
      <c r="G42" s="22"/>
      <c r="H42" s="22"/>
      <c r="I42" s="23"/>
    </row>
    <row r="43" spans="1:9" ht="12.75">
      <c r="A43" s="20" t="s">
        <v>59</v>
      </c>
      <c r="B43" s="21">
        <v>0</v>
      </c>
      <c r="C43" s="21">
        <v>0</v>
      </c>
      <c r="D43" s="21">
        <v>450296.56465516856</v>
      </c>
      <c r="E43" s="21">
        <v>0</v>
      </c>
      <c r="F43" s="21">
        <v>450296.56465516856</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0</v>
      </c>
      <c r="E49" s="21">
        <v>0</v>
      </c>
      <c r="F49" s="21">
        <v>0</v>
      </c>
      <c r="G49" s="22"/>
      <c r="H49" s="22"/>
      <c r="I49" s="23"/>
    </row>
    <row r="50" spans="1:9" ht="12.75">
      <c r="A50" s="20" t="s">
        <v>66</v>
      </c>
      <c r="B50" s="21">
        <v>0</v>
      </c>
      <c r="C50" s="21">
        <v>0</v>
      </c>
      <c r="D50" s="21">
        <v>179015.00218277314</v>
      </c>
      <c r="E50" s="21">
        <v>0</v>
      </c>
      <c r="F50" s="21">
        <v>179015.00218277314</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2843084.386167288</v>
      </c>
      <c r="E54" s="21">
        <v>0</v>
      </c>
      <c r="F54" s="21">
        <v>2843084.386167288</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22219.922142200052</v>
      </c>
      <c r="E57" s="21">
        <v>0</v>
      </c>
      <c r="F57" s="21">
        <v>22219.922142200052</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0</v>
      </c>
      <c r="C60" s="21">
        <v>0</v>
      </c>
      <c r="D60" s="21">
        <v>5554080.245000001</v>
      </c>
      <c r="E60" s="21">
        <v>0</v>
      </c>
      <c r="F60" s="21">
        <v>5554080.245000001</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56.xml><?xml version="1.0" encoding="utf-8"?>
<worksheet xmlns="http://schemas.openxmlformats.org/spreadsheetml/2006/main" xmlns:r="http://schemas.openxmlformats.org/officeDocument/2006/relationships">
  <dimension ref="A1:M87"/>
  <sheetViews>
    <sheetView tabSelected="1" zoomScale="75" zoomScaleNormal="75" workbookViewId="0" topLeftCell="A1">
      <selection activeCell="L25" sqref="L25"/>
    </sheetView>
  </sheetViews>
  <sheetFormatPr defaultColWidth="9.00390625" defaultRowHeight="12.75"/>
  <cols>
    <col min="1" max="1" width="50.50390625" style="16" bestFit="1" customWidth="1"/>
    <col min="2" max="2" width="7.00390625" style="13" bestFit="1" customWidth="1"/>
    <col min="3" max="3" width="8.625" style="29" bestFit="1" customWidth="1"/>
    <col min="4" max="4" width="13.625" style="16" customWidth="1"/>
    <col min="5" max="5" width="11.00390625" style="28" bestFit="1" customWidth="1"/>
    <col min="6" max="6" width="9.375" style="12" bestFit="1" customWidth="1"/>
    <col min="7" max="7" width="16.50390625" style="16" customWidth="1"/>
    <col min="8" max="8" width="16.625" style="16" customWidth="1"/>
    <col min="9" max="9" width="13.375" style="16" customWidth="1"/>
    <col min="10" max="10" width="14.50390625" style="16" bestFit="1" customWidth="1"/>
    <col min="11" max="11" width="17.875" style="16" bestFit="1" customWidth="1"/>
    <col min="12" max="12" width="17.875" style="28" bestFit="1" customWidth="1"/>
    <col min="13" max="13" width="13.875" style="28" bestFit="1" customWidth="1"/>
    <col min="14" max="14" width="2.75390625" style="16" customWidth="1"/>
    <col min="15" max="16384" width="10.625" style="16" customWidth="1"/>
  </cols>
  <sheetData>
    <row r="1" spans="1:13" ht="12.75">
      <c r="A1" s="134" t="s">
        <v>297</v>
      </c>
      <c r="B1" s="134"/>
      <c r="C1" s="134"/>
      <c r="D1" s="134"/>
      <c r="E1" s="134"/>
      <c r="F1" s="134"/>
      <c r="G1" s="134"/>
      <c r="H1" s="134"/>
      <c r="I1" s="134"/>
      <c r="J1" s="134"/>
      <c r="K1" s="134"/>
      <c r="L1" s="134"/>
      <c r="M1" s="134"/>
    </row>
    <row r="2" spans="4:5" ht="12.75">
      <c r="D2" s="28" t="s">
        <v>0</v>
      </c>
      <c r="E2" s="28" t="s">
        <v>0</v>
      </c>
    </row>
    <row r="3" spans="2:13" s="31" customFormat="1" ht="26.25">
      <c r="B3" s="32" t="s">
        <v>194</v>
      </c>
      <c r="C3" s="33" t="s">
        <v>195</v>
      </c>
      <c r="D3" s="33" t="s">
        <v>226</v>
      </c>
      <c r="E3" s="33" t="s">
        <v>227</v>
      </c>
      <c r="F3" s="34" t="s">
        <v>228</v>
      </c>
      <c r="G3" s="15" t="s">
        <v>3</v>
      </c>
      <c r="H3" s="35" t="s">
        <v>229</v>
      </c>
      <c r="I3" s="15" t="s">
        <v>5</v>
      </c>
      <c r="J3" s="35" t="s">
        <v>230</v>
      </c>
      <c r="K3" s="35" t="s">
        <v>254</v>
      </c>
      <c r="L3" s="36" t="s">
        <v>233</v>
      </c>
      <c r="M3" s="35" t="s">
        <v>231</v>
      </c>
    </row>
    <row r="4" spans="6:12" ht="13.5" thickBot="1">
      <c r="F4" s="26"/>
      <c r="L4" s="37"/>
    </row>
    <row r="5" spans="1:13" ht="12.75">
      <c r="A5" s="38" t="s">
        <v>85</v>
      </c>
      <c r="B5" s="39"/>
      <c r="C5" s="40"/>
      <c r="D5" s="41"/>
      <c r="E5" s="42"/>
      <c r="F5" s="43"/>
      <c r="G5" s="44"/>
      <c r="H5" s="44"/>
      <c r="I5" s="44"/>
      <c r="J5" s="44"/>
      <c r="K5" s="44"/>
      <c r="L5" s="45"/>
      <c r="M5" s="46"/>
    </row>
    <row r="6" spans="1:13" ht="6.75" customHeight="1">
      <c r="A6" s="47"/>
      <c r="B6" s="48"/>
      <c r="C6" s="49"/>
      <c r="D6" s="50"/>
      <c r="E6" s="17"/>
      <c r="F6" s="51"/>
      <c r="G6" s="20"/>
      <c r="H6" s="20"/>
      <c r="I6" s="20"/>
      <c r="J6" s="20"/>
      <c r="K6" s="20"/>
      <c r="L6" s="37"/>
      <c r="M6" s="52"/>
    </row>
    <row r="7" spans="1:13" ht="12.75">
      <c r="A7" s="47" t="s">
        <v>87</v>
      </c>
      <c r="B7" s="48">
        <v>63010</v>
      </c>
      <c r="C7" s="49" t="s">
        <v>198</v>
      </c>
      <c r="D7" s="53">
        <v>31877</v>
      </c>
      <c r="E7" s="53">
        <v>32116</v>
      </c>
      <c r="F7" s="54">
        <v>32753</v>
      </c>
      <c r="G7" s="20">
        <f>+ELIC!B60</f>
        <v>1128366290.2285764</v>
      </c>
      <c r="H7" s="20">
        <f>+ELIC!C60</f>
        <v>1530770161.6593468</v>
      </c>
      <c r="I7" s="20">
        <f>+ELIC!D60</f>
        <v>0</v>
      </c>
      <c r="J7" s="20">
        <f>+ELIC!E60</f>
        <v>32205473.035217144</v>
      </c>
      <c r="K7" s="20">
        <f>SUM(G7:J7)</f>
        <v>2691341924.9231405</v>
      </c>
      <c r="L7" s="37">
        <v>2574459856</v>
      </c>
      <c r="M7" s="55">
        <f>+K7-L7</f>
        <v>116882068.92314053</v>
      </c>
    </row>
    <row r="8" spans="1:13" ht="6.75" customHeight="1" thickBot="1">
      <c r="A8" s="47"/>
      <c r="B8" s="48"/>
      <c r="C8" s="49"/>
      <c r="D8" s="20"/>
      <c r="E8" s="17"/>
      <c r="F8" s="51"/>
      <c r="G8" s="20"/>
      <c r="H8" s="20"/>
      <c r="I8" s="20"/>
      <c r="J8" s="20"/>
      <c r="K8" s="20"/>
      <c r="L8" s="37"/>
      <c r="M8" s="55"/>
    </row>
    <row r="9" spans="1:13" ht="13.5" thickBot="1">
      <c r="A9" s="56" t="s">
        <v>92</v>
      </c>
      <c r="B9" s="57"/>
      <c r="C9" s="58"/>
      <c r="D9" s="59"/>
      <c r="E9" s="60"/>
      <c r="F9" s="61"/>
      <c r="G9" s="59">
        <f aca="true" t="shared" si="0" ref="G9:M9">SUM(G7)</f>
        <v>1128366290.2285764</v>
      </c>
      <c r="H9" s="59">
        <f t="shared" si="0"/>
        <v>1530770161.6593468</v>
      </c>
      <c r="I9" s="59">
        <f t="shared" si="0"/>
        <v>0</v>
      </c>
      <c r="J9" s="59">
        <f t="shared" si="0"/>
        <v>32205473.035217144</v>
      </c>
      <c r="K9" s="59">
        <f t="shared" si="0"/>
        <v>2691341924.9231405</v>
      </c>
      <c r="L9" s="62">
        <f t="shared" si="0"/>
        <v>2574459856</v>
      </c>
      <c r="M9" s="63">
        <f t="shared" si="0"/>
        <v>116882068.92314053</v>
      </c>
    </row>
    <row r="10" spans="6:13" ht="13.5" thickBot="1">
      <c r="F10" s="26"/>
      <c r="L10" s="16"/>
      <c r="M10" s="21"/>
    </row>
    <row r="11" spans="1:13" ht="12.75">
      <c r="A11" s="38" t="s">
        <v>93</v>
      </c>
      <c r="B11" s="39"/>
      <c r="C11" s="40"/>
      <c r="D11" s="44"/>
      <c r="E11" s="42"/>
      <c r="F11" s="43"/>
      <c r="G11" s="44"/>
      <c r="H11" s="44"/>
      <c r="I11" s="44"/>
      <c r="J11" s="44"/>
      <c r="K11" s="44"/>
      <c r="L11" s="45"/>
      <c r="M11" s="64"/>
    </row>
    <row r="12" spans="1:13" ht="6.75" customHeight="1">
      <c r="A12" s="47"/>
      <c r="B12" s="48"/>
      <c r="C12" s="49"/>
      <c r="D12" s="20"/>
      <c r="E12" s="17"/>
      <c r="F12" s="54"/>
      <c r="G12" s="20"/>
      <c r="H12" s="20"/>
      <c r="I12" s="20"/>
      <c r="J12" s="20"/>
      <c r="K12" s="20"/>
      <c r="L12" s="37"/>
      <c r="M12" s="55"/>
    </row>
    <row r="13" spans="1:13" ht="12.75">
      <c r="A13" s="47" t="s">
        <v>191</v>
      </c>
      <c r="B13" s="48">
        <v>60917</v>
      </c>
      <c r="C13" s="49" t="s">
        <v>202</v>
      </c>
      <c r="D13" s="53"/>
      <c r="E13" s="53">
        <v>34208</v>
      </c>
      <c r="F13" s="54"/>
      <c r="G13" s="20">
        <f>+AmerWstrn!B60</f>
        <v>21521.999167213187</v>
      </c>
      <c r="H13" s="20">
        <f>+AmerWstrn!C60</f>
        <v>0</v>
      </c>
      <c r="I13" s="20">
        <f>+AmerWstrn!D60</f>
        <v>4153384.2508327872</v>
      </c>
      <c r="J13" s="20">
        <f>+AmerWstrn!E60</f>
        <v>0</v>
      </c>
      <c r="K13" s="20">
        <f>SUM(G13:J13)</f>
        <v>4174906.2500000005</v>
      </c>
      <c r="L13" s="37">
        <v>4012604</v>
      </c>
      <c r="M13" s="55">
        <f aca="true" t="shared" si="1" ref="M13:M29">+K13-L13</f>
        <v>162302.25000000047</v>
      </c>
    </row>
    <row r="14" spans="1:13" ht="13.5" customHeight="1">
      <c r="A14" s="47" t="s">
        <v>238</v>
      </c>
      <c r="B14" s="48">
        <v>61654</v>
      </c>
      <c r="C14" s="49" t="s">
        <v>243</v>
      </c>
      <c r="D14" s="53">
        <v>34368</v>
      </c>
      <c r="E14" s="53">
        <v>34480</v>
      </c>
      <c r="F14" s="54"/>
      <c r="G14" s="20">
        <f>+centennial!B60</f>
        <v>200257</v>
      </c>
      <c r="H14" s="20">
        <f>+centennial!C60</f>
        <v>132055</v>
      </c>
      <c r="I14" s="20">
        <f>+centennial!D60</f>
        <v>66822819.000000015</v>
      </c>
      <c r="J14" s="20">
        <f>+centennial!E60</f>
        <v>0</v>
      </c>
      <c r="K14" s="20">
        <f>SUM(G14:J14)</f>
        <v>67155131.00000001</v>
      </c>
      <c r="L14" s="37">
        <v>82841446</v>
      </c>
      <c r="M14" s="55">
        <f t="shared" si="1"/>
        <v>-15686314.999999985</v>
      </c>
    </row>
    <row r="15" spans="1:13" ht="12.75">
      <c r="A15" s="47" t="s">
        <v>95</v>
      </c>
      <c r="B15" s="48">
        <v>72680</v>
      </c>
      <c r="C15" s="49" t="s">
        <v>200</v>
      </c>
      <c r="D15" s="53">
        <v>33310</v>
      </c>
      <c r="E15" s="53"/>
      <c r="F15" s="54"/>
      <c r="G15" s="135" t="s">
        <v>96</v>
      </c>
      <c r="H15" s="135"/>
      <c r="I15" s="135"/>
      <c r="J15" s="135"/>
      <c r="K15" s="20">
        <f aca="true" t="shared" si="2" ref="K15:K29">SUM(G15:J15)</f>
        <v>0</v>
      </c>
      <c r="L15" s="37">
        <v>0</v>
      </c>
      <c r="M15" s="55">
        <f t="shared" si="1"/>
        <v>0</v>
      </c>
    </row>
    <row r="16" spans="1:13" ht="12.75">
      <c r="A16" s="47" t="s">
        <v>268</v>
      </c>
      <c r="B16" s="48">
        <v>75302</v>
      </c>
      <c r="C16" s="49" t="s">
        <v>210</v>
      </c>
      <c r="D16" s="53">
        <v>34828</v>
      </c>
      <c r="E16" s="53">
        <v>34878</v>
      </c>
      <c r="F16" s="54"/>
      <c r="G16" s="17">
        <f>+'Family Guaranty'!B60</f>
        <v>21085898.01378862</v>
      </c>
      <c r="H16" s="17">
        <f>+'Family Guaranty'!C60</f>
        <v>0</v>
      </c>
      <c r="I16" s="17">
        <f>+'Family Guaranty'!D60</f>
        <v>0</v>
      </c>
      <c r="J16" s="17">
        <f>+'Family Guaranty'!E60</f>
        <v>0</v>
      </c>
      <c r="K16" s="20">
        <f t="shared" si="2"/>
        <v>21085898.01378862</v>
      </c>
      <c r="L16" s="37">
        <v>0</v>
      </c>
      <c r="M16" s="55">
        <f t="shared" si="1"/>
        <v>21085898.01378862</v>
      </c>
    </row>
    <row r="17" spans="1:13" ht="12.75">
      <c r="A17" s="47" t="s">
        <v>270</v>
      </c>
      <c r="B17" s="48">
        <v>63185</v>
      </c>
      <c r="C17" s="49" t="s">
        <v>201</v>
      </c>
      <c r="D17" s="53">
        <v>34830</v>
      </c>
      <c r="E17" s="53"/>
      <c r="F17" s="54"/>
      <c r="G17" s="17">
        <f>+'Farmers&amp;Ranchers'!B60</f>
        <v>4569166.190996265</v>
      </c>
      <c r="H17" s="17">
        <f>+'Farmers&amp;Ranchers'!C60</f>
        <v>4330690.040930147</v>
      </c>
      <c r="I17" s="17">
        <f>+'Farmers&amp;Ranchers'!D60</f>
        <v>0</v>
      </c>
      <c r="J17" s="17">
        <f>+'Farmers&amp;Ranchers'!E60</f>
        <v>0</v>
      </c>
      <c r="K17" s="20">
        <f t="shared" si="2"/>
        <v>8899856.231926411</v>
      </c>
      <c r="L17" s="37">
        <v>0</v>
      </c>
      <c r="M17" s="55">
        <f t="shared" si="1"/>
        <v>8899856.231926411</v>
      </c>
    </row>
    <row r="18" spans="1:13" ht="12.75">
      <c r="A18" s="47" t="s">
        <v>239</v>
      </c>
      <c r="B18" s="48">
        <v>63266</v>
      </c>
      <c r="C18" s="49" t="s">
        <v>214</v>
      </c>
      <c r="D18" s="53">
        <v>31909</v>
      </c>
      <c r="E18" s="53">
        <v>32414</v>
      </c>
      <c r="F18" s="54">
        <v>32670</v>
      </c>
      <c r="G18" s="22">
        <f>+fbl!B60</f>
        <v>106339.87192603259</v>
      </c>
      <c r="H18" s="22">
        <f>+fbl!C60</f>
        <v>1158473.4008471326</v>
      </c>
      <c r="I18" s="22">
        <f>+fbl!D60</f>
        <v>2074.727226834769</v>
      </c>
      <c r="J18" s="22">
        <f>+fbl!E60</f>
        <v>0</v>
      </c>
      <c r="K18" s="20">
        <f>SUM(G18:J18)</f>
        <v>1266888</v>
      </c>
      <c r="L18" s="37">
        <v>0</v>
      </c>
      <c r="M18" s="55">
        <f t="shared" si="1"/>
        <v>1266888</v>
      </c>
    </row>
    <row r="19" spans="1:13" ht="12.75">
      <c r="A19" s="47" t="s">
        <v>97</v>
      </c>
      <c r="B19" s="48">
        <v>63304</v>
      </c>
      <c r="C19" s="49" t="s">
        <v>203</v>
      </c>
      <c r="D19" s="53">
        <v>32452</v>
      </c>
      <c r="E19" s="53"/>
      <c r="F19" s="54"/>
      <c r="G19" s="20">
        <f>+'Fidelity Mutual'!B60</f>
        <v>1129732.3017301506</v>
      </c>
      <c r="H19" s="20">
        <f>+'Fidelity Mutual'!C60</f>
        <v>113719.22798548227</v>
      </c>
      <c r="I19" s="20">
        <f>+'Fidelity Mutual'!D60</f>
        <v>0</v>
      </c>
      <c r="J19" s="20">
        <f>+'Fidelity Mutual'!E60</f>
        <v>27965.830284366435</v>
      </c>
      <c r="K19" s="20">
        <f t="shared" si="2"/>
        <v>1271417.3599999992</v>
      </c>
      <c r="L19" s="37">
        <v>1244183</v>
      </c>
      <c r="M19" s="55">
        <f t="shared" si="1"/>
        <v>27234.35999999917</v>
      </c>
    </row>
    <row r="20" spans="1:13" ht="12.75">
      <c r="A20" s="47" t="s">
        <v>269</v>
      </c>
      <c r="B20" s="48">
        <v>63525</v>
      </c>
      <c r="C20" s="49" t="s">
        <v>210</v>
      </c>
      <c r="D20" s="53">
        <v>34830</v>
      </c>
      <c r="E20" s="53">
        <v>34878</v>
      </c>
      <c r="F20" s="54"/>
      <c r="G20" s="20">
        <f>+'First Natl(Thrnr)'!B60</f>
        <v>6091452.089513873</v>
      </c>
      <c r="H20" s="20">
        <f>+'First Natl(Thrnr)'!C60</f>
        <v>53473661.859715715</v>
      </c>
      <c r="I20" s="20">
        <f>+'First Natl(Thrnr)'!D60</f>
        <v>0</v>
      </c>
      <c r="J20" s="20">
        <f>+'First Natl(Thrnr)'!E60</f>
        <v>0</v>
      </c>
      <c r="K20" s="20">
        <f t="shared" si="2"/>
        <v>59565113.94922959</v>
      </c>
      <c r="L20" s="37">
        <v>0</v>
      </c>
      <c r="M20" s="55">
        <f t="shared" si="1"/>
        <v>59565113.94922959</v>
      </c>
    </row>
    <row r="21" spans="1:13" ht="12.75">
      <c r="A21" s="47" t="s">
        <v>271</v>
      </c>
      <c r="B21" s="48">
        <v>68489</v>
      </c>
      <c r="C21" s="49" t="s">
        <v>274</v>
      </c>
      <c r="D21" s="53">
        <v>34829</v>
      </c>
      <c r="E21" s="53"/>
      <c r="F21" s="54"/>
      <c r="G21" s="20">
        <f>+'Franklin American'!B60</f>
        <v>36102094.79013251</v>
      </c>
      <c r="H21" s="20">
        <f>+'Franklin American'!C60</f>
        <v>12753626.915363604</v>
      </c>
      <c r="I21" s="20">
        <f>+'Franklin American'!D60</f>
        <v>0</v>
      </c>
      <c r="J21" s="20">
        <f>+'Franklin American'!E60</f>
        <v>0</v>
      </c>
      <c r="K21" s="20">
        <f t="shared" si="2"/>
        <v>48855721.70549611</v>
      </c>
      <c r="L21" s="37">
        <v>0</v>
      </c>
      <c r="M21" s="55">
        <f t="shared" si="1"/>
        <v>48855721.70549611</v>
      </c>
    </row>
    <row r="22" spans="1:13" ht="12.75">
      <c r="A22" s="47" t="s">
        <v>272</v>
      </c>
      <c r="B22" s="48">
        <v>98655</v>
      </c>
      <c r="C22" s="49" t="s">
        <v>210</v>
      </c>
      <c r="D22" s="53">
        <v>34828</v>
      </c>
      <c r="E22" s="53">
        <v>34878</v>
      </c>
      <c r="F22" s="54"/>
      <c r="G22" s="20">
        <f>+'Franklin Protective'!B60</f>
        <v>12203554.74571957</v>
      </c>
      <c r="H22" s="20">
        <f>+'Franklin Protective'!C60</f>
        <v>4828098.939776132</v>
      </c>
      <c r="I22" s="20">
        <f>+'Franklin Protective'!D60</f>
        <v>0</v>
      </c>
      <c r="J22" s="20">
        <f>+'Franklin Protective'!E60</f>
        <v>0</v>
      </c>
      <c r="K22" s="20">
        <f t="shared" si="2"/>
        <v>17031653.685495704</v>
      </c>
      <c r="L22" s="37">
        <v>0</v>
      </c>
      <c r="M22" s="55">
        <f t="shared" si="1"/>
        <v>17031653.685495704</v>
      </c>
    </row>
    <row r="23" spans="1:13" ht="12.75">
      <c r="A23" s="47" t="s">
        <v>88</v>
      </c>
      <c r="B23" s="48">
        <v>84271</v>
      </c>
      <c r="C23" s="49" t="s">
        <v>204</v>
      </c>
      <c r="D23" s="53">
        <v>32000</v>
      </c>
      <c r="E23" s="53">
        <v>32478</v>
      </c>
      <c r="F23" s="54">
        <v>32610</v>
      </c>
      <c r="G23" s="20">
        <f>+'Guarantee Security'!B60</f>
        <v>38521159.0742645</v>
      </c>
      <c r="H23" s="20">
        <f>+'Guarantee Security'!C60</f>
        <v>142283363.3057355</v>
      </c>
      <c r="I23" s="20">
        <f>+'Guarantee Security'!D60</f>
        <v>0</v>
      </c>
      <c r="J23" s="20">
        <f>+'Guarantee Security'!E60</f>
        <v>0</v>
      </c>
      <c r="K23" s="20">
        <f>SUM(G23:J23)</f>
        <v>180804522.38</v>
      </c>
      <c r="L23" s="37">
        <v>180770994</v>
      </c>
      <c r="M23" s="55">
        <f t="shared" si="1"/>
        <v>33528.37999999523</v>
      </c>
    </row>
    <row r="24" spans="1:13" ht="12.75">
      <c r="A24" s="47" t="s">
        <v>273</v>
      </c>
      <c r="B24" s="48">
        <v>64084</v>
      </c>
      <c r="C24" s="49" t="s">
        <v>275</v>
      </c>
      <c r="D24" s="53">
        <v>34830</v>
      </c>
      <c r="E24" s="53"/>
      <c r="F24" s="54"/>
      <c r="G24" s="20">
        <f>+'International Fin'!B60</f>
        <v>6228507.817073716</v>
      </c>
      <c r="H24" s="20">
        <f>+'International Fin'!C60</f>
        <v>3905195.916989866</v>
      </c>
      <c r="I24" s="20">
        <f>+'International Fin'!D60</f>
        <v>0</v>
      </c>
      <c r="J24" s="20">
        <f>+'International Fin'!E60</f>
        <v>0</v>
      </c>
      <c r="K24" s="20">
        <f t="shared" si="2"/>
        <v>10133703.734063582</v>
      </c>
      <c r="L24" s="37">
        <v>0</v>
      </c>
      <c r="M24" s="55">
        <f t="shared" si="1"/>
        <v>10133703.734063582</v>
      </c>
    </row>
    <row r="25" spans="1:13" ht="12.75">
      <c r="A25" s="47" t="s">
        <v>90</v>
      </c>
      <c r="B25" s="48">
        <v>65188</v>
      </c>
      <c r="C25" s="49" t="s">
        <v>196</v>
      </c>
      <c r="D25" s="53">
        <v>32550</v>
      </c>
      <c r="E25" s="53">
        <v>33102</v>
      </c>
      <c r="F25" s="54">
        <v>33388</v>
      </c>
      <c r="G25" s="20">
        <f>+'Kentucky Central'!B60</f>
        <v>6275041.833068132</v>
      </c>
      <c r="H25" s="20">
        <f>+'Kentucky Central'!C60</f>
        <v>921627.9969318241</v>
      </c>
      <c r="I25" s="20">
        <f>+'Kentucky Central'!D60</f>
        <v>0</v>
      </c>
      <c r="J25" s="20">
        <f>+'Kentucky Central'!E60</f>
        <v>0</v>
      </c>
      <c r="K25" s="20">
        <f>SUM(G25:J25)</f>
        <v>7196669.829999956</v>
      </c>
      <c r="L25" s="37">
        <v>48812972</v>
      </c>
      <c r="M25" s="55">
        <f t="shared" si="1"/>
        <v>-41616302.17000005</v>
      </c>
    </row>
    <row r="26" spans="1:13" ht="12.75">
      <c r="A26" s="47" t="s">
        <v>241</v>
      </c>
      <c r="B26" s="48">
        <v>66001</v>
      </c>
      <c r="C26" s="49" t="s">
        <v>201</v>
      </c>
      <c r="D26" s="53">
        <v>34111</v>
      </c>
      <c r="E26" s="53"/>
      <c r="F26" s="54"/>
      <c r="G26" s="22">
        <f>+Midcontinent!B60</f>
        <v>178392.51974396256</v>
      </c>
      <c r="H26" s="22">
        <f>+Midcontinent!C60</f>
        <v>697.3220425333525</v>
      </c>
      <c r="I26" s="22">
        <f>+Midcontinent!D60</f>
        <v>197.5482135041145</v>
      </c>
      <c r="J26" s="22">
        <f>+Midcontinent!E60</f>
        <v>0</v>
      </c>
      <c r="K26" s="20">
        <f>SUM(G26:J26)</f>
        <v>179287.39</v>
      </c>
      <c r="L26" s="37">
        <v>0</v>
      </c>
      <c r="M26" s="55">
        <f t="shared" si="1"/>
        <v>179287.39</v>
      </c>
    </row>
    <row r="27" spans="1:13" ht="12.75">
      <c r="A27" s="47" t="s">
        <v>98</v>
      </c>
      <c r="B27" s="48">
        <v>66265</v>
      </c>
      <c r="C27" s="49" t="s">
        <v>205</v>
      </c>
      <c r="D27" s="53">
        <v>33032</v>
      </c>
      <c r="E27" s="53"/>
      <c r="F27" s="54"/>
      <c r="G27" s="20">
        <f>+'Monarch Life'!B60</f>
        <v>198656.8618525885</v>
      </c>
      <c r="H27" s="20">
        <f>+'Monarch Life'!C60</f>
        <v>88052.34049410226</v>
      </c>
      <c r="I27" s="20">
        <f>+'Monarch Life'!D60</f>
        <v>195629.79765330916</v>
      </c>
      <c r="J27" s="20">
        <f>+'Monarch Life'!E60</f>
        <v>0</v>
      </c>
      <c r="K27" s="20">
        <f t="shared" si="2"/>
        <v>482338.9999999999</v>
      </c>
      <c r="L27" s="37">
        <v>460830</v>
      </c>
      <c r="M27" s="55">
        <f t="shared" si="1"/>
        <v>21508.999999999884</v>
      </c>
    </row>
    <row r="28" spans="1:13" ht="12.75">
      <c r="A28" s="47" t="s">
        <v>248</v>
      </c>
      <c r="B28" s="48">
        <v>69370</v>
      </c>
      <c r="C28" s="49" t="s">
        <v>218</v>
      </c>
      <c r="D28" s="53">
        <v>34856</v>
      </c>
      <c r="E28" s="53"/>
      <c r="F28" s="54"/>
      <c r="G28" s="20">
        <f>+'National Affiliated'!B60</f>
        <v>1443397.7519579239</v>
      </c>
      <c r="H28" s="20">
        <f>+'National Affiliated'!C60</f>
        <v>105583.74804207639</v>
      </c>
      <c r="I28" s="20">
        <f>+'National Affiliated'!D60</f>
        <v>0</v>
      </c>
      <c r="J28" s="20">
        <f>+'National Affiliated'!E60</f>
        <v>0</v>
      </c>
      <c r="K28" s="20">
        <f t="shared" si="2"/>
        <v>1548981.5000000002</v>
      </c>
      <c r="L28" s="37">
        <v>0</v>
      </c>
      <c r="M28" s="55">
        <f t="shared" si="1"/>
        <v>1548981.5000000002</v>
      </c>
    </row>
    <row r="29" spans="1:13" ht="12.75">
      <c r="A29" s="47" t="s">
        <v>264</v>
      </c>
      <c r="B29" s="48">
        <v>83631</v>
      </c>
      <c r="C29" s="49" t="s">
        <v>267</v>
      </c>
      <c r="D29" s="53">
        <v>34853</v>
      </c>
      <c r="E29" s="53"/>
      <c r="F29" s="54"/>
      <c r="G29" s="135" t="s">
        <v>265</v>
      </c>
      <c r="H29" s="135"/>
      <c r="I29" s="135"/>
      <c r="J29" s="135"/>
      <c r="K29" s="20">
        <f t="shared" si="2"/>
        <v>0</v>
      </c>
      <c r="L29" s="37">
        <v>0</v>
      </c>
      <c r="M29" s="55">
        <f t="shared" si="1"/>
        <v>0</v>
      </c>
    </row>
    <row r="30" spans="1:13" ht="6.75" customHeight="1" thickBot="1">
      <c r="A30" s="47"/>
      <c r="B30" s="48"/>
      <c r="C30" s="49"/>
      <c r="D30" s="20"/>
      <c r="E30" s="17"/>
      <c r="F30" s="54"/>
      <c r="G30" s="20"/>
      <c r="H30" s="20"/>
      <c r="I30" s="20"/>
      <c r="J30" s="20"/>
      <c r="K30" s="20"/>
      <c r="L30" s="37"/>
      <c r="M30" s="55"/>
    </row>
    <row r="31" spans="1:13" ht="13.5" thickBot="1">
      <c r="A31" s="56" t="s">
        <v>101</v>
      </c>
      <c r="B31" s="57"/>
      <c r="C31" s="58"/>
      <c r="D31" s="59"/>
      <c r="E31" s="60"/>
      <c r="F31" s="61"/>
      <c r="G31" s="59">
        <f aca="true" t="shared" si="3" ref="G31:M31">SUM(G13:G30)</f>
        <v>134355172.86093506</v>
      </c>
      <c r="H31" s="59">
        <f t="shared" si="3"/>
        <v>224094846.0148541</v>
      </c>
      <c r="I31" s="59">
        <f t="shared" si="3"/>
        <v>71174105.32392643</v>
      </c>
      <c r="J31" s="59">
        <f t="shared" si="3"/>
        <v>27965.830284366435</v>
      </c>
      <c r="K31" s="59">
        <f t="shared" si="3"/>
        <v>429652090.03</v>
      </c>
      <c r="L31" s="62">
        <f t="shared" si="3"/>
        <v>318143029</v>
      </c>
      <c r="M31" s="63">
        <f t="shared" si="3"/>
        <v>111509061.02999999</v>
      </c>
    </row>
    <row r="32" spans="12:13" ht="13.5" thickBot="1">
      <c r="L32" s="16"/>
      <c r="M32" s="21"/>
    </row>
    <row r="33" spans="1:13" ht="12.75">
      <c r="A33" s="38" t="s">
        <v>250</v>
      </c>
      <c r="B33" s="39"/>
      <c r="C33" s="40"/>
      <c r="D33" s="44"/>
      <c r="E33" s="42"/>
      <c r="F33" s="43"/>
      <c r="G33" s="44"/>
      <c r="H33" s="44"/>
      <c r="I33" s="44"/>
      <c r="J33" s="44"/>
      <c r="K33" s="65"/>
      <c r="L33" s="42"/>
      <c r="M33" s="64"/>
    </row>
    <row r="34" spans="1:13" ht="6.75" customHeight="1">
      <c r="A34" s="47"/>
      <c r="B34" s="48"/>
      <c r="C34" s="49"/>
      <c r="D34" s="20"/>
      <c r="E34" s="17"/>
      <c r="F34" s="54"/>
      <c r="G34" s="20"/>
      <c r="H34" s="20"/>
      <c r="I34" s="20"/>
      <c r="J34" s="20"/>
      <c r="K34" s="66"/>
      <c r="L34" s="17"/>
      <c r="M34" s="55"/>
    </row>
    <row r="35" spans="1:13" ht="12.75">
      <c r="A35" s="47" t="s">
        <v>86</v>
      </c>
      <c r="B35" s="48">
        <v>80667</v>
      </c>
      <c r="C35" s="49" t="s">
        <v>197</v>
      </c>
      <c r="D35" s="53">
        <v>33096</v>
      </c>
      <c r="E35" s="54">
        <v>33096</v>
      </c>
      <c r="F35" s="54" t="s">
        <v>110</v>
      </c>
      <c r="G35" s="20">
        <f>+'Confed Life (CLIC)'!B60</f>
        <v>0</v>
      </c>
      <c r="H35" s="20">
        <f>+'Confed Life (CLIC)'!C60</f>
        <v>-9.910763765219599E-09</v>
      </c>
      <c r="I35" s="20">
        <f>+'Confed Life (CLIC)'!D60</f>
        <v>-0.013041024212725452</v>
      </c>
      <c r="J35" s="20">
        <f>+'Confed Life (CLIC)'!E60</f>
        <v>1.862645149230957E-09</v>
      </c>
      <c r="K35" s="66">
        <f>SUM(G35:J35)</f>
        <v>-0.013041032260844068</v>
      </c>
      <c r="L35" s="37">
        <v>220583713</v>
      </c>
      <c r="M35" s="55">
        <f>+K35-L35</f>
        <v>-220583713.01304102</v>
      </c>
    </row>
    <row r="36" spans="1:13" ht="12.75" customHeight="1">
      <c r="A36" s="47" t="s">
        <v>91</v>
      </c>
      <c r="B36" s="48">
        <v>66362</v>
      </c>
      <c r="C36" s="49" t="s">
        <v>199</v>
      </c>
      <c r="D36" s="53">
        <v>31973</v>
      </c>
      <c r="E36" s="53">
        <v>32814</v>
      </c>
      <c r="F36" s="54">
        <v>32992</v>
      </c>
      <c r="G36" s="20">
        <f>+'Mutual Benefit'!B60</f>
        <v>984798.5029458754</v>
      </c>
      <c r="H36" s="20">
        <f>+'Mutual Benefit'!C60</f>
        <v>1305176.8227557149</v>
      </c>
      <c r="I36" s="20">
        <f>+'Mutual Benefit'!D60</f>
        <v>0</v>
      </c>
      <c r="J36" s="20">
        <f>+'Mutual Benefit'!E60</f>
        <v>134420.32429838294</v>
      </c>
      <c r="K36" s="66">
        <f>SUM(G36:J36)</f>
        <v>2424395.649999973</v>
      </c>
      <c r="L36" s="37">
        <v>29051982</v>
      </c>
      <c r="M36" s="55">
        <f>+K36-L36</f>
        <v>-26627586.350000028</v>
      </c>
    </row>
    <row r="37" spans="1:13" ht="12.75">
      <c r="A37" s="47" t="s">
        <v>249</v>
      </c>
      <c r="B37" s="48">
        <v>64220</v>
      </c>
      <c r="C37" s="49" t="s">
        <v>214</v>
      </c>
      <c r="D37" s="53">
        <v>34832</v>
      </c>
      <c r="E37" s="17"/>
      <c r="F37" s="54"/>
      <c r="G37" s="20">
        <f>+Settlers!B60</f>
        <v>72446.37615324861</v>
      </c>
      <c r="H37" s="20">
        <f>+Settlers!C60</f>
        <v>0</v>
      </c>
      <c r="I37" s="20">
        <f>+Settlers!D60</f>
        <v>18834.62384675138</v>
      </c>
      <c r="J37" s="20">
        <f>+Settlers!E60</f>
        <v>0</v>
      </c>
      <c r="K37" s="66">
        <f>SUM(G37:J37)</f>
        <v>91280.99999999999</v>
      </c>
      <c r="L37" s="17">
        <v>0</v>
      </c>
      <c r="M37" s="55">
        <f>+K37-L37</f>
        <v>91280.99999999999</v>
      </c>
    </row>
    <row r="38" spans="1:13" ht="12.75">
      <c r="A38" s="47" t="s">
        <v>259</v>
      </c>
      <c r="B38" s="48">
        <v>69183</v>
      </c>
      <c r="C38" s="49" t="s">
        <v>260</v>
      </c>
      <c r="D38" s="67" t="s">
        <v>261</v>
      </c>
      <c r="E38" s="53">
        <v>34833</v>
      </c>
      <c r="F38" s="54"/>
      <c r="G38" s="20">
        <f>+Statesman!B60</f>
        <v>0</v>
      </c>
      <c r="H38" s="20">
        <f>+Statesman!C60</f>
        <v>0</v>
      </c>
      <c r="I38" s="20">
        <f>+Statesman!D60</f>
        <v>11597145.150000002</v>
      </c>
      <c r="J38" s="20">
        <f>+Statesman!E60</f>
        <v>0</v>
      </c>
      <c r="K38" s="66">
        <f>SUM(G38:J38)</f>
        <v>11597145.150000002</v>
      </c>
      <c r="L38" s="17">
        <v>0</v>
      </c>
      <c r="M38" s="55">
        <f>+K38-L38</f>
        <v>11597145.150000002</v>
      </c>
    </row>
    <row r="39" spans="1:13" ht="12.75" customHeight="1">
      <c r="A39" s="47" t="s">
        <v>100</v>
      </c>
      <c r="B39" s="48">
        <v>70181</v>
      </c>
      <c r="C39" s="49" t="s">
        <v>206</v>
      </c>
      <c r="D39" s="53">
        <v>33667</v>
      </c>
      <c r="E39" s="53">
        <v>34671</v>
      </c>
      <c r="F39" s="54">
        <v>35000</v>
      </c>
      <c r="G39" s="22">
        <f>+Universe!B60</f>
        <v>0</v>
      </c>
      <c r="H39" s="22">
        <f>+Universe!C60</f>
        <v>0</v>
      </c>
      <c r="I39" s="22">
        <f>+Universe!D60</f>
        <v>5554080.245000001</v>
      </c>
      <c r="J39" s="22">
        <f>+Universe!E60</f>
        <v>0</v>
      </c>
      <c r="K39" s="66">
        <f>SUM(G39:J39)</f>
        <v>5554080.245000001</v>
      </c>
      <c r="L39" s="37">
        <v>0</v>
      </c>
      <c r="M39" s="55">
        <f>+K39-L39</f>
        <v>5554080.245000001</v>
      </c>
    </row>
    <row r="40" spans="1:13" s="19" customFormat="1" ht="6.75" customHeight="1" thickBot="1">
      <c r="A40" s="68"/>
      <c r="B40" s="48"/>
      <c r="C40" s="69"/>
      <c r="D40" s="30"/>
      <c r="E40" s="30"/>
      <c r="F40" s="51"/>
      <c r="G40" s="30"/>
      <c r="H40" s="30"/>
      <c r="I40" s="30"/>
      <c r="J40" s="30"/>
      <c r="K40" s="70"/>
      <c r="L40" s="51"/>
      <c r="M40" s="55"/>
    </row>
    <row r="41" spans="1:13" ht="13.5" thickBot="1">
      <c r="A41" s="56" t="s">
        <v>251</v>
      </c>
      <c r="B41" s="57"/>
      <c r="C41" s="58"/>
      <c r="D41" s="59"/>
      <c r="E41" s="60"/>
      <c r="F41" s="61"/>
      <c r="G41" s="59">
        <f aca="true" t="shared" si="4" ref="G41:M41">SUM(G34:G40)</f>
        <v>1057244.879099124</v>
      </c>
      <c r="H41" s="59">
        <f t="shared" si="4"/>
        <v>1305176.8227557049</v>
      </c>
      <c r="I41" s="59">
        <f t="shared" si="4"/>
        <v>17170060.00580573</v>
      </c>
      <c r="J41" s="59">
        <f t="shared" si="4"/>
        <v>134420.3242983848</v>
      </c>
      <c r="K41" s="63">
        <f t="shared" si="4"/>
        <v>19666902.031958945</v>
      </c>
      <c r="L41" s="59">
        <f t="shared" si="4"/>
        <v>249635695</v>
      </c>
      <c r="M41" s="63">
        <f t="shared" si="4"/>
        <v>-229968792.96804103</v>
      </c>
    </row>
    <row r="42" spans="4:13" ht="13.5" thickBot="1">
      <c r="D42" s="71"/>
      <c r="E42" s="71"/>
      <c r="L42" s="16"/>
      <c r="M42" s="21"/>
    </row>
    <row r="43" spans="1:13" ht="12.75">
      <c r="A43" s="38" t="s">
        <v>252</v>
      </c>
      <c r="B43" s="39"/>
      <c r="C43" s="40"/>
      <c r="D43" s="44"/>
      <c r="E43" s="42"/>
      <c r="F43" s="43"/>
      <c r="G43" s="44"/>
      <c r="H43" s="44"/>
      <c r="I43" s="44"/>
      <c r="J43" s="44"/>
      <c r="K43" s="44"/>
      <c r="L43" s="45"/>
      <c r="M43" s="64"/>
    </row>
    <row r="44" spans="1:13" ht="6.75" customHeight="1">
      <c r="A44" s="47"/>
      <c r="B44" s="48"/>
      <c r="C44" s="49"/>
      <c r="D44" s="20"/>
      <c r="E44" s="17"/>
      <c r="F44" s="54"/>
      <c r="G44" s="20"/>
      <c r="H44" s="20"/>
      <c r="I44" s="20"/>
      <c r="J44" s="20"/>
      <c r="K44" s="20"/>
      <c r="L44" s="37"/>
      <c r="M44" s="55"/>
    </row>
    <row r="45" spans="1:13" ht="12.75">
      <c r="A45" s="47" t="s">
        <v>106</v>
      </c>
      <c r="B45" s="72" t="s">
        <v>208</v>
      </c>
      <c r="C45" s="49" t="s">
        <v>200</v>
      </c>
      <c r="D45" s="53">
        <v>32843</v>
      </c>
      <c r="E45" s="53">
        <v>33152</v>
      </c>
      <c r="F45" s="54">
        <v>33166</v>
      </c>
      <c r="G45" s="20">
        <f>+'Alabama Life'!B60</f>
        <v>2130376.390077556</v>
      </c>
      <c r="H45" s="20">
        <f>+'Alabama Life'!C60</f>
        <v>1166420.5551322</v>
      </c>
      <c r="I45" s="20">
        <f>+'Alabama Life'!D60</f>
        <v>10244.041456910953</v>
      </c>
      <c r="J45" s="20">
        <f>+'Alabama Life'!E60</f>
        <v>0</v>
      </c>
      <c r="K45" s="20">
        <f aca="true" t="shared" si="5" ref="K45:K57">SUM(G45:J45)</f>
        <v>3307040.986666667</v>
      </c>
      <c r="L45" s="37">
        <v>3300997</v>
      </c>
      <c r="M45" s="55">
        <f aca="true" t="shared" si="6" ref="M45:M57">+K45-L45</f>
        <v>6043.9866666668095</v>
      </c>
    </row>
    <row r="46" spans="1:13" ht="12.75">
      <c r="A46" s="47" t="s">
        <v>107</v>
      </c>
      <c r="B46" s="48">
        <v>60356</v>
      </c>
      <c r="C46" s="49" t="s">
        <v>200</v>
      </c>
      <c r="D46" s="53">
        <v>32843</v>
      </c>
      <c r="E46" s="53">
        <v>33095</v>
      </c>
      <c r="F46" s="54">
        <v>33145</v>
      </c>
      <c r="G46" s="20">
        <f>+'American Educators'!B60</f>
        <v>240833.19110357985</v>
      </c>
      <c r="H46" s="20">
        <f>+'American Educators'!C60</f>
        <v>4437592.949622596</v>
      </c>
      <c r="I46" s="20">
        <f>+'American Educators'!D60</f>
        <v>116883.97594049308</v>
      </c>
      <c r="J46" s="20">
        <f>+'American Educators'!E60</f>
        <v>0</v>
      </c>
      <c r="K46" s="20">
        <f t="shared" si="5"/>
        <v>4795310.116666668</v>
      </c>
      <c r="L46" s="37">
        <v>4790027</v>
      </c>
      <c r="M46" s="55">
        <f t="shared" si="6"/>
        <v>5283.116666668095</v>
      </c>
    </row>
    <row r="47" spans="1:13" ht="12.75">
      <c r="A47" s="47" t="s">
        <v>108</v>
      </c>
      <c r="B47" s="48">
        <v>10197</v>
      </c>
      <c r="C47" s="49" t="s">
        <v>203</v>
      </c>
      <c r="D47" s="54" t="s">
        <v>0</v>
      </c>
      <c r="E47" s="53">
        <v>32683</v>
      </c>
      <c r="F47" s="54">
        <v>33024</v>
      </c>
      <c r="G47" s="20">
        <f>+'American Integrity'!B60</f>
        <v>0</v>
      </c>
      <c r="H47" s="20">
        <f>+'American Integrity'!C60</f>
        <v>0</v>
      </c>
      <c r="I47" s="20">
        <f>+'American Integrity'!D60</f>
        <v>77908559.09</v>
      </c>
      <c r="J47" s="20">
        <f>+'American Integrity'!E60</f>
        <v>0</v>
      </c>
      <c r="K47" s="20">
        <f t="shared" si="5"/>
        <v>77908559.09</v>
      </c>
      <c r="L47" s="37">
        <v>77906041</v>
      </c>
      <c r="M47" s="55">
        <f t="shared" si="6"/>
        <v>2518.0900000035763</v>
      </c>
    </row>
    <row r="48" spans="1:13" ht="12.75">
      <c r="A48" s="47" t="s">
        <v>193</v>
      </c>
      <c r="B48" s="48">
        <v>88161</v>
      </c>
      <c r="C48" s="49" t="s">
        <v>200</v>
      </c>
      <c r="D48" s="53">
        <v>34024</v>
      </c>
      <c r="E48" s="53">
        <v>34118</v>
      </c>
      <c r="F48" s="54">
        <v>34405</v>
      </c>
      <c r="G48" s="20">
        <f>+'amer life asr'!B60</f>
        <v>126048.44306380174</v>
      </c>
      <c r="H48" s="20">
        <f>+'amer life asr'!C60</f>
        <v>1244892.5524032277</v>
      </c>
      <c r="I48" s="20">
        <f>+'amer life asr'!D60</f>
        <v>5107615.694532971</v>
      </c>
      <c r="J48" s="20">
        <f>+'amer life asr'!E60</f>
        <v>0</v>
      </c>
      <c r="K48" s="20">
        <f>SUM(G48:J48)</f>
        <v>6478556.69</v>
      </c>
      <c r="L48" s="37">
        <v>5383011</v>
      </c>
      <c r="M48" s="55">
        <f t="shared" si="6"/>
        <v>1095545.6900000004</v>
      </c>
    </row>
    <row r="49" spans="1:13" ht="12.75">
      <c r="A49" s="47" t="s">
        <v>247</v>
      </c>
      <c r="B49" s="48">
        <v>63452</v>
      </c>
      <c r="C49" s="49" t="s">
        <v>201</v>
      </c>
      <c r="D49" s="53">
        <v>31829</v>
      </c>
      <c r="E49" s="53">
        <v>34598</v>
      </c>
      <c r="F49" s="54">
        <v>34598</v>
      </c>
      <c r="G49" s="20">
        <f>+'Amer Std Life Acc'!B60</f>
        <v>14839021.253848054</v>
      </c>
      <c r="H49" s="20">
        <f>+'Amer Std Life Acc'!C60</f>
        <v>1342518.1575851177</v>
      </c>
      <c r="I49" s="20">
        <f>+'Amer Std Life Acc'!D60</f>
        <v>1192340.5085668303</v>
      </c>
      <c r="J49" s="20">
        <f>+'Amer Std Life Acc'!E60</f>
        <v>0</v>
      </c>
      <c r="K49" s="20">
        <f>SUM(G49:J49)</f>
        <v>17373879.92</v>
      </c>
      <c r="L49" s="37">
        <v>15530525</v>
      </c>
      <c r="M49" s="55">
        <f t="shared" si="6"/>
        <v>1843354.9200000018</v>
      </c>
    </row>
    <row r="50" spans="1:13" ht="12.75">
      <c r="A50" s="47" t="s">
        <v>109</v>
      </c>
      <c r="B50" s="48">
        <v>86142</v>
      </c>
      <c r="C50" s="49" t="s">
        <v>209</v>
      </c>
      <c r="D50" s="53">
        <v>32228</v>
      </c>
      <c r="E50" s="53">
        <v>32388</v>
      </c>
      <c r="F50" s="54" t="s">
        <v>110</v>
      </c>
      <c r="G50" s="20">
        <f>+'AMS Life'!B60</f>
        <v>2899378.3511987105</v>
      </c>
      <c r="H50" s="20">
        <f>+'AMS Life'!C60</f>
        <v>45989769.180231094</v>
      </c>
      <c r="I50" s="20">
        <f>+'AMS Life'!D60</f>
        <v>66253.93857018644</v>
      </c>
      <c r="J50" s="20">
        <f>+'AMS Life'!E60</f>
        <v>0</v>
      </c>
      <c r="K50" s="20">
        <f t="shared" si="5"/>
        <v>48955401.46999999</v>
      </c>
      <c r="L50" s="37">
        <v>48903120</v>
      </c>
      <c r="M50" s="55">
        <f t="shared" si="6"/>
        <v>52281.46999999136</v>
      </c>
    </row>
    <row r="51" spans="1:13" ht="12.75">
      <c r="A51" s="47" t="s">
        <v>111</v>
      </c>
      <c r="B51" s="48">
        <v>60968</v>
      </c>
      <c r="C51" s="49" t="s">
        <v>210</v>
      </c>
      <c r="D51" s="53">
        <v>32182</v>
      </c>
      <c r="E51" s="53">
        <v>32592</v>
      </c>
      <c r="F51" s="54">
        <v>32746</v>
      </c>
      <c r="G51" s="20">
        <f>+'Andrew Jackson'!B60</f>
        <v>32178728.183178585</v>
      </c>
      <c r="H51" s="20">
        <f>+'Andrew Jackson'!C60</f>
        <v>8355371.9147463795</v>
      </c>
      <c r="I51" s="20">
        <f>+'Andrew Jackson'!D60</f>
        <v>106284.05630300836</v>
      </c>
      <c r="J51" s="20">
        <f>+'Andrew Jackson'!E60</f>
        <v>0</v>
      </c>
      <c r="K51" s="20">
        <f t="shared" si="5"/>
        <v>40640384.15422797</v>
      </c>
      <c r="L51" s="37">
        <v>40634565</v>
      </c>
      <c r="M51" s="55">
        <f t="shared" si="6"/>
        <v>5819.154227972031</v>
      </c>
    </row>
    <row r="52" spans="1:13" ht="12.75">
      <c r="A52" s="47" t="s">
        <v>102</v>
      </c>
      <c r="B52" s="48">
        <v>61980</v>
      </c>
      <c r="C52" s="49" t="s">
        <v>211</v>
      </c>
      <c r="D52" s="53">
        <v>33626</v>
      </c>
      <c r="E52" s="53">
        <v>33877</v>
      </c>
      <c r="F52" s="54">
        <v>33915</v>
      </c>
      <c r="G52" s="20">
        <f>+'coastal states'!B60</f>
        <v>56959.185753396516</v>
      </c>
      <c r="H52" s="20">
        <f>+'coastal states'!C60</f>
        <v>19463134.814246595</v>
      </c>
      <c r="I52" s="20">
        <f>+'coastal states'!D60</f>
        <v>0</v>
      </c>
      <c r="J52" s="20">
        <f>+'coastal states'!E60</f>
        <v>0</v>
      </c>
      <c r="K52" s="20">
        <f>SUM(G52:J52)</f>
        <v>19520093.999999993</v>
      </c>
      <c r="L52" s="37">
        <v>19489098</v>
      </c>
      <c r="M52" s="55">
        <f t="shared" si="6"/>
        <v>30995.99999999255</v>
      </c>
    </row>
    <row r="53" spans="1:13" s="19" customFormat="1" ht="12.75">
      <c r="A53" s="68" t="s">
        <v>112</v>
      </c>
      <c r="B53" s="48">
        <v>99384</v>
      </c>
      <c r="C53" s="69" t="s">
        <v>211</v>
      </c>
      <c r="D53" s="53">
        <v>33116</v>
      </c>
      <c r="E53" s="30"/>
      <c r="F53" s="54">
        <v>33512</v>
      </c>
      <c r="G53" s="135" t="s">
        <v>192</v>
      </c>
      <c r="H53" s="135"/>
      <c r="I53" s="135"/>
      <c r="J53" s="135"/>
      <c r="K53" s="20">
        <f t="shared" si="5"/>
        <v>0</v>
      </c>
      <c r="L53" s="73">
        <v>0</v>
      </c>
      <c r="M53" s="55">
        <f t="shared" si="6"/>
        <v>0</v>
      </c>
    </row>
    <row r="54" spans="1:13" ht="12.75">
      <c r="A54" s="47" t="s">
        <v>113</v>
      </c>
      <c r="B54" s="48">
        <v>71382</v>
      </c>
      <c r="C54" s="49" t="s">
        <v>212</v>
      </c>
      <c r="D54" s="53">
        <v>32843</v>
      </c>
      <c r="E54" s="53">
        <v>33065</v>
      </c>
      <c r="F54" s="54">
        <v>33145</v>
      </c>
      <c r="G54" s="20">
        <f>+'Consolidated National'!B60</f>
        <v>8677071.089621712</v>
      </c>
      <c r="H54" s="20">
        <f>+'Consolidated National'!C60</f>
        <v>150886.91432686572</v>
      </c>
      <c r="I54" s="20">
        <f>+'Consolidated National'!D60</f>
        <v>24462.74784629452</v>
      </c>
      <c r="J54" s="20">
        <f>+'Consolidated National'!E60</f>
        <v>0</v>
      </c>
      <c r="K54" s="20">
        <f t="shared" si="5"/>
        <v>8852420.751794871</v>
      </c>
      <c r="L54" s="37">
        <v>9311553</v>
      </c>
      <c r="M54" s="55">
        <f t="shared" si="6"/>
        <v>-459132.24820512906</v>
      </c>
    </row>
    <row r="55" spans="1:13" ht="12.75">
      <c r="A55" s="47" t="s">
        <v>114</v>
      </c>
      <c r="B55" s="48">
        <v>62278</v>
      </c>
      <c r="C55" s="49" t="s">
        <v>213</v>
      </c>
      <c r="D55" s="53">
        <v>32547</v>
      </c>
      <c r="E55" s="53">
        <v>32997</v>
      </c>
      <c r="F55" s="54">
        <v>33283</v>
      </c>
      <c r="G55" s="20">
        <f>+'Consumers United'!B60</f>
        <v>1433413.5467342392</v>
      </c>
      <c r="H55" s="20">
        <f>+'Consumers United'!C60</f>
        <v>11132929.843265755</v>
      </c>
      <c r="I55" s="20">
        <f>+'Consumers United'!D60</f>
        <v>6491538.339999998</v>
      </c>
      <c r="J55" s="20">
        <f>+'Consumers United'!E60</f>
        <v>0</v>
      </c>
      <c r="K55" s="20">
        <f t="shared" si="5"/>
        <v>19057881.729999993</v>
      </c>
      <c r="L55" s="37">
        <v>19037625</v>
      </c>
      <c r="M55" s="55">
        <f t="shared" si="6"/>
        <v>20256.729999992996</v>
      </c>
    </row>
    <row r="56" spans="1:13" ht="12.75">
      <c r="A56" s="47" t="s">
        <v>103</v>
      </c>
      <c r="B56" s="48">
        <v>74705</v>
      </c>
      <c r="C56" s="49" t="s">
        <v>203</v>
      </c>
      <c r="D56" s="74" t="s">
        <v>0</v>
      </c>
      <c r="E56" s="53">
        <v>32918</v>
      </c>
      <c r="F56" s="54">
        <v>33633</v>
      </c>
      <c r="G56" s="20">
        <f>+'Corporate Life'!B60</f>
        <v>2596576.7912604637</v>
      </c>
      <c r="H56" s="20">
        <f>+'Corporate Life'!C60</f>
        <v>216242914.38373953</v>
      </c>
      <c r="I56" s="20">
        <f>+'Corporate Life'!D60</f>
        <v>563528</v>
      </c>
      <c r="J56" s="20">
        <f>+'Corporate Life'!E60</f>
        <v>0</v>
      </c>
      <c r="K56" s="20">
        <f>SUM(G56:J56)</f>
        <v>219403019.17499998</v>
      </c>
      <c r="L56" s="37">
        <v>224027019</v>
      </c>
      <c r="M56" s="55">
        <f t="shared" si="6"/>
        <v>-4623999.825000018</v>
      </c>
    </row>
    <row r="57" spans="1:13" ht="12.75">
      <c r="A57" s="47" t="s">
        <v>115</v>
      </c>
      <c r="B57" s="48">
        <v>74969</v>
      </c>
      <c r="C57" s="49" t="s">
        <v>209</v>
      </c>
      <c r="D57" s="53">
        <v>31034</v>
      </c>
      <c r="E57" s="53">
        <v>32200</v>
      </c>
      <c r="F57" s="54">
        <v>32476</v>
      </c>
      <c r="G57" s="20">
        <f>+'Diamond Benefits'!B60</f>
        <v>0</v>
      </c>
      <c r="H57" s="20">
        <f>+'Diamond Benefits'!C60</f>
        <v>22845573.07</v>
      </c>
      <c r="I57" s="20">
        <f>+'Diamond Benefits'!D60</f>
        <v>0</v>
      </c>
      <c r="J57" s="20">
        <f>+'Diamond Benefits'!E60</f>
        <v>0</v>
      </c>
      <c r="K57" s="20">
        <f t="shared" si="5"/>
        <v>22845573.07</v>
      </c>
      <c r="L57" s="37">
        <v>22511635</v>
      </c>
      <c r="M57" s="55">
        <f t="shared" si="6"/>
        <v>333938.0700000003</v>
      </c>
    </row>
    <row r="58" spans="1:13" ht="12.75">
      <c r="A58" s="47" t="s">
        <v>116</v>
      </c>
      <c r="B58" s="48">
        <v>65374</v>
      </c>
      <c r="C58" s="49" t="s">
        <v>203</v>
      </c>
      <c r="D58" s="53">
        <v>31702</v>
      </c>
      <c r="E58" s="53">
        <v>31786</v>
      </c>
      <c r="F58" s="54">
        <v>32476</v>
      </c>
      <c r="G58" s="135" t="s">
        <v>258</v>
      </c>
      <c r="H58" s="135"/>
      <c r="I58" s="135"/>
      <c r="J58" s="135"/>
      <c r="K58" s="20" t="s">
        <v>0</v>
      </c>
      <c r="L58" s="37"/>
      <c r="M58" s="55"/>
    </row>
    <row r="59" spans="1:13" ht="12.75">
      <c r="A59" s="47" t="s">
        <v>117</v>
      </c>
      <c r="B59" s="48">
        <v>87033</v>
      </c>
      <c r="C59" s="49" t="s">
        <v>203</v>
      </c>
      <c r="D59" s="53" t="s">
        <v>0</v>
      </c>
      <c r="E59" s="53">
        <v>32969</v>
      </c>
      <c r="F59" s="54">
        <v>33206</v>
      </c>
      <c r="G59" s="20">
        <f>+'EBL Life'!B60</f>
        <v>12650795.630594144</v>
      </c>
      <c r="H59" s="20">
        <f>+'EBL Life'!C60</f>
        <v>4812304.5794058535</v>
      </c>
      <c r="I59" s="20">
        <f>+'EBL Life'!D60</f>
        <v>0</v>
      </c>
      <c r="J59" s="20">
        <f>+'EBL Life'!E60</f>
        <v>0</v>
      </c>
      <c r="K59" s="20">
        <f aca="true" t="shared" si="7" ref="K59:K66">SUM(G59:J59)</f>
        <v>17463100.209999997</v>
      </c>
      <c r="L59" s="37">
        <v>17463100</v>
      </c>
      <c r="M59" s="55">
        <f aca="true" t="shared" si="8" ref="M59:M77">+K59-L59</f>
        <v>0.20999999716877937</v>
      </c>
    </row>
    <row r="60" spans="1:13" ht="12.75">
      <c r="A60" s="47" t="s">
        <v>240</v>
      </c>
      <c r="B60" s="48">
        <v>65447</v>
      </c>
      <c r="C60" s="49" t="s">
        <v>198</v>
      </c>
      <c r="D60" s="53">
        <v>31910</v>
      </c>
      <c r="E60" s="75" t="s">
        <v>285</v>
      </c>
      <c r="F60" s="54"/>
      <c r="G60" s="20">
        <f>+fcl!B60</f>
        <v>43391.411612790165</v>
      </c>
      <c r="H60" s="20">
        <f>+fcl!C60</f>
        <v>4050.878387209839</v>
      </c>
      <c r="I60" s="20">
        <f>+fcl!D60</f>
        <v>0</v>
      </c>
      <c r="J60" s="20">
        <f>+fcl!E60</f>
        <v>0</v>
      </c>
      <c r="K60" s="20">
        <f t="shared" si="7"/>
        <v>47442.29</v>
      </c>
      <c r="L60" s="37">
        <v>0</v>
      </c>
      <c r="M60" s="55">
        <f t="shared" si="8"/>
        <v>47442.29</v>
      </c>
    </row>
    <row r="61" spans="1:13" ht="12.75">
      <c r="A61" s="47" t="s">
        <v>190</v>
      </c>
      <c r="B61" s="48">
        <v>63517</v>
      </c>
      <c r="C61" s="49" t="s">
        <v>200</v>
      </c>
      <c r="D61" s="53">
        <v>33880</v>
      </c>
      <c r="E61" s="53">
        <v>34185</v>
      </c>
      <c r="F61" s="54"/>
      <c r="G61" s="20">
        <f>+'first natl'!B60</f>
        <v>0</v>
      </c>
      <c r="H61" s="20">
        <f>+'first natl'!C60</f>
        <v>0</v>
      </c>
      <c r="I61" s="20">
        <f>+'first natl'!D60</f>
        <v>2124575.26</v>
      </c>
      <c r="J61" s="20">
        <f>+'first natl'!E60</f>
        <v>0</v>
      </c>
      <c r="K61" s="20">
        <f>SUM(G61:J61)</f>
        <v>2124575.26</v>
      </c>
      <c r="L61" s="37">
        <v>2099208</v>
      </c>
      <c r="M61" s="55">
        <f t="shared" si="8"/>
        <v>25367.259999999776</v>
      </c>
    </row>
    <row r="62" spans="1:13" ht="12.75">
      <c r="A62" s="47" t="s">
        <v>118</v>
      </c>
      <c r="B62" s="48">
        <v>63770</v>
      </c>
      <c r="C62" s="49" t="s">
        <v>215</v>
      </c>
      <c r="D62" s="53">
        <v>31659</v>
      </c>
      <c r="E62" s="53">
        <v>31930</v>
      </c>
      <c r="F62" s="54" t="s">
        <v>110</v>
      </c>
      <c r="G62" s="20">
        <f>+'George Washington'!B60</f>
        <v>3359959.482001952</v>
      </c>
      <c r="H62" s="20">
        <f>+'George Washington'!C60</f>
        <v>230623.3259136089</v>
      </c>
      <c r="I62" s="20">
        <f>+'George Washington'!D60</f>
        <v>1291543.5820844388</v>
      </c>
      <c r="J62" s="20">
        <f>+'George Washington'!E60+'George Washington'!I29</f>
        <v>0</v>
      </c>
      <c r="K62" s="20">
        <f t="shared" si="7"/>
        <v>4882126.39</v>
      </c>
      <c r="L62" s="37">
        <v>4873141</v>
      </c>
      <c r="M62" s="55">
        <f t="shared" si="8"/>
        <v>8985.389999999665</v>
      </c>
    </row>
    <row r="63" spans="1:13" ht="12.75">
      <c r="A63" s="47" t="s">
        <v>119</v>
      </c>
      <c r="B63" s="48">
        <v>67210</v>
      </c>
      <c r="C63" s="49" t="s">
        <v>216</v>
      </c>
      <c r="D63" s="53">
        <v>32074</v>
      </c>
      <c r="E63" s="53">
        <v>32133</v>
      </c>
      <c r="F63" s="54">
        <v>32610</v>
      </c>
      <c r="G63" s="20">
        <f>+'Inter-American'!B60</f>
        <v>89064657.4119846</v>
      </c>
      <c r="H63" s="20">
        <f>+'Inter-American'!C60</f>
        <v>22216525.29056936</v>
      </c>
      <c r="I63" s="20">
        <f>+'Inter-American'!D60</f>
        <v>0</v>
      </c>
      <c r="J63" s="20">
        <f>+'Inter-American'!E60</f>
        <v>21959520.446816485</v>
      </c>
      <c r="K63" s="20">
        <f t="shared" si="7"/>
        <v>133240703.14937045</v>
      </c>
      <c r="L63" s="37">
        <v>133192302</v>
      </c>
      <c r="M63" s="55">
        <f t="shared" si="8"/>
        <v>48401.1493704468</v>
      </c>
    </row>
    <row r="64" spans="1:13" ht="12.75">
      <c r="A64" s="47" t="s">
        <v>120</v>
      </c>
      <c r="B64" s="48">
        <v>76015</v>
      </c>
      <c r="C64" s="49" t="s">
        <v>217</v>
      </c>
      <c r="D64" s="54">
        <v>32385</v>
      </c>
      <c r="E64" s="53">
        <v>32599</v>
      </c>
      <c r="F64" s="54">
        <v>33121</v>
      </c>
      <c r="G64" s="20">
        <f>+'Investment Life of America'!B60</f>
        <v>4685989.289260573</v>
      </c>
      <c r="H64" s="20">
        <f>+'Investment Life of America'!C60</f>
        <v>16200010.22073943</v>
      </c>
      <c r="I64" s="20">
        <f>+'Investment Life of America'!D60</f>
        <v>0</v>
      </c>
      <c r="J64" s="20">
        <f>+'Investment Life of America'!E60</f>
        <v>0</v>
      </c>
      <c r="K64" s="20">
        <f t="shared" si="7"/>
        <v>20885999.51</v>
      </c>
      <c r="L64" s="37">
        <v>20883192</v>
      </c>
      <c r="M64" s="55">
        <f t="shared" si="8"/>
        <v>2807.510000001639</v>
      </c>
    </row>
    <row r="65" spans="1:13" ht="12.75">
      <c r="A65" s="47" t="s">
        <v>89</v>
      </c>
      <c r="B65" s="48">
        <v>64874</v>
      </c>
      <c r="C65" s="49" t="s">
        <v>207</v>
      </c>
      <c r="D65" s="53">
        <v>33047</v>
      </c>
      <c r="E65" s="53">
        <v>33235</v>
      </c>
      <c r="F65" s="54">
        <v>33638</v>
      </c>
      <c r="G65" s="20">
        <f>+'Investors Equity'!B60</f>
        <v>0</v>
      </c>
      <c r="H65" s="20">
        <f>+'Investors Equity'!C60</f>
        <v>20022158.87</v>
      </c>
      <c r="I65" s="20">
        <f>+'Investors Equity'!D60</f>
        <v>0</v>
      </c>
      <c r="J65" s="20">
        <f>+'Investors Equity'!E60</f>
        <v>0</v>
      </c>
      <c r="K65" s="20">
        <f>SUM(G65:J65)</f>
        <v>20022158.87</v>
      </c>
      <c r="L65" s="37">
        <v>35780879</v>
      </c>
      <c r="M65" s="55">
        <f t="shared" si="8"/>
        <v>-15758720.129999999</v>
      </c>
    </row>
    <row r="66" spans="1:13" ht="12.75">
      <c r="A66" s="47" t="s">
        <v>121</v>
      </c>
      <c r="B66" s="48">
        <v>66060</v>
      </c>
      <c r="C66" s="49" t="s">
        <v>218</v>
      </c>
      <c r="D66" s="53">
        <v>31953</v>
      </c>
      <c r="E66" s="53">
        <v>32014</v>
      </c>
      <c r="F66" s="54">
        <v>32294</v>
      </c>
      <c r="G66" s="20">
        <f>+'Midwest Life'!B60</f>
        <v>884672.7098619803</v>
      </c>
      <c r="H66" s="20">
        <f>+'Midwest Life'!C60</f>
        <v>31935452.262501996</v>
      </c>
      <c r="I66" s="20">
        <f>+'Midwest Life'!D60</f>
        <v>82593.04763602326</v>
      </c>
      <c r="J66" s="20">
        <f>+'Midwest Life'!E60</f>
        <v>0</v>
      </c>
      <c r="K66" s="20">
        <f t="shared" si="7"/>
        <v>32902718.02</v>
      </c>
      <c r="L66" s="37">
        <v>50416925</v>
      </c>
      <c r="M66" s="55">
        <f t="shared" si="8"/>
        <v>-17514206.98</v>
      </c>
    </row>
    <row r="67" spans="1:13" ht="12.75">
      <c r="A67" s="47" t="s">
        <v>122</v>
      </c>
      <c r="B67" s="48">
        <v>66400</v>
      </c>
      <c r="C67" s="49" t="s">
        <v>212</v>
      </c>
      <c r="D67" s="53">
        <v>31689</v>
      </c>
      <c r="E67" s="53">
        <v>32116</v>
      </c>
      <c r="F67" s="54" t="s">
        <v>110</v>
      </c>
      <c r="G67" s="20">
        <f>+'Mutual Security'!B60</f>
        <v>10132935.723381266</v>
      </c>
      <c r="H67" s="20">
        <f>+'Mutual Security'!C60</f>
        <v>31043111.322185013</v>
      </c>
      <c r="I67" s="20">
        <f>+'Mutual Security'!D60</f>
        <v>-6399948.238957797</v>
      </c>
      <c r="J67" s="20">
        <f>+'Mutual Security'!E60</f>
        <v>10301135.973391522</v>
      </c>
      <c r="K67" s="20">
        <f aca="true" t="shared" si="9" ref="K67:K76">SUM(G67:J67)</f>
        <v>45077234.78</v>
      </c>
      <c r="L67" s="37">
        <v>45058434</v>
      </c>
      <c r="M67" s="55">
        <f t="shared" si="8"/>
        <v>18800.780000001192</v>
      </c>
    </row>
    <row r="68" spans="1:13" ht="12.75">
      <c r="A68" s="47" t="s">
        <v>104</v>
      </c>
      <c r="B68" s="48">
        <v>69221</v>
      </c>
      <c r="C68" s="49" t="s">
        <v>203</v>
      </c>
      <c r="D68" s="53">
        <v>33268</v>
      </c>
      <c r="E68" s="53">
        <v>33754</v>
      </c>
      <c r="F68" s="54">
        <v>33785</v>
      </c>
      <c r="G68" s="20">
        <f>+'Natl American'!B60</f>
        <v>5702.15344724819</v>
      </c>
      <c r="H68" s="20">
        <f>+'Natl American'!C60</f>
        <v>28967885.083516065</v>
      </c>
      <c r="I68" s="20">
        <f>+'Natl American'!D60</f>
        <v>13371.881178853651</v>
      </c>
      <c r="J68" s="20">
        <f>+'Natl American'!E60</f>
        <v>0</v>
      </c>
      <c r="K68" s="20">
        <f>SUM(G68:J68)</f>
        <v>28986959.118142165</v>
      </c>
      <c r="L68" s="37">
        <v>27585437</v>
      </c>
      <c r="M68" s="55">
        <f t="shared" si="8"/>
        <v>1401522.1181421652</v>
      </c>
    </row>
    <row r="69" spans="1:13" ht="12.75" customHeight="1">
      <c r="A69" s="47" t="s">
        <v>105</v>
      </c>
      <c r="B69" s="48">
        <v>97284</v>
      </c>
      <c r="C69" s="49" t="s">
        <v>213</v>
      </c>
      <c r="D69" s="53">
        <v>33017</v>
      </c>
      <c r="E69" s="53">
        <v>33562</v>
      </c>
      <c r="F69" s="54">
        <v>33786</v>
      </c>
      <c r="G69" s="20">
        <f>+'National Heritage'!B60</f>
        <v>8978726.645103322</v>
      </c>
      <c r="H69" s="20">
        <f>+'National Heritage'!C60</f>
        <v>237582613.96489668</v>
      </c>
      <c r="I69" s="20">
        <f>+'National Heritage'!D60</f>
        <v>0</v>
      </c>
      <c r="J69" s="20">
        <f>+'National Heritage'!E60</f>
        <v>0</v>
      </c>
      <c r="K69" s="20">
        <f>SUM(G69:J69)</f>
        <v>246561340.61</v>
      </c>
      <c r="L69" s="37">
        <v>285331850</v>
      </c>
      <c r="M69" s="55">
        <f t="shared" si="8"/>
        <v>-38770509.389999986</v>
      </c>
    </row>
    <row r="70" spans="1:13" ht="12.75">
      <c r="A70" s="47" t="s">
        <v>123</v>
      </c>
      <c r="B70" s="48">
        <v>66907</v>
      </c>
      <c r="C70" s="49" t="s">
        <v>199</v>
      </c>
      <c r="D70" s="53">
        <v>32024</v>
      </c>
      <c r="E70" s="53">
        <v>32731</v>
      </c>
      <c r="F70" s="54">
        <v>32759</v>
      </c>
      <c r="G70" s="20">
        <f>+'New Jersey Life'!B60</f>
        <v>81693210.9</v>
      </c>
      <c r="H70" s="20">
        <f>+'New Jersey Life'!C60</f>
        <v>0</v>
      </c>
      <c r="I70" s="20">
        <f>+'New Jersey Life'!D60</f>
        <v>0</v>
      </c>
      <c r="J70" s="20">
        <f>+'New Jersey Life'!E60</f>
        <v>0</v>
      </c>
      <c r="K70" s="20">
        <f t="shared" si="9"/>
        <v>81693210.9</v>
      </c>
      <c r="L70" s="37">
        <v>82319054</v>
      </c>
      <c r="M70" s="55">
        <f t="shared" si="8"/>
        <v>-625843.099999994</v>
      </c>
    </row>
    <row r="71" spans="1:13" ht="12.75">
      <c r="A71" s="47" t="s">
        <v>124</v>
      </c>
      <c r="B71" s="48">
        <v>65161</v>
      </c>
      <c r="C71" s="49" t="s">
        <v>211</v>
      </c>
      <c r="D71" s="53">
        <v>32283</v>
      </c>
      <c r="E71" s="53">
        <v>33053</v>
      </c>
      <c r="F71" s="54">
        <v>33165</v>
      </c>
      <c r="G71" s="20">
        <f>+'Old Colony Life'!B60</f>
        <v>584632.6967873924</v>
      </c>
      <c r="H71" s="20">
        <f>+'Old Colony Life'!C60</f>
        <v>11808652.673212536</v>
      </c>
      <c r="I71" s="20">
        <f>+'Old Colony Life'!D60</f>
        <v>0</v>
      </c>
      <c r="J71" s="20">
        <f>+'Old Colony Life'!E60</f>
        <v>0</v>
      </c>
      <c r="K71" s="20">
        <f t="shared" si="9"/>
        <v>12393285.369999928</v>
      </c>
      <c r="L71" s="37">
        <v>12377078</v>
      </c>
      <c r="M71" s="55">
        <f t="shared" si="8"/>
        <v>16207.3699999284</v>
      </c>
    </row>
    <row r="72" spans="1:13" ht="12.75">
      <c r="A72" s="47" t="s">
        <v>126</v>
      </c>
      <c r="B72" s="48">
        <v>72842</v>
      </c>
      <c r="C72" s="49" t="s">
        <v>198</v>
      </c>
      <c r="D72" s="53">
        <v>31391</v>
      </c>
      <c r="E72" s="53">
        <v>33003</v>
      </c>
      <c r="F72" s="54">
        <v>33003</v>
      </c>
      <c r="G72" s="20">
        <f>+'Pacific Standard'!B60</f>
        <v>12389123.319549732</v>
      </c>
      <c r="H72" s="20">
        <f>+'Pacific Standard'!C60</f>
        <v>16317135.150450272</v>
      </c>
      <c r="I72" s="20">
        <f>+'Pacific Standard'!D60</f>
        <v>0</v>
      </c>
      <c r="J72" s="20">
        <f>+'Pacific Standard'!E60</f>
        <v>0</v>
      </c>
      <c r="K72" s="20">
        <f>SUM(G72:J72)</f>
        <v>28706258.470000006</v>
      </c>
      <c r="L72" s="37">
        <v>28598498</v>
      </c>
      <c r="M72" s="55">
        <f t="shared" si="8"/>
        <v>107760.47000000626</v>
      </c>
    </row>
    <row r="73" spans="1:13" ht="12.75">
      <c r="A73" s="47" t="s">
        <v>127</v>
      </c>
      <c r="B73" s="48">
        <v>71080</v>
      </c>
      <c r="C73" s="49" t="s">
        <v>203</v>
      </c>
      <c r="D73" s="53">
        <v>32998</v>
      </c>
      <c r="E73" s="53">
        <v>33177</v>
      </c>
      <c r="F73" s="54">
        <v>33206</v>
      </c>
      <c r="G73" s="20">
        <f>+'Summit National'!B60</f>
        <v>26898340.1639522</v>
      </c>
      <c r="H73" s="20">
        <f>+'Summit National'!C60</f>
        <v>15119052.496047778</v>
      </c>
      <c r="I73" s="20">
        <f>+'Summit National'!D60</f>
        <v>195591</v>
      </c>
      <c r="J73" s="20">
        <f>+'Summit National'!E60</f>
        <v>0</v>
      </c>
      <c r="K73" s="20">
        <f t="shared" si="9"/>
        <v>42212983.65999998</v>
      </c>
      <c r="L73" s="37">
        <v>41933694</v>
      </c>
      <c r="M73" s="55">
        <f t="shared" si="8"/>
        <v>279289.6599999815</v>
      </c>
    </row>
    <row r="74" spans="1:13" ht="12.75" customHeight="1">
      <c r="A74" s="47" t="s">
        <v>99</v>
      </c>
      <c r="B74" s="48">
        <v>69302</v>
      </c>
      <c r="C74" s="49" t="s">
        <v>216</v>
      </c>
      <c r="D74" s="53"/>
      <c r="E74" s="53">
        <v>33430</v>
      </c>
      <c r="F74" s="54"/>
      <c r="G74" s="22">
        <f>+supreme!B60</f>
        <v>30610.922883624928</v>
      </c>
      <c r="H74" s="22">
        <f>+supreme!C60</f>
        <v>0</v>
      </c>
      <c r="I74" s="22">
        <f>+supreme!D60</f>
        <v>10557.09711637507</v>
      </c>
      <c r="J74" s="22">
        <f>+supreme!E60</f>
        <v>0</v>
      </c>
      <c r="K74" s="20">
        <f>SUM(G74:J74)</f>
        <v>41168.02</v>
      </c>
      <c r="L74" s="37">
        <v>0</v>
      </c>
      <c r="M74" s="55">
        <f t="shared" si="8"/>
        <v>41168.02</v>
      </c>
    </row>
    <row r="75" spans="1:13" ht="12.75">
      <c r="A75" s="47" t="s">
        <v>128</v>
      </c>
      <c r="B75" s="48">
        <v>88188</v>
      </c>
      <c r="C75" s="49" t="s">
        <v>220</v>
      </c>
      <c r="D75" s="53">
        <v>31717</v>
      </c>
      <c r="E75" s="53">
        <v>32107</v>
      </c>
      <c r="F75" s="54">
        <v>32446</v>
      </c>
      <c r="G75" s="20">
        <f>+underwriters!B60</f>
        <v>0</v>
      </c>
      <c r="H75" s="20">
        <f>+underwriters!C60</f>
        <v>0</v>
      </c>
      <c r="I75" s="20">
        <f>+underwriters!D60</f>
        <v>8106994</v>
      </c>
      <c r="J75" s="20">
        <f>+underwriters!E60</f>
        <v>0</v>
      </c>
      <c r="K75" s="20">
        <f t="shared" si="9"/>
        <v>8106994</v>
      </c>
      <c r="L75" s="37">
        <v>8106994</v>
      </c>
      <c r="M75" s="55">
        <f t="shared" si="8"/>
        <v>0</v>
      </c>
    </row>
    <row r="76" spans="1:13" ht="12.75">
      <c r="A76" s="47" t="s">
        <v>129</v>
      </c>
      <c r="B76" s="48">
        <v>68055</v>
      </c>
      <c r="C76" s="49" t="s">
        <v>201</v>
      </c>
      <c r="D76" s="53">
        <v>32410</v>
      </c>
      <c r="E76" s="53">
        <v>32550</v>
      </c>
      <c r="F76" s="54">
        <v>32746</v>
      </c>
      <c r="G76" s="20">
        <f>+Unison!B60</f>
        <v>4580027.967792768</v>
      </c>
      <c r="H76" s="20">
        <f>+Unison!C60</f>
        <v>13397256.244492214</v>
      </c>
      <c r="I76" s="20">
        <f>+Unison!D60</f>
        <v>5873.55662856499</v>
      </c>
      <c r="J76" s="20">
        <f>+Unison!E60</f>
        <v>0</v>
      </c>
      <c r="K76" s="20">
        <f t="shared" si="9"/>
        <v>17983157.76891355</v>
      </c>
      <c r="L76" s="37">
        <v>17897103</v>
      </c>
      <c r="M76" s="55">
        <f t="shared" si="8"/>
        <v>86054.76891354844</v>
      </c>
    </row>
    <row r="77" spans="1:13" ht="12.75">
      <c r="A77" s="47" t="s">
        <v>130</v>
      </c>
      <c r="B77" s="48">
        <v>93238</v>
      </c>
      <c r="C77" s="49" t="s">
        <v>202</v>
      </c>
      <c r="D77" s="53">
        <v>32898</v>
      </c>
      <c r="E77" s="53">
        <v>33194</v>
      </c>
      <c r="F77" s="54">
        <v>33146</v>
      </c>
      <c r="G77" s="20">
        <f>+'United Republic'!B60</f>
        <v>13790.361237626184</v>
      </c>
      <c r="H77" s="20">
        <f>+'United Republic'!C60</f>
        <v>210.4373365689699</v>
      </c>
      <c r="I77" s="20">
        <f>+'United Republic'!D60</f>
        <v>0</v>
      </c>
      <c r="J77" s="20">
        <f>+'United Republic'!E60</f>
        <v>29057.601425804845</v>
      </c>
      <c r="K77" s="20">
        <f>SUM(G77:J77)</f>
        <v>43058.4</v>
      </c>
      <c r="L77" s="37">
        <v>42461</v>
      </c>
      <c r="M77" s="55">
        <f t="shared" si="8"/>
        <v>597.4000000000015</v>
      </c>
    </row>
    <row r="78" spans="1:13" ht="6.75" customHeight="1" thickBot="1">
      <c r="A78" s="47"/>
      <c r="B78" s="48"/>
      <c r="C78" s="49"/>
      <c r="D78" s="20"/>
      <c r="E78" s="17"/>
      <c r="F78" s="54"/>
      <c r="G78" s="20"/>
      <c r="H78" s="20"/>
      <c r="I78" s="20"/>
      <c r="J78" s="20"/>
      <c r="K78" s="20"/>
      <c r="L78" s="37"/>
      <c r="M78" s="55"/>
    </row>
    <row r="79" spans="1:13" ht="13.5" thickBot="1">
      <c r="A79" s="56" t="s">
        <v>253</v>
      </c>
      <c r="B79" s="57"/>
      <c r="C79" s="58"/>
      <c r="D79" s="59"/>
      <c r="E79" s="60"/>
      <c r="F79" s="61"/>
      <c r="G79" s="59">
        <f>SUM(G45:G77)</f>
        <v>321174973.2152914</v>
      </c>
      <c r="H79" s="59">
        <f aca="true" t="shared" si="10" ref="H79:M79">SUM(H45:H77)</f>
        <v>782029047.1349537</v>
      </c>
      <c r="I79" s="59">
        <f t="shared" si="10"/>
        <v>97018861.57890317</v>
      </c>
      <c r="J79" s="59">
        <f t="shared" si="10"/>
        <v>32289714.02163381</v>
      </c>
      <c r="K79" s="59">
        <f t="shared" si="10"/>
        <v>1232512595.9507823</v>
      </c>
      <c r="L79" s="62">
        <f t="shared" si="10"/>
        <v>1304784566</v>
      </c>
      <c r="M79" s="63">
        <f t="shared" si="10"/>
        <v>-72271970.04921775</v>
      </c>
    </row>
    <row r="80" spans="1:13" ht="13.5" thickBot="1">
      <c r="A80" s="76"/>
      <c r="B80" s="77"/>
      <c r="C80" s="78"/>
      <c r="D80" s="20"/>
      <c r="E80" s="17"/>
      <c r="F80" s="54"/>
      <c r="G80" s="20"/>
      <c r="H80" s="20"/>
      <c r="I80" s="20"/>
      <c r="J80" s="20"/>
      <c r="K80" s="20"/>
      <c r="L80" s="20"/>
      <c r="M80" s="20"/>
    </row>
    <row r="81" spans="1:13" ht="12.75">
      <c r="A81" s="38" t="s">
        <v>234</v>
      </c>
      <c r="B81" s="39"/>
      <c r="C81" s="40"/>
      <c r="D81" s="44"/>
      <c r="E81" s="42"/>
      <c r="F81" s="43"/>
      <c r="G81" s="44"/>
      <c r="H81" s="44"/>
      <c r="I81" s="44"/>
      <c r="J81" s="44"/>
      <c r="K81" s="44"/>
      <c r="L81" s="45"/>
      <c r="M81" s="64"/>
    </row>
    <row r="82" spans="1:13" ht="6.75" customHeight="1">
      <c r="A82" s="47"/>
      <c r="B82" s="48"/>
      <c r="C82" s="49"/>
      <c r="D82" s="20"/>
      <c r="E82" s="17"/>
      <c r="F82" s="54"/>
      <c r="G82" s="20"/>
      <c r="H82" s="20"/>
      <c r="I82" s="20"/>
      <c r="J82" s="20"/>
      <c r="K82" s="20"/>
      <c r="L82" s="37"/>
      <c r="M82" s="55"/>
    </row>
    <row r="83" spans="1:13" ht="12.75">
      <c r="A83" s="47" t="s">
        <v>125</v>
      </c>
      <c r="B83" s="48">
        <v>67229</v>
      </c>
      <c r="C83" s="49" t="s">
        <v>219</v>
      </c>
      <c r="D83" s="53">
        <v>32191</v>
      </c>
      <c r="E83" s="53">
        <v>32462</v>
      </c>
      <c r="F83" s="54">
        <v>32567</v>
      </c>
      <c r="G83" s="20">
        <f>+'Old Faithful'!B60</f>
        <v>649494.6084657152</v>
      </c>
      <c r="H83" s="20">
        <f>+'Old Faithful'!C60</f>
        <v>760195.3472482897</v>
      </c>
      <c r="I83" s="20">
        <f>+'Old Faithful'!D60</f>
        <v>64146.24338599506</v>
      </c>
      <c r="J83" s="20">
        <f>+'Old Faithful'!E60</f>
        <v>0</v>
      </c>
      <c r="K83" s="20">
        <f>SUM(G83:J83)</f>
        <v>1473836.1991</v>
      </c>
      <c r="L83" s="37">
        <v>1472944</v>
      </c>
      <c r="M83" s="55">
        <f>+K83-L83</f>
        <v>892.1991000000853</v>
      </c>
    </row>
    <row r="84" spans="1:13" s="19" customFormat="1" ht="6.75" customHeight="1" thickBot="1">
      <c r="A84" s="68"/>
      <c r="B84" s="48"/>
      <c r="C84" s="69"/>
      <c r="D84" s="30"/>
      <c r="E84" s="30"/>
      <c r="F84" s="51"/>
      <c r="G84" s="30"/>
      <c r="H84" s="30"/>
      <c r="I84" s="30"/>
      <c r="J84" s="30"/>
      <c r="K84" s="30"/>
      <c r="L84" s="73"/>
      <c r="M84" s="55"/>
    </row>
    <row r="85" spans="1:13" ht="13.5" thickBot="1">
      <c r="A85" s="56" t="s">
        <v>235</v>
      </c>
      <c r="B85" s="57"/>
      <c r="C85" s="58"/>
      <c r="D85" s="59"/>
      <c r="E85" s="60"/>
      <c r="F85" s="61"/>
      <c r="G85" s="59">
        <f aca="true" t="shared" si="11" ref="G85:M85">SUM(G82:G84)</f>
        <v>649494.6084657152</v>
      </c>
      <c r="H85" s="59">
        <f t="shared" si="11"/>
        <v>760195.3472482897</v>
      </c>
      <c r="I85" s="59">
        <f t="shared" si="11"/>
        <v>64146.24338599506</v>
      </c>
      <c r="J85" s="59">
        <f t="shared" si="11"/>
        <v>0</v>
      </c>
      <c r="K85" s="59">
        <f t="shared" si="11"/>
        <v>1473836.1991</v>
      </c>
      <c r="L85" s="62">
        <f t="shared" si="11"/>
        <v>1472944</v>
      </c>
      <c r="M85" s="63">
        <f t="shared" si="11"/>
        <v>892.1991000000853</v>
      </c>
    </row>
    <row r="86" spans="12:13" ht="13.5" thickBot="1">
      <c r="L86" s="16"/>
      <c r="M86" s="21"/>
    </row>
    <row r="87" spans="1:13" ht="13.5" thickBot="1">
      <c r="A87" s="56" t="s">
        <v>131</v>
      </c>
      <c r="B87" s="57"/>
      <c r="C87" s="58"/>
      <c r="D87" s="59"/>
      <c r="E87" s="60"/>
      <c r="F87" s="61"/>
      <c r="G87" s="59">
        <f aca="true" t="shared" si="12" ref="G87:M87">+G9+G31+G41+G79+G85</f>
        <v>1585603175.7923675</v>
      </c>
      <c r="H87" s="59">
        <f t="shared" si="12"/>
        <v>2538959426.9791584</v>
      </c>
      <c r="I87" s="59">
        <f t="shared" si="12"/>
        <v>185427173.15202132</v>
      </c>
      <c r="J87" s="59">
        <f t="shared" si="12"/>
        <v>64657573.21143371</v>
      </c>
      <c r="K87" s="59">
        <f t="shared" si="12"/>
        <v>4374647349.134981</v>
      </c>
      <c r="L87" s="62">
        <f t="shared" si="12"/>
        <v>4448496090</v>
      </c>
      <c r="M87" s="63">
        <f t="shared" si="12"/>
        <v>-73848740.86501828</v>
      </c>
    </row>
  </sheetData>
  <mergeCells count="5">
    <mergeCell ref="A1:M1"/>
    <mergeCell ref="G15:J15"/>
    <mergeCell ref="G53:J53"/>
    <mergeCell ref="G58:J58"/>
    <mergeCell ref="G29:J29"/>
  </mergeCells>
  <printOptions horizontalCentered="1" verticalCentered="1"/>
  <pageMargins left="0" right="0" top="0.56" bottom="0.53" header="0.5" footer="0.5"/>
  <pageSetup orientation="landscape" paperSize="5" scale="75" r:id="rId1"/>
  <headerFooter alignWithMargins="0">
    <oddHeader xml:space="preserve">&amp;L&amp;"Geneva,Bold"&amp;D&amp;R&amp;"Geneva,Bold"UNAUDITED
©  NOLHGA </oddHeader>
    <oddFooter>&amp;L&amp;"Geneva,Bold"For member company and GA use only.  The data utilizes estimates and excludes many costs incurred directly by GAs.  It MAY NOT be utilized in protesting actual GA assessments.&amp;R&amp;"Geneva,Bold"UNAUDITED
@ NOLHGA</oddFooter>
  </headerFooter>
  <rowBreaks count="1" manualBreakCount="1">
    <brk id="41" max="13" man="1"/>
  </rowBreaks>
</worksheet>
</file>

<file path=xl/worksheets/sheet57.xml><?xml version="1.0" encoding="utf-8"?>
<worksheet xmlns="http://schemas.openxmlformats.org/spreadsheetml/2006/main" xmlns:r="http://schemas.openxmlformats.org/officeDocument/2006/relationships">
  <dimension ref="A1:I68"/>
  <sheetViews>
    <sheetView zoomScale="75" zoomScaleNormal="75" workbookViewId="0" topLeftCell="A1">
      <selection activeCell="A68" sqref="A68:IV68"/>
    </sheetView>
  </sheetViews>
  <sheetFormatPr defaultColWidth="9.00390625" defaultRowHeight="12.75"/>
  <cols>
    <col min="1" max="1" width="16.375" style="16" bestFit="1" customWidth="1"/>
    <col min="2" max="3" width="15.00390625" style="19" bestFit="1" customWidth="1"/>
    <col min="4" max="4" width="6.375" style="19" bestFit="1" customWidth="1"/>
    <col min="5" max="5" width="14.50390625" style="19" bestFit="1" customWidth="1"/>
    <col min="6" max="6" width="15.00390625" style="19" bestFit="1" customWidth="1"/>
    <col min="7" max="7" width="2.625" style="19" customWidth="1"/>
    <col min="8" max="8" width="22.625" style="19" customWidth="1"/>
    <col min="9" max="9" width="15.00390625" style="26" bestFit="1" customWidth="1"/>
    <col min="10" max="16384" width="11.50390625" style="19" customWidth="1"/>
  </cols>
  <sheetData>
    <row r="1" spans="1:9" s="16" customFormat="1" ht="12.75">
      <c r="A1" s="134" t="s">
        <v>132</v>
      </c>
      <c r="B1" s="134"/>
      <c r="C1" s="134"/>
      <c r="D1" s="134"/>
      <c r="E1" s="134"/>
      <c r="F1" s="134"/>
      <c r="I1" s="28"/>
    </row>
    <row r="2" spans="1:9" s="16" customFormat="1" ht="12.75">
      <c r="A2" s="14" t="s">
        <v>0</v>
      </c>
      <c r="I2" s="28"/>
    </row>
    <row r="3" spans="2:9" s="16" customFormat="1" ht="12.75">
      <c r="B3" s="18"/>
      <c r="C3" s="18" t="s">
        <v>1</v>
      </c>
      <c r="E3" s="18" t="s">
        <v>2</v>
      </c>
      <c r="I3" s="28"/>
    </row>
    <row r="4" spans="1:9" s="16" customFormat="1" ht="12.75">
      <c r="A4" s="16" t="s">
        <v>0</v>
      </c>
      <c r="B4" s="18" t="s">
        <v>3</v>
      </c>
      <c r="C4" s="18" t="s">
        <v>4</v>
      </c>
      <c r="D4" s="18" t="s">
        <v>5</v>
      </c>
      <c r="E4" s="18" t="s">
        <v>4</v>
      </c>
      <c r="F4" s="18" t="s">
        <v>6</v>
      </c>
      <c r="I4" s="28"/>
    </row>
    <row r="5" spans="1:9" s="16" customFormat="1" ht="12.75">
      <c r="A5" s="20"/>
      <c r="I5" s="28"/>
    </row>
    <row r="6" spans="1:7" ht="12.75">
      <c r="A6" s="20" t="s">
        <v>7</v>
      </c>
      <c r="B6" s="28">
        <f>SUM(ELIC!B6)</f>
        <v>11790278.579228025</v>
      </c>
      <c r="C6" s="28">
        <f>SUM(ELIC!C6)</f>
        <v>19493581.85725347</v>
      </c>
      <c r="D6" s="28">
        <f>SUM(ELIC!D6)</f>
        <v>0</v>
      </c>
      <c r="E6" s="28">
        <f>SUM(ELIC!E6)</f>
        <v>0</v>
      </c>
      <c r="F6" s="28">
        <f>SUM(B6:E6)</f>
        <v>31283860.436481494</v>
      </c>
      <c r="G6" s="16"/>
    </row>
    <row r="7" spans="1:9" ht="12.75">
      <c r="A7" s="20" t="s">
        <v>9</v>
      </c>
      <c r="B7" s="28">
        <f>SUM(ELIC!B7)</f>
        <v>499701.9523877096</v>
      </c>
      <c r="C7" s="28">
        <f>SUM(ELIC!C7)</f>
        <v>5291914.035004653</v>
      </c>
      <c r="D7" s="28">
        <f>SUM(ELIC!D7)</f>
        <v>0</v>
      </c>
      <c r="E7" s="28">
        <f>SUM(ELIC!E7)</f>
        <v>0</v>
      </c>
      <c r="F7" s="28">
        <f aca="true" t="shared" si="0" ref="F7:F22">SUM(B7:E7)</f>
        <v>5791615.987392362</v>
      </c>
      <c r="G7" s="16"/>
      <c r="H7" s="16" t="s">
        <v>134</v>
      </c>
      <c r="I7" s="28">
        <f>+summary!K7</f>
        <v>2691341924.9231405</v>
      </c>
    </row>
    <row r="8" spans="1:7" ht="12.75">
      <c r="A8" s="20" t="s">
        <v>10</v>
      </c>
      <c r="B8" s="28">
        <f>SUM(ELIC!B8)</f>
        <v>19960649.00017748</v>
      </c>
      <c r="C8" s="28">
        <f>SUM(ELIC!C8)</f>
        <v>24527857.51185217</v>
      </c>
      <c r="D8" s="28">
        <f>SUM(ELIC!D8)</f>
        <v>0</v>
      </c>
      <c r="E8" s="28">
        <f>SUM(ELIC!E8)</f>
        <v>0</v>
      </c>
      <c r="F8" s="28">
        <f t="shared" si="0"/>
        <v>44488506.51202965</v>
      </c>
      <c r="G8" s="16"/>
    </row>
    <row r="9" spans="1:7" ht="12.75">
      <c r="A9" s="20" t="s">
        <v>11</v>
      </c>
      <c r="B9" s="28">
        <f>SUM(ELIC!B9)</f>
        <v>7769699.94579944</v>
      </c>
      <c r="C9" s="28">
        <f>SUM(ELIC!C9)</f>
        <v>4120309.314475705</v>
      </c>
      <c r="D9" s="28">
        <f>SUM(ELIC!D9)</f>
        <v>0</v>
      </c>
      <c r="E9" s="28">
        <f>SUM(ELIC!E9)</f>
        <v>52952.52574285603</v>
      </c>
      <c r="F9" s="28">
        <f t="shared" si="0"/>
        <v>11942961.786018</v>
      </c>
      <c r="G9" s="16"/>
    </row>
    <row r="10" spans="1:9" ht="12.75">
      <c r="A10" s="20" t="s">
        <v>12</v>
      </c>
      <c r="B10" s="28">
        <f>SUM(ELIC!B10)</f>
        <v>262551132.9694289</v>
      </c>
      <c r="C10" s="28">
        <f>SUM(ELIC!C10)</f>
        <v>403329268.0933314</v>
      </c>
      <c r="D10" s="28">
        <f>SUM(ELIC!D10)</f>
        <v>0</v>
      </c>
      <c r="E10" s="28">
        <f>SUM(ELIC!E10)</f>
        <v>0</v>
      </c>
      <c r="F10" s="28">
        <f t="shared" si="0"/>
        <v>665880401.0627604</v>
      </c>
      <c r="G10" s="16"/>
      <c r="H10" s="16" t="s">
        <v>6</v>
      </c>
      <c r="I10" s="28">
        <f>SUM(I7:I7)</f>
        <v>2691341924.9231405</v>
      </c>
    </row>
    <row r="11" spans="1:9" ht="12.75">
      <c r="A11" s="20" t="s">
        <v>14</v>
      </c>
      <c r="B11" s="28">
        <f>SUM(ELIC!B11)</f>
        <v>0</v>
      </c>
      <c r="C11" s="28">
        <f>SUM(ELIC!C11)</f>
        <v>0</v>
      </c>
      <c r="D11" s="28">
        <f>SUM(ELIC!D11)</f>
        <v>0</v>
      </c>
      <c r="E11" s="28">
        <f>SUM(ELIC!E11)</f>
        <v>0</v>
      </c>
      <c r="F11" s="28">
        <f t="shared" si="0"/>
        <v>0</v>
      </c>
      <c r="G11" s="16"/>
      <c r="H11" s="16" t="s">
        <v>42</v>
      </c>
      <c r="I11" s="28">
        <f>+F65</f>
        <v>2691341924.9231415</v>
      </c>
    </row>
    <row r="12" spans="1:7" ht="12.75">
      <c r="A12" s="20" t="s">
        <v>15</v>
      </c>
      <c r="B12" s="28">
        <f>SUM(ELIC!B12)</f>
        <v>0</v>
      </c>
      <c r="C12" s="28">
        <f>SUM(ELIC!C12)</f>
        <v>0</v>
      </c>
      <c r="D12" s="28">
        <f>SUM(ELIC!D12)</f>
        <v>0</v>
      </c>
      <c r="E12" s="28">
        <f>SUM(ELIC!E12)</f>
        <v>0</v>
      </c>
      <c r="F12" s="28">
        <f t="shared" si="0"/>
        <v>0</v>
      </c>
      <c r="G12" s="16"/>
    </row>
    <row r="13" spans="1:7" ht="12.75">
      <c r="A13" s="20" t="s">
        <v>17</v>
      </c>
      <c r="B13" s="28">
        <f>SUM(ELIC!B13)</f>
        <v>2928324.3090722575</v>
      </c>
      <c r="C13" s="28">
        <f>SUM(ELIC!C13)</f>
        <v>4324271.096644585</v>
      </c>
      <c r="D13" s="28">
        <f>SUM(ELIC!D13)</f>
        <v>0</v>
      </c>
      <c r="E13" s="28">
        <f>SUM(ELIC!E13)</f>
        <v>103073.03615477249</v>
      </c>
      <c r="F13" s="28">
        <f t="shared" si="0"/>
        <v>7355668.441871614</v>
      </c>
      <c r="G13" s="16"/>
    </row>
    <row r="14" spans="1:7" ht="12.75">
      <c r="A14" s="20" t="s">
        <v>19</v>
      </c>
      <c r="B14" s="28">
        <f>SUM(ELIC!B14)</f>
        <v>0</v>
      </c>
      <c r="C14" s="28">
        <f>SUM(ELIC!C14)</f>
        <v>0</v>
      </c>
      <c r="D14" s="28">
        <f>SUM(ELIC!D14)</f>
        <v>0</v>
      </c>
      <c r="E14" s="28">
        <f>SUM(ELIC!E14)</f>
        <v>0</v>
      </c>
      <c r="F14" s="28">
        <f t="shared" si="0"/>
        <v>0</v>
      </c>
      <c r="G14" s="16"/>
    </row>
    <row r="15" spans="1:9" ht="12.75">
      <c r="A15" s="20" t="s">
        <v>21</v>
      </c>
      <c r="B15" s="28">
        <f>SUM(ELIC!B15)</f>
        <v>93575175.92142911</v>
      </c>
      <c r="C15" s="28">
        <f>SUM(ELIC!C15)</f>
        <v>94383052.47159153</v>
      </c>
      <c r="D15" s="28">
        <f>SUM(ELIC!D15)</f>
        <v>0</v>
      </c>
      <c r="E15" s="28">
        <f>SUM(ELIC!E15)</f>
        <v>0</v>
      </c>
      <c r="F15" s="28">
        <f t="shared" si="0"/>
        <v>187958228.39302063</v>
      </c>
      <c r="G15" s="16"/>
      <c r="H15" s="16" t="s">
        <v>0</v>
      </c>
      <c r="I15" s="28" t="s">
        <v>0</v>
      </c>
    </row>
    <row r="16" spans="1:7" ht="12.75">
      <c r="A16" s="20" t="s">
        <v>23</v>
      </c>
      <c r="B16" s="28">
        <f>SUM(ELIC!B16)</f>
        <v>24545907.33747884</v>
      </c>
      <c r="C16" s="28">
        <f>SUM(ELIC!C16)</f>
        <v>21431690.17965749</v>
      </c>
      <c r="D16" s="28">
        <f>SUM(ELIC!D16)</f>
        <v>0</v>
      </c>
      <c r="E16" s="28">
        <f>SUM(ELIC!E16)</f>
        <v>2316938.170837185</v>
      </c>
      <c r="F16" s="28">
        <f t="shared" si="0"/>
        <v>48294535.687973514</v>
      </c>
      <c r="G16" s="16"/>
    </row>
    <row r="17" spans="1:9" ht="12.75">
      <c r="A17" s="20" t="s">
        <v>24</v>
      </c>
      <c r="B17" s="28">
        <f>SUM(ELIC!B17)</f>
        <v>24393898.374564406</v>
      </c>
      <c r="C17" s="28">
        <f>SUM(ELIC!C17)</f>
        <v>15161132.994330574</v>
      </c>
      <c r="D17" s="28">
        <f>SUM(ELIC!D17)</f>
        <v>0</v>
      </c>
      <c r="E17" s="28">
        <f>SUM(ELIC!E17)</f>
        <v>0</v>
      </c>
      <c r="F17" s="28">
        <f t="shared" si="0"/>
        <v>39555031.36889498</v>
      </c>
      <c r="G17" s="16"/>
      <c r="H17" s="19" t="s">
        <v>0</v>
      </c>
      <c r="I17" s="28" t="s">
        <v>0</v>
      </c>
    </row>
    <row r="18" spans="1:9" ht="12.75">
      <c r="A18" s="20" t="s">
        <v>26</v>
      </c>
      <c r="B18" s="28">
        <f>SUM(ELIC!B18)</f>
        <v>6993160.726584628</v>
      </c>
      <c r="C18" s="28">
        <f>SUM(ELIC!C18)</f>
        <v>7347096.664463035</v>
      </c>
      <c r="D18" s="28">
        <f>SUM(ELIC!D18)</f>
        <v>0</v>
      </c>
      <c r="E18" s="28">
        <f>SUM(ELIC!E18)</f>
        <v>0</v>
      </c>
      <c r="F18" s="28">
        <f t="shared" si="0"/>
        <v>14340257.391047664</v>
      </c>
      <c r="G18" s="16"/>
      <c r="H18" s="16" t="s">
        <v>0</v>
      </c>
      <c r="I18" s="28" t="s">
        <v>0</v>
      </c>
    </row>
    <row r="19" spans="1:9" ht="12.75">
      <c r="A19" s="20" t="s">
        <v>28</v>
      </c>
      <c r="B19" s="28">
        <f>SUM(ELIC!B19)</f>
        <v>71169247.15613467</v>
      </c>
      <c r="C19" s="28">
        <f>SUM(ELIC!C19)</f>
        <v>95234068.63999443</v>
      </c>
      <c r="D19" s="28">
        <f>SUM(ELIC!D19)</f>
        <v>0</v>
      </c>
      <c r="E19" s="28">
        <f>SUM(ELIC!E19)</f>
        <v>6524571.572445664</v>
      </c>
      <c r="F19" s="28">
        <f t="shared" si="0"/>
        <v>172927887.36857477</v>
      </c>
      <c r="G19" s="16"/>
      <c r="H19" s="16" t="s">
        <v>0</v>
      </c>
      <c r="I19" s="28" t="s">
        <v>0</v>
      </c>
    </row>
    <row r="20" spans="1:7" ht="12.75">
      <c r="A20" s="20" t="s">
        <v>30</v>
      </c>
      <c r="B20" s="28">
        <f>SUM(ELIC!B20)</f>
        <v>13709272.748611202</v>
      </c>
      <c r="C20" s="28">
        <f>SUM(ELIC!C20)</f>
        <v>24366752.136493072</v>
      </c>
      <c r="D20" s="28">
        <f>SUM(ELIC!D20)</f>
        <v>0</v>
      </c>
      <c r="E20" s="28">
        <f>SUM(ELIC!E20)</f>
        <v>13269.686613853497</v>
      </c>
      <c r="F20" s="28">
        <f t="shared" si="0"/>
        <v>38089294.57171813</v>
      </c>
      <c r="G20" s="16"/>
    </row>
    <row r="21" spans="1:7" ht="12.75">
      <c r="A21" s="20" t="s">
        <v>32</v>
      </c>
      <c r="B21" s="28">
        <f>SUM(ELIC!B21)</f>
        <v>12212089.373842083</v>
      </c>
      <c r="C21" s="28">
        <f>SUM(ELIC!C21)</f>
        <v>19524770.061203107</v>
      </c>
      <c r="D21" s="28">
        <f>SUM(ELIC!D21)</f>
        <v>0</v>
      </c>
      <c r="E21" s="28">
        <f>SUM(ELIC!E21)</f>
        <v>40678.05633797807</v>
      </c>
      <c r="F21" s="28">
        <f t="shared" si="0"/>
        <v>31777537.49138317</v>
      </c>
      <c r="G21" s="16"/>
    </row>
    <row r="22" spans="1:7" ht="12.75">
      <c r="A22" s="20" t="s">
        <v>34</v>
      </c>
      <c r="B22" s="28">
        <f>SUM(ELIC!B22)</f>
        <v>22731706.721829377</v>
      </c>
      <c r="C22" s="28">
        <f>SUM(ELIC!C22)</f>
        <v>9422232.596890865</v>
      </c>
      <c r="D22" s="28">
        <f>SUM(ELIC!D22)</f>
        <v>0</v>
      </c>
      <c r="E22" s="28">
        <f>SUM(ELIC!E22)</f>
        <v>0</v>
      </c>
      <c r="F22" s="28">
        <f t="shared" si="0"/>
        <v>32153939.318720244</v>
      </c>
      <c r="G22" s="16"/>
    </row>
    <row r="23" spans="1:7" ht="12.75">
      <c r="A23" s="20" t="s">
        <v>36</v>
      </c>
      <c r="B23" s="28">
        <f>SUM(ELIC!B23)</f>
        <v>12479921.321763702</v>
      </c>
      <c r="C23" s="28">
        <f>SUM(ELIC!C23)</f>
        <v>20493937.63507015</v>
      </c>
      <c r="D23" s="28">
        <f>SUM(ELIC!D23)</f>
        <v>0</v>
      </c>
      <c r="E23" s="28">
        <f>SUM(ELIC!E23)</f>
        <v>0</v>
      </c>
      <c r="F23" s="28">
        <f aca="true" t="shared" si="1" ref="F23:F38">SUM(B23:E23)</f>
        <v>32973858.95683385</v>
      </c>
      <c r="G23" s="16"/>
    </row>
    <row r="24" spans="1:9" ht="12.75">
      <c r="A24" s="20" t="s">
        <v>38</v>
      </c>
      <c r="B24" s="28">
        <f>SUM(ELIC!B24)</f>
        <v>0</v>
      </c>
      <c r="C24" s="28">
        <f>SUM(ELIC!C24)</f>
        <v>0</v>
      </c>
      <c r="D24" s="28">
        <f>SUM(ELIC!D24)</f>
        <v>0</v>
      </c>
      <c r="E24" s="28">
        <f>SUM(ELIC!E24)</f>
        <v>0</v>
      </c>
      <c r="F24" s="28">
        <f t="shared" si="1"/>
        <v>0</v>
      </c>
      <c r="G24" s="16"/>
      <c r="H24" s="16"/>
      <c r="I24" s="28"/>
    </row>
    <row r="25" spans="1:9" ht="12.75">
      <c r="A25" s="20" t="s">
        <v>39</v>
      </c>
      <c r="B25" s="28">
        <f>SUM(ELIC!B25)</f>
        <v>0</v>
      </c>
      <c r="C25" s="28">
        <f>SUM(ELIC!C25)</f>
        <v>0</v>
      </c>
      <c r="D25" s="28">
        <f>SUM(ELIC!D25)</f>
        <v>0</v>
      </c>
      <c r="E25" s="28">
        <f>SUM(ELIC!E25)</f>
        <v>0</v>
      </c>
      <c r="F25" s="28">
        <f t="shared" si="1"/>
        <v>0</v>
      </c>
      <c r="G25" s="16"/>
      <c r="H25" s="16"/>
      <c r="I25" s="28"/>
    </row>
    <row r="26" spans="1:9" ht="12.75">
      <c r="A26" s="20" t="s">
        <v>41</v>
      </c>
      <c r="B26" s="28">
        <f>SUM(ELIC!B26)</f>
        <v>17361117.870717585</v>
      </c>
      <c r="C26" s="28">
        <f>SUM(ELIC!C26)</f>
        <v>18035446.84993818</v>
      </c>
      <c r="D26" s="28">
        <f>SUM(ELIC!D26)</f>
        <v>0</v>
      </c>
      <c r="E26" s="28">
        <f>SUM(ELIC!E26)</f>
        <v>5725928.644498567</v>
      </c>
      <c r="F26" s="28">
        <f t="shared" si="1"/>
        <v>41122493.36515433</v>
      </c>
      <c r="G26" s="16"/>
      <c r="H26" s="16"/>
      <c r="I26" s="28"/>
    </row>
    <row r="27" spans="1:9" ht="12.75">
      <c r="A27" s="20" t="s">
        <v>43</v>
      </c>
      <c r="B27" s="28">
        <f>SUM(ELIC!B27)</f>
        <v>38442109.29935168</v>
      </c>
      <c r="C27" s="28">
        <f>SUM(ELIC!C27)</f>
        <v>37923237.23641251</v>
      </c>
      <c r="D27" s="28">
        <f>SUM(ELIC!D27)</f>
        <v>0</v>
      </c>
      <c r="E27" s="28">
        <f>SUM(ELIC!E27)</f>
        <v>0</v>
      </c>
      <c r="F27" s="28">
        <f t="shared" si="1"/>
        <v>76365346.53576419</v>
      </c>
      <c r="G27" s="16"/>
      <c r="H27" s="16"/>
      <c r="I27" s="28"/>
    </row>
    <row r="28" spans="1:9" ht="12.75">
      <c r="A28" s="20" t="s">
        <v>44</v>
      </c>
      <c r="B28" s="28">
        <f>SUM(ELIC!B28)</f>
        <v>-1223.410057732419</v>
      </c>
      <c r="C28" s="28">
        <f>SUM(ELIC!C28)</f>
        <v>0</v>
      </c>
      <c r="D28" s="28">
        <f>SUM(ELIC!D28)</f>
        <v>0</v>
      </c>
      <c r="E28" s="28">
        <f>SUM(ELIC!E28)</f>
        <v>-79841.93610849186</v>
      </c>
      <c r="F28" s="28">
        <f t="shared" si="1"/>
        <v>-81065.34616622428</v>
      </c>
      <c r="G28" s="16"/>
      <c r="H28" s="16"/>
      <c r="I28" s="28"/>
    </row>
    <row r="29" spans="1:7" ht="12.75">
      <c r="A29" s="20" t="s">
        <v>45</v>
      </c>
      <c r="B29" s="28">
        <f>SUM(ELIC!B29)</f>
        <v>13634361.813976437</v>
      </c>
      <c r="C29" s="28">
        <f>SUM(ELIC!C29)</f>
        <v>31622573.55488032</v>
      </c>
      <c r="D29" s="28">
        <f>SUM(ELIC!D29)</f>
        <v>0</v>
      </c>
      <c r="E29" s="28">
        <f>SUM(ELIC!E29)</f>
        <v>10565.311739037224</v>
      </c>
      <c r="F29" s="28">
        <f t="shared" si="1"/>
        <v>45267500.68059579</v>
      </c>
      <c r="G29" s="16"/>
    </row>
    <row r="30" spans="1:9" ht="12.75">
      <c r="A30" s="20" t="s">
        <v>46</v>
      </c>
      <c r="B30" s="28">
        <f>SUM(ELIC!B30)</f>
        <v>18346560.578334</v>
      </c>
      <c r="C30" s="28">
        <f>SUM(ELIC!C30)</f>
        <v>4985624.984668307</v>
      </c>
      <c r="D30" s="28">
        <f>SUM(ELIC!D30)</f>
        <v>0</v>
      </c>
      <c r="E30" s="28">
        <f>SUM(ELIC!E30)</f>
        <v>95508.33507538764</v>
      </c>
      <c r="F30" s="28">
        <f t="shared" si="1"/>
        <v>23427693.898077693</v>
      </c>
      <c r="G30" s="16"/>
      <c r="H30" s="16"/>
      <c r="I30" s="28"/>
    </row>
    <row r="31" spans="1:9" ht="12.75">
      <c r="A31" s="20" t="s">
        <v>47</v>
      </c>
      <c r="B31" s="28">
        <f>SUM(ELIC!B31)</f>
        <v>51135574.42286174</v>
      </c>
      <c r="C31" s="28">
        <f>SUM(ELIC!C31)</f>
        <v>22065733.006052963</v>
      </c>
      <c r="D31" s="28">
        <f>SUM(ELIC!D31)</f>
        <v>0</v>
      </c>
      <c r="E31" s="28">
        <f>SUM(ELIC!E31)</f>
        <v>0</v>
      </c>
      <c r="F31" s="28">
        <f t="shared" si="1"/>
        <v>73201307.4289147</v>
      </c>
      <c r="G31" s="16"/>
      <c r="H31" s="16"/>
      <c r="I31" s="28"/>
    </row>
    <row r="32" spans="1:9" ht="12.75">
      <c r="A32" s="20" t="s">
        <v>48</v>
      </c>
      <c r="B32" s="28">
        <f>SUM(ELIC!B32)</f>
        <v>3243427.3900965136</v>
      </c>
      <c r="C32" s="28">
        <f>SUM(ELIC!C32)</f>
        <v>3228040.4365385766</v>
      </c>
      <c r="D32" s="28">
        <f>SUM(ELIC!D32)</f>
        <v>0</v>
      </c>
      <c r="E32" s="28">
        <f>SUM(ELIC!E32)</f>
        <v>0</v>
      </c>
      <c r="F32" s="28">
        <f t="shared" si="1"/>
        <v>6471467.826635091</v>
      </c>
      <c r="G32" s="16"/>
      <c r="H32" s="16"/>
      <c r="I32" s="28"/>
    </row>
    <row r="33" spans="1:9" ht="12.75">
      <c r="A33" s="20" t="s">
        <v>49</v>
      </c>
      <c r="B33" s="28">
        <f>SUM(ELIC!B33)</f>
        <v>9970068.930178802</v>
      </c>
      <c r="C33" s="28">
        <f>SUM(ELIC!C33)</f>
        <v>6163112.188395636</v>
      </c>
      <c r="D33" s="28">
        <f>SUM(ELIC!D33)</f>
        <v>0</v>
      </c>
      <c r="E33" s="28">
        <f>SUM(ELIC!E33)</f>
        <v>0</v>
      </c>
      <c r="F33" s="28">
        <f t="shared" si="1"/>
        <v>16133181.118574439</v>
      </c>
      <c r="G33" s="16"/>
      <c r="H33" s="16"/>
      <c r="I33" s="28"/>
    </row>
    <row r="34" spans="1:9" ht="12.75">
      <c r="A34" s="20" t="s">
        <v>50</v>
      </c>
      <c r="B34" s="28">
        <f>SUM(ELIC!B34)</f>
        <v>11814898.6402126</v>
      </c>
      <c r="C34" s="28">
        <f>SUM(ELIC!C34)</f>
        <v>6255428.310506745</v>
      </c>
      <c r="D34" s="28">
        <f>SUM(ELIC!D34)</f>
        <v>0</v>
      </c>
      <c r="E34" s="28">
        <f>SUM(ELIC!E34)</f>
        <v>0</v>
      </c>
      <c r="F34" s="28">
        <f t="shared" si="1"/>
        <v>18070326.950719345</v>
      </c>
      <c r="G34" s="16"/>
      <c r="H34" s="16"/>
      <c r="I34" s="28"/>
    </row>
    <row r="35" spans="1:9" ht="12.75">
      <c r="A35" s="20" t="s">
        <v>51</v>
      </c>
      <c r="B35" s="28">
        <f>SUM(ELIC!B35)</f>
        <v>0</v>
      </c>
      <c r="C35" s="28">
        <f>SUM(ELIC!C35)</f>
        <v>0</v>
      </c>
      <c r="D35" s="28">
        <f>SUM(ELIC!D35)</f>
        <v>0</v>
      </c>
      <c r="E35" s="28">
        <f>SUM(ELIC!E35)</f>
        <v>0</v>
      </c>
      <c r="F35" s="28">
        <f t="shared" si="1"/>
        <v>0</v>
      </c>
      <c r="G35" s="16"/>
      <c r="H35" s="16"/>
      <c r="I35" s="28"/>
    </row>
    <row r="36" spans="1:9" ht="12.75">
      <c r="A36" s="20" t="s">
        <v>52</v>
      </c>
      <c r="B36" s="28">
        <f>SUM(ELIC!B36)</f>
        <v>18925108.63072019</v>
      </c>
      <c r="C36" s="28">
        <f>SUM(ELIC!C36)</f>
        <v>46149079.81360468</v>
      </c>
      <c r="D36" s="28">
        <f>SUM(ELIC!D36)</f>
        <v>0</v>
      </c>
      <c r="E36" s="28">
        <f>SUM(ELIC!E36)</f>
        <v>1139089.8305648412</v>
      </c>
      <c r="F36" s="28">
        <f t="shared" si="1"/>
        <v>66213278.274889715</v>
      </c>
      <c r="G36" s="16"/>
      <c r="H36" s="16"/>
      <c r="I36" s="28"/>
    </row>
    <row r="37" spans="1:9" ht="12.75">
      <c r="A37" s="20" t="s">
        <v>53</v>
      </c>
      <c r="B37" s="28">
        <f>SUM(ELIC!B37)</f>
        <v>4343542.848998507</v>
      </c>
      <c r="C37" s="28">
        <f>SUM(ELIC!C37)</f>
        <v>6896659.050780594</v>
      </c>
      <c r="D37" s="28">
        <f>SUM(ELIC!D37)</f>
        <v>0</v>
      </c>
      <c r="E37" s="28">
        <f>SUM(ELIC!E37)</f>
        <v>0</v>
      </c>
      <c r="F37" s="28">
        <f t="shared" si="1"/>
        <v>11240201.8997791</v>
      </c>
      <c r="G37" s="16"/>
      <c r="H37" s="16"/>
      <c r="I37" s="28"/>
    </row>
    <row r="38" spans="1:9" ht="12.75">
      <c r="A38" s="20" t="s">
        <v>54</v>
      </c>
      <c r="B38" s="28">
        <f>SUM(ELIC!B38)</f>
        <v>0</v>
      </c>
      <c r="C38" s="28">
        <f>SUM(ELIC!C38)</f>
        <v>0</v>
      </c>
      <c r="D38" s="28">
        <f>SUM(ELIC!D38)</f>
        <v>0</v>
      </c>
      <c r="E38" s="28">
        <f>SUM(ELIC!E38)</f>
        <v>0</v>
      </c>
      <c r="F38" s="28">
        <f t="shared" si="1"/>
        <v>0</v>
      </c>
      <c r="G38" s="16"/>
      <c r="H38" s="16"/>
      <c r="I38" s="28"/>
    </row>
    <row r="39" spans="1:9" ht="12.75">
      <c r="A39" s="20" t="s">
        <v>55</v>
      </c>
      <c r="B39" s="28">
        <f>SUM(ELIC!B39)</f>
        <v>28955649.241751034</v>
      </c>
      <c r="C39" s="28">
        <f>SUM(ELIC!C39)</f>
        <v>60649103.75877319</v>
      </c>
      <c r="D39" s="28">
        <f>SUM(ELIC!D39)</f>
        <v>0</v>
      </c>
      <c r="E39" s="28">
        <f>SUM(ELIC!E39)</f>
        <v>0</v>
      </c>
      <c r="F39" s="28">
        <f aca="true" t="shared" si="2" ref="F39:F54">SUM(B39:E39)</f>
        <v>89604753.00052422</v>
      </c>
      <c r="G39" s="16"/>
      <c r="H39" s="16"/>
      <c r="I39" s="28"/>
    </row>
    <row r="40" spans="1:9" ht="12.75">
      <c r="A40" s="20" t="s">
        <v>56</v>
      </c>
      <c r="B40" s="28">
        <f>SUM(ELIC!B40)</f>
        <v>3165020.6911936714</v>
      </c>
      <c r="C40" s="28">
        <f>SUM(ELIC!C40)</f>
        <v>4377167.101172449</v>
      </c>
      <c r="D40" s="28">
        <f>SUM(ELIC!D40)</f>
        <v>0</v>
      </c>
      <c r="E40" s="28">
        <f>SUM(ELIC!E40)</f>
        <v>29416.977021902025</v>
      </c>
      <c r="F40" s="28">
        <f t="shared" si="2"/>
        <v>7571604.769388023</v>
      </c>
      <c r="G40" s="16"/>
      <c r="H40" s="16"/>
      <c r="I40" s="28"/>
    </row>
    <row r="41" spans="1:9" ht="12.75">
      <c r="A41" s="20" t="s">
        <v>57</v>
      </c>
      <c r="B41" s="28">
        <f>SUM(ELIC!B41)</f>
        <v>27917162.70210851</v>
      </c>
      <c r="C41" s="28">
        <f>SUM(ELIC!C41)</f>
        <v>33017567.493697267</v>
      </c>
      <c r="D41" s="28">
        <f>SUM(ELIC!D41)</f>
        <v>0</v>
      </c>
      <c r="E41" s="28">
        <f>SUM(ELIC!E41)</f>
        <v>1863676.604863352</v>
      </c>
      <c r="F41" s="28">
        <f t="shared" si="2"/>
        <v>62798406.800669126</v>
      </c>
      <c r="G41" s="16"/>
      <c r="H41" s="16"/>
      <c r="I41" s="28"/>
    </row>
    <row r="42" spans="1:9" ht="12.75">
      <c r="A42" s="20" t="s">
        <v>58</v>
      </c>
      <c r="B42" s="28">
        <f>SUM(ELIC!B42)</f>
        <v>10102041.893233296</v>
      </c>
      <c r="C42" s="28">
        <f>SUM(ELIC!C42)</f>
        <v>16342463.70567764</v>
      </c>
      <c r="D42" s="28">
        <f>SUM(ELIC!D42)</f>
        <v>0</v>
      </c>
      <c r="E42" s="28">
        <f>SUM(ELIC!E42)</f>
        <v>0</v>
      </c>
      <c r="F42" s="28">
        <f t="shared" si="2"/>
        <v>26444505.598910935</v>
      </c>
      <c r="G42" s="16"/>
      <c r="H42" s="16"/>
      <c r="I42" s="28"/>
    </row>
    <row r="43" spans="1:9" ht="12.75">
      <c r="A43" s="20" t="s">
        <v>59</v>
      </c>
      <c r="B43" s="28">
        <f>SUM(ELIC!B43)</f>
        <v>14574324.304056559</v>
      </c>
      <c r="C43" s="28">
        <f>SUM(ELIC!C43)</f>
        <v>15309822.032438824</v>
      </c>
      <c r="D43" s="28">
        <f>SUM(ELIC!D43)</f>
        <v>0</v>
      </c>
      <c r="E43" s="28">
        <f>SUM(ELIC!E43)</f>
        <v>0</v>
      </c>
      <c r="F43" s="28">
        <f t="shared" si="2"/>
        <v>29884146.336495385</v>
      </c>
      <c r="G43" s="16"/>
      <c r="H43" s="16"/>
      <c r="I43" s="28"/>
    </row>
    <row r="44" spans="1:9" ht="12.75">
      <c r="A44" s="20" t="s">
        <v>60</v>
      </c>
      <c r="B44" s="28">
        <f>SUM(ELIC!B44)</f>
        <v>43050444.44207262</v>
      </c>
      <c r="C44" s="28">
        <f>SUM(ELIC!C44)</f>
        <v>151914031.3609202</v>
      </c>
      <c r="D44" s="28">
        <f>SUM(ELIC!D44)</f>
        <v>0</v>
      </c>
      <c r="E44" s="28">
        <f>SUM(ELIC!E44)</f>
        <v>0</v>
      </c>
      <c r="F44" s="28">
        <f t="shared" si="2"/>
        <v>194964475.80299282</v>
      </c>
      <c r="G44" s="16"/>
      <c r="H44" s="16"/>
      <c r="I44" s="28"/>
    </row>
    <row r="45" spans="1:9" ht="12.75">
      <c r="A45" s="20" t="s">
        <v>61</v>
      </c>
      <c r="B45" s="28">
        <f>SUM(ELIC!B45)</f>
        <v>437748.6072593317</v>
      </c>
      <c r="C45" s="28">
        <f>SUM(ELIC!C45)</f>
        <v>550192.2173687004</v>
      </c>
      <c r="D45" s="28">
        <f>SUM(ELIC!D45)</f>
        <v>0</v>
      </c>
      <c r="E45" s="28">
        <f>SUM(ELIC!E45)</f>
        <v>0</v>
      </c>
      <c r="F45" s="28">
        <f t="shared" si="2"/>
        <v>987940.824628032</v>
      </c>
      <c r="G45" s="16"/>
      <c r="H45" s="16"/>
      <c r="I45" s="28"/>
    </row>
    <row r="46" spans="1:9" ht="12.75">
      <c r="A46" s="20" t="s">
        <v>62</v>
      </c>
      <c r="B46" s="28">
        <f>SUM(ELIC!B46)</f>
        <v>3059086.0121243848</v>
      </c>
      <c r="C46" s="28">
        <f>SUM(ELIC!C46)</f>
        <v>19428883.173146423</v>
      </c>
      <c r="D46" s="28">
        <f>SUM(ELIC!D46)</f>
        <v>0</v>
      </c>
      <c r="E46" s="28">
        <f>SUM(ELIC!E46)</f>
        <v>0</v>
      </c>
      <c r="F46" s="28">
        <f t="shared" si="2"/>
        <v>22487969.18527081</v>
      </c>
      <c r="G46" s="16"/>
      <c r="H46" s="16"/>
      <c r="I46" s="28"/>
    </row>
    <row r="47" spans="1:9" ht="12.75">
      <c r="A47" s="20" t="s">
        <v>63</v>
      </c>
      <c r="B47" s="28">
        <f>SUM(ELIC!B47)</f>
        <v>15947433.519752702</v>
      </c>
      <c r="C47" s="28">
        <f>SUM(ELIC!C47)</f>
        <v>19569039.54849705</v>
      </c>
      <c r="D47" s="28">
        <f>SUM(ELIC!D47)</f>
        <v>0</v>
      </c>
      <c r="E47" s="28">
        <f>SUM(ELIC!E47)</f>
        <v>0</v>
      </c>
      <c r="F47" s="28">
        <f t="shared" si="2"/>
        <v>35516473.068249755</v>
      </c>
      <c r="G47" s="16"/>
      <c r="H47" s="16"/>
      <c r="I47" s="28"/>
    </row>
    <row r="48" spans="1:9" ht="12.75">
      <c r="A48" s="20" t="s">
        <v>64</v>
      </c>
      <c r="B48" s="28">
        <f>SUM(ELIC!B48)</f>
        <v>6269024.629595526</v>
      </c>
      <c r="C48" s="28">
        <f>SUM(ELIC!C48)</f>
        <v>2491727.4448660174</v>
      </c>
      <c r="D48" s="28">
        <f>SUM(ELIC!D48)</f>
        <v>0</v>
      </c>
      <c r="E48" s="28">
        <f>SUM(ELIC!E48)</f>
        <v>0</v>
      </c>
      <c r="F48" s="28">
        <f t="shared" si="2"/>
        <v>8760752.074461542</v>
      </c>
      <c r="G48" s="16"/>
      <c r="H48" s="16"/>
      <c r="I48" s="28"/>
    </row>
    <row r="49" spans="1:9" ht="12.75">
      <c r="A49" s="20" t="s">
        <v>65</v>
      </c>
      <c r="B49" s="28">
        <f>SUM(ELIC!B49)</f>
        <v>23148065.26389108</v>
      </c>
      <c r="C49" s="28">
        <f>SUM(ELIC!C49)</f>
        <v>13904526.758854058</v>
      </c>
      <c r="D49" s="28">
        <f>SUM(ELIC!D49)</f>
        <v>0</v>
      </c>
      <c r="E49" s="28">
        <f>SUM(ELIC!E49)</f>
        <v>0</v>
      </c>
      <c r="F49" s="28">
        <f t="shared" si="2"/>
        <v>37052592.02274513</v>
      </c>
      <c r="G49" s="16"/>
      <c r="H49" s="16"/>
      <c r="I49" s="28"/>
    </row>
    <row r="50" spans="1:9" ht="12.75">
      <c r="A50" s="20" t="s">
        <v>66</v>
      </c>
      <c r="B50" s="28">
        <f>SUM(ELIC!B50)</f>
        <v>107355811.09738332</v>
      </c>
      <c r="C50" s="28">
        <f>SUM(ELIC!C50)</f>
        <v>115539966.33138095</v>
      </c>
      <c r="D50" s="28">
        <f>SUM(ELIC!D50)</f>
        <v>0</v>
      </c>
      <c r="E50" s="28">
        <f>SUM(ELIC!E50)</f>
        <v>11821021.801441673</v>
      </c>
      <c r="F50" s="28">
        <f t="shared" si="2"/>
        <v>234716799.23020595</v>
      </c>
      <c r="G50" s="16"/>
      <c r="H50" s="16"/>
      <c r="I50" s="28"/>
    </row>
    <row r="51" spans="1:9" ht="12.75">
      <c r="A51" s="20" t="s">
        <v>67</v>
      </c>
      <c r="B51" s="28">
        <f>SUM(ELIC!B51)</f>
        <v>8164098.312230013</v>
      </c>
      <c r="C51" s="28">
        <f>SUM(ELIC!C51)</f>
        <v>5519014.018604118</v>
      </c>
      <c r="D51" s="28">
        <f>SUM(ELIC!D51)</f>
        <v>0</v>
      </c>
      <c r="E51" s="28">
        <f>SUM(ELIC!E51)</f>
        <v>245831.92698186357</v>
      </c>
      <c r="F51" s="28">
        <f t="shared" si="2"/>
        <v>13928944.257815994</v>
      </c>
      <c r="G51" s="16"/>
      <c r="H51" s="16"/>
      <c r="I51" s="28"/>
    </row>
    <row r="52" spans="1:9" ht="12.75">
      <c r="A52" s="20" t="s">
        <v>68</v>
      </c>
      <c r="B52" s="28">
        <f>SUM(ELIC!B52)</f>
        <v>0</v>
      </c>
      <c r="C52" s="28">
        <f>SUM(ELIC!C52)</f>
        <v>0</v>
      </c>
      <c r="D52" s="28">
        <f>SUM(ELIC!D52)</f>
        <v>0</v>
      </c>
      <c r="E52" s="28">
        <f>SUM(ELIC!E52)</f>
        <v>0</v>
      </c>
      <c r="F52" s="28">
        <f t="shared" si="2"/>
        <v>0</v>
      </c>
      <c r="G52" s="16"/>
      <c r="H52" s="16"/>
      <c r="I52" s="28"/>
    </row>
    <row r="53" spans="1:9" ht="12.75">
      <c r="A53" s="20" t="s">
        <v>69</v>
      </c>
      <c r="B53" s="28">
        <f>SUM(ELIC!B53)</f>
        <v>10224803.292313503</v>
      </c>
      <c r="C53" s="28">
        <f>SUM(ELIC!C53)</f>
        <v>17209146.902598947</v>
      </c>
      <c r="D53" s="28">
        <f>SUM(ELIC!D53)</f>
        <v>0</v>
      </c>
      <c r="E53" s="28">
        <f>SUM(ELIC!E53)</f>
        <v>0</v>
      </c>
      <c r="F53" s="28">
        <f t="shared" si="2"/>
        <v>27433950.19491245</v>
      </c>
      <c r="G53" s="16"/>
      <c r="H53" s="16"/>
      <c r="I53" s="28"/>
    </row>
    <row r="54" spans="1:9" ht="12.75">
      <c r="A54" s="20" t="s">
        <v>70</v>
      </c>
      <c r="B54" s="28">
        <f>SUM(ELIC!B54)</f>
        <v>32340826.619588844</v>
      </c>
      <c r="C54" s="28">
        <f>SUM(ELIC!C54)</f>
        <v>51606295.86240432</v>
      </c>
      <c r="D54" s="28">
        <f>SUM(ELIC!D54)</f>
        <v>0</v>
      </c>
      <c r="E54" s="28">
        <f>SUM(ELIC!E54)</f>
        <v>2221592.1320339544</v>
      </c>
      <c r="F54" s="28">
        <f t="shared" si="2"/>
        <v>86168714.61402713</v>
      </c>
      <c r="G54" s="16"/>
      <c r="H54" s="16"/>
      <c r="I54" s="28"/>
    </row>
    <row r="55" spans="1:9" ht="12.75">
      <c r="A55" s="20" t="s">
        <v>71</v>
      </c>
      <c r="B55" s="28">
        <f>SUM(ELIC!B55)</f>
        <v>1981878.5471902615</v>
      </c>
      <c r="C55" s="28">
        <f>SUM(ELIC!C55)</f>
        <v>2920398.148331502</v>
      </c>
      <c r="D55" s="28">
        <f>SUM(ELIC!D55)</f>
        <v>0</v>
      </c>
      <c r="E55" s="28">
        <f>SUM(ELIC!E55)</f>
        <v>0</v>
      </c>
      <c r="F55" s="28">
        <f>SUM(B55:E55)</f>
        <v>4902276.6955217635</v>
      </c>
      <c r="G55" s="16"/>
      <c r="H55" s="16"/>
      <c r="I55" s="28"/>
    </row>
    <row r="56" spans="1:9" ht="12.75">
      <c r="A56" s="20" t="s">
        <v>72</v>
      </c>
      <c r="B56" s="28">
        <f>SUM(ELIC!B56)</f>
        <v>14206969.665933926</v>
      </c>
      <c r="C56" s="28">
        <f>SUM(ELIC!C56)</f>
        <v>45378125.91423546</v>
      </c>
      <c r="D56" s="28">
        <f>SUM(ELIC!D56)</f>
        <v>0</v>
      </c>
      <c r="E56" s="28">
        <f>SUM(ELIC!E56)</f>
        <v>81200.35897274845</v>
      </c>
      <c r="F56" s="28">
        <f>SUM(B56:E56)</f>
        <v>59666295.93914213</v>
      </c>
      <c r="G56" s="16"/>
      <c r="H56" s="16"/>
      <c r="I56" s="28"/>
    </row>
    <row r="57" spans="1:9" ht="12.75">
      <c r="A57" s="20" t="s">
        <v>73</v>
      </c>
      <c r="B57" s="28">
        <f>SUM(ELIC!B57)</f>
        <v>2940187.933176145</v>
      </c>
      <c r="C57" s="28">
        <f>SUM(ELIC!C57)</f>
        <v>3265819.1663456047</v>
      </c>
      <c r="D57" s="28">
        <f>SUM(ELIC!D57)</f>
        <v>0</v>
      </c>
      <c r="E57" s="28">
        <f>SUM(ELIC!E57)</f>
        <v>0</v>
      </c>
      <c r="F57" s="28">
        <f>SUM(B57:E57)</f>
        <v>6206007.09952175</v>
      </c>
      <c r="G57" s="16"/>
      <c r="H57" s="16"/>
      <c r="I57" s="28"/>
    </row>
    <row r="58" spans="1:9" ht="12.75">
      <c r="A58" s="20" t="s">
        <v>74</v>
      </c>
      <c r="B58" s="28">
        <f>SUM(ELIC!B58)</f>
        <v>0</v>
      </c>
      <c r="C58" s="28">
        <f>SUM(ELIC!C58)</f>
        <v>0</v>
      </c>
      <c r="D58" s="28">
        <f>SUM(ELIC!D58)</f>
        <v>0</v>
      </c>
      <c r="E58" s="28">
        <f>SUM(ELIC!E58)</f>
        <v>0</v>
      </c>
      <c r="F58" s="28">
        <f>SUM(B58:E58)</f>
        <v>0</v>
      </c>
      <c r="G58" s="16"/>
      <c r="H58" s="16"/>
      <c r="I58" s="28"/>
    </row>
    <row r="59" spans="1:9" ht="12.75">
      <c r="A59" s="20" t="s">
        <v>0</v>
      </c>
      <c r="B59" s="28"/>
      <c r="C59" s="28"/>
      <c r="D59" s="28"/>
      <c r="E59" s="28"/>
      <c r="F59" s="28"/>
      <c r="G59" s="16"/>
      <c r="H59" s="16"/>
      <c r="I59" s="28"/>
    </row>
    <row r="60" spans="1:9" ht="12.75">
      <c r="A60" s="20" t="s">
        <v>6</v>
      </c>
      <c r="B60" s="28">
        <f>SUM(B6:B58)</f>
        <v>1128366290.2285764</v>
      </c>
      <c r="C60" s="28">
        <f>SUM(C6:C58)</f>
        <v>1530770161.6593468</v>
      </c>
      <c r="D60" s="28">
        <f>SUM(D6:D58)</f>
        <v>0</v>
      </c>
      <c r="E60" s="28">
        <f>SUM(E6:E58)</f>
        <v>32205473.035217144</v>
      </c>
      <c r="F60" s="28">
        <f>SUM(F6:F58)</f>
        <v>2691341924.9231415</v>
      </c>
      <c r="G60" s="16"/>
      <c r="H60" s="16"/>
      <c r="I60" s="28"/>
    </row>
    <row r="61" spans="2:9" ht="12.75">
      <c r="B61" s="16"/>
      <c r="C61" s="16"/>
      <c r="D61" s="16"/>
      <c r="E61" s="16"/>
      <c r="F61" s="16"/>
      <c r="G61" s="16"/>
      <c r="H61" s="16"/>
      <c r="I61" s="28"/>
    </row>
    <row r="62" spans="1:9" ht="12.75">
      <c r="A62" s="136" t="s">
        <v>246</v>
      </c>
      <c r="B62" s="136"/>
      <c r="C62" s="136"/>
      <c r="D62" s="136"/>
      <c r="E62" s="136"/>
      <c r="F62" s="136"/>
      <c r="G62" s="16"/>
      <c r="H62" s="16"/>
      <c r="I62" s="28"/>
    </row>
    <row r="63" spans="1:9" ht="12.75">
      <c r="A63" s="19" t="s">
        <v>139</v>
      </c>
      <c r="C63" s="16"/>
      <c r="D63" s="16" t="s">
        <v>0</v>
      </c>
      <c r="F63" s="16"/>
      <c r="G63" s="16"/>
      <c r="H63" s="16"/>
      <c r="I63" s="28"/>
    </row>
    <row r="64" spans="2:9" ht="12.75">
      <c r="B64" s="16"/>
      <c r="C64" s="16"/>
      <c r="D64" s="16"/>
      <c r="E64" s="16"/>
      <c r="F64" s="16"/>
      <c r="G64" s="16"/>
      <c r="H64" s="16"/>
      <c r="I64" s="28"/>
    </row>
    <row r="65" spans="1:9" ht="12.75">
      <c r="A65" s="16" t="s">
        <v>6</v>
      </c>
      <c r="B65" s="16">
        <f>SUM(B60:B63)</f>
        <v>1128366290.2285764</v>
      </c>
      <c r="C65" s="16">
        <f>SUM(C60:C63)</f>
        <v>1530770161.6593468</v>
      </c>
      <c r="D65" s="16">
        <f>SUM(D60:D63)</f>
        <v>0</v>
      </c>
      <c r="E65" s="16">
        <f>SUM(E60:E63)</f>
        <v>32205473.035217144</v>
      </c>
      <c r="F65" s="16">
        <f>SUM(F60:F63)</f>
        <v>2691341924.9231415</v>
      </c>
      <c r="G65" s="16"/>
      <c r="H65" s="16"/>
      <c r="I65" s="28"/>
    </row>
    <row r="66" spans="2:9" ht="12.75">
      <c r="B66" s="16"/>
      <c r="C66" s="16"/>
      <c r="D66" s="16"/>
      <c r="E66" s="16"/>
      <c r="F66" s="16"/>
      <c r="G66" s="16"/>
      <c r="H66" s="16"/>
      <c r="I66" s="28"/>
    </row>
    <row r="67" spans="1:9" ht="12.75">
      <c r="A67" s="16" t="s">
        <v>140</v>
      </c>
      <c r="B67" s="16">
        <f>+summary!G9</f>
        <v>1128366290.2285764</v>
      </c>
      <c r="C67" s="16">
        <f>+summary!H9</f>
        <v>1530770161.6593468</v>
      </c>
      <c r="D67" s="16">
        <f>+summary!I9</f>
        <v>0</v>
      </c>
      <c r="E67" s="16">
        <f>+summary!J9</f>
        <v>32205473.035217144</v>
      </c>
      <c r="F67" s="16">
        <f>+summary!K9</f>
        <v>2691341924.9231405</v>
      </c>
      <c r="G67" s="16"/>
      <c r="H67" s="16"/>
      <c r="I67" s="28"/>
    </row>
    <row r="68" spans="2:9" ht="12.75">
      <c r="B68" s="16">
        <f>+B65-B67</f>
        <v>0</v>
      </c>
      <c r="C68" s="16">
        <f>+C65-C67</f>
        <v>0</v>
      </c>
      <c r="D68" s="16">
        <f>+D65-D67</f>
        <v>0</v>
      </c>
      <c r="E68" s="16">
        <f>+E65-E67</f>
        <v>0</v>
      </c>
      <c r="F68" s="16">
        <f>+F65-F67</f>
        <v>0</v>
      </c>
      <c r="G68" s="16"/>
      <c r="H68" s="16"/>
      <c r="I68" s="28"/>
    </row>
  </sheetData>
  <mergeCells count="2">
    <mergeCell ref="A1:F1"/>
    <mergeCell ref="A62:F62"/>
  </mergeCells>
  <printOptions horizontalCentered="1" verticalCentered="1"/>
  <pageMargins left="0.5" right="0.5" top="0" bottom="0" header="0.5" footer="0.5"/>
  <pageSetup orientation="portrait" scale="70" r:id="rId1"/>
  <headerFooter alignWithMargins="0">
    <oddHeader xml:space="preserve">&amp;L&amp;"Geneva,Bold"&amp;D&amp;R&amp;"Geneva,Bold"UNAUDITED
© NOLHGA </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58.xml><?xml version="1.0" encoding="utf-8"?>
<worksheet xmlns="http://schemas.openxmlformats.org/spreadsheetml/2006/main" xmlns:r="http://schemas.openxmlformats.org/officeDocument/2006/relationships">
  <dimension ref="A1:J71"/>
  <sheetViews>
    <sheetView zoomScale="75" zoomScaleNormal="75" workbookViewId="0" topLeftCell="A1">
      <selection activeCell="A70" sqref="A70"/>
    </sheetView>
  </sheetViews>
  <sheetFormatPr defaultColWidth="9.00390625" defaultRowHeight="12.75"/>
  <cols>
    <col min="1" max="1" width="19.50390625" style="16" bestFit="1" customWidth="1"/>
    <col min="2" max="2" width="14.00390625" style="16" customWidth="1"/>
    <col min="3" max="3" width="13.375" style="16" bestFit="1" customWidth="1"/>
    <col min="4" max="4" width="12.125" style="16" bestFit="1" customWidth="1"/>
    <col min="5" max="5" width="14.50390625" style="16" bestFit="1" customWidth="1"/>
    <col min="6" max="6" width="13.375" style="16" bestFit="1" customWidth="1"/>
    <col min="7" max="7" width="2.625" style="16" customWidth="1"/>
    <col min="8" max="8" width="29.50390625" style="16" customWidth="1"/>
    <col min="9" max="9" width="13.375" style="28" bestFit="1" customWidth="1"/>
    <col min="10" max="16384" width="10.625" style="16" customWidth="1"/>
  </cols>
  <sheetData>
    <row r="1" spans="1:6" ht="12.75">
      <c r="A1" s="134" t="s">
        <v>141</v>
      </c>
      <c r="B1" s="134"/>
      <c r="C1" s="134"/>
      <c r="D1" s="134"/>
      <c r="E1" s="134"/>
      <c r="F1" s="134"/>
    </row>
    <row r="2" ht="12.75">
      <c r="A2" s="14" t="s">
        <v>0</v>
      </c>
    </row>
    <row r="3" spans="2:5" ht="12.75">
      <c r="B3" s="18"/>
      <c r="C3" s="18" t="s">
        <v>1</v>
      </c>
      <c r="E3" s="18" t="s">
        <v>2</v>
      </c>
    </row>
    <row r="4" spans="1:6" ht="12.75">
      <c r="A4" s="16" t="s">
        <v>0</v>
      </c>
      <c r="B4" s="18" t="s">
        <v>3</v>
      </c>
      <c r="C4" s="18" t="s">
        <v>4</v>
      </c>
      <c r="D4" s="18" t="s">
        <v>5</v>
      </c>
      <c r="E4" s="18" t="s">
        <v>4</v>
      </c>
      <c r="F4" s="18" t="s">
        <v>6</v>
      </c>
    </row>
    <row r="5" ht="12.75">
      <c r="A5" s="20"/>
    </row>
    <row r="6" spans="1:10" ht="12.75">
      <c r="A6" s="20" t="s">
        <v>7</v>
      </c>
      <c r="B6" s="28">
        <f>SUM('Fidelity Mutual'!B6,'Monarch Life'!B6,AmerWstrn!B6,centennial!B6,'Kentucky Central'!B6,Midcontinent!B6,fbl!B6,'Family Guaranty'!B6,'Farmers&amp;Ranchers'!B6,'First Natl(Thrnr)'!B6,'Franklin Protective'!B6,'Franklin American'!B6,'International Fin'!B6,'National Affiliated'!B6,'Guarantee Security'!B6)</f>
        <v>1672546.1674712487</v>
      </c>
      <c r="C6" s="28">
        <f>SUM('Fidelity Mutual'!C6,'Monarch Life'!C6,AmerWstrn!C6,centennial!C6,'Kentucky Central'!C6,Midcontinent!C6,fbl!C6,'Family Guaranty'!C6,'Farmers&amp;Ranchers'!C6,'First Natl(Thrnr)'!C6,'Franklin Protective'!C6,'Franklin American'!C6,'International Fin'!C6,'National Affiliated'!C6,'Guarantee Security'!C6)</f>
        <v>2662586.1376673486</v>
      </c>
      <c r="D6" s="28">
        <f>SUM('Fidelity Mutual'!D6,'Monarch Life'!D6,AmerWstrn!D6,centennial!D6,'Kentucky Central'!D6,Midcontinent!D6,fbl!D6,'Family Guaranty'!D6,'Farmers&amp;Ranchers'!D6,'First Natl(Thrnr)'!D6,'Franklin Protective'!D6,'Franklin American'!D6,'International Fin'!D6,'National Affiliated'!D6,'Guarantee Security'!D6)</f>
        <v>955744.2956849056</v>
      </c>
      <c r="E6" s="28">
        <f>SUM('Fidelity Mutual'!E6,'Monarch Life'!E6,AmerWstrn!E6,centennial!E6,'Kentucky Central'!E6,Midcontinent!E6,fbl!E6,'Family Guaranty'!E6,'Farmers&amp;Ranchers'!E6,'First Natl(Thrnr)'!E6,'Franklin Protective'!E6,'Franklin American'!E6,'International Fin'!E6,'National Affiliated'!E6,'Guarantee Security'!E6)</f>
        <v>0</v>
      </c>
      <c r="F6" s="28">
        <f>SUM(B6:E6)</f>
        <v>5290876.600823503</v>
      </c>
      <c r="H6" s="16" t="s">
        <v>221</v>
      </c>
      <c r="I6" s="17">
        <f>+summary!K13</f>
        <v>4174906.2500000005</v>
      </c>
      <c r="J6" s="20" t="s">
        <v>0</v>
      </c>
    </row>
    <row r="7" spans="1:10" ht="12.75">
      <c r="A7" s="20" t="s">
        <v>9</v>
      </c>
      <c r="B7" s="28">
        <f>SUM('Fidelity Mutual'!B7,'Monarch Life'!B7,AmerWstrn!B7,centennial!B7,'Kentucky Central'!B7,Midcontinent!B7,fbl!B7,'Family Guaranty'!B7,'Farmers&amp;Ranchers'!B7,'First Natl(Thrnr)'!B7,'Franklin Protective'!B7,'Franklin American'!B7,'International Fin'!B7,'National Affiliated'!B7,'Guarantee Security'!B7)</f>
        <v>58005.99327719428</v>
      </c>
      <c r="C7" s="28">
        <f>SUM('Fidelity Mutual'!C7,'Monarch Life'!C7,AmerWstrn!C7,centennial!C7,'Kentucky Central'!C7,Midcontinent!C7,fbl!C7,'Family Guaranty'!C7,'Farmers&amp;Ranchers'!C7,'First Natl(Thrnr)'!C7,'Franklin Protective'!C7,'Franklin American'!C7,'International Fin'!C7,'National Affiliated'!C7,'Guarantee Security'!C7)</f>
        <v>353075.7697707403</v>
      </c>
      <c r="D7" s="28">
        <f>SUM('Fidelity Mutual'!D7,'Monarch Life'!D7,AmerWstrn!D7,centennial!D7,'Kentucky Central'!D7,Midcontinent!D7,fbl!D7,'Family Guaranty'!D7,'Farmers&amp;Ranchers'!D7,'First Natl(Thrnr)'!D7,'Franklin Protective'!D7,'Franklin American'!D7,'International Fin'!D7,'National Affiliated'!D7,'Guarantee Security'!D7)</f>
        <v>55923.09532969803</v>
      </c>
      <c r="E7" s="28">
        <f>SUM('Fidelity Mutual'!E7,'Monarch Life'!E7,AmerWstrn!E7,centennial!E7,'Kentucky Central'!E7,Midcontinent!E7,fbl!E7,'Family Guaranty'!E7,'Farmers&amp;Ranchers'!E7,'First Natl(Thrnr)'!E7,'Franklin Protective'!E7,'Franklin American'!E7,'International Fin'!E7,'National Affiliated'!E7,'Guarantee Security'!E7)</f>
        <v>0</v>
      </c>
      <c r="F7" s="28">
        <f aca="true" t="shared" si="0" ref="F7:F58">SUM(B7:E7)</f>
        <v>467004.85837763257</v>
      </c>
      <c r="H7" s="16" t="s">
        <v>244</v>
      </c>
      <c r="I7" s="17">
        <f>+summary!K14</f>
        <v>67155131.00000001</v>
      </c>
      <c r="J7" s="20" t="s">
        <v>0</v>
      </c>
    </row>
    <row r="8" spans="1:10" ht="12.75">
      <c r="A8" s="20" t="s">
        <v>10</v>
      </c>
      <c r="B8" s="28">
        <f>SUM('Fidelity Mutual'!B8,'Monarch Life'!B8,AmerWstrn!B8,centennial!B8,'Kentucky Central'!B8,Midcontinent!B8,fbl!B8,'Family Guaranty'!B8,'Farmers&amp;Ranchers'!B8,'First Natl(Thrnr)'!B8,'Franklin Protective'!B8,'Franklin American'!B8,'International Fin'!B8,'National Affiliated'!B8,'Guarantee Security'!B8)</f>
        <v>1046554.7283939514</v>
      </c>
      <c r="C8" s="28">
        <f>SUM('Fidelity Mutual'!C8,'Monarch Life'!C8,AmerWstrn!C8,centennial!C8,'Kentucky Central'!C8,Midcontinent!C8,fbl!C8,'Family Guaranty'!C8,'Farmers&amp;Ranchers'!C8,'First Natl(Thrnr)'!C8,'Franklin Protective'!C8,'Franklin American'!C8,'International Fin'!C8,'National Affiliated'!C8,'Guarantee Security'!C8)</f>
        <v>3204019.1915269475</v>
      </c>
      <c r="D8" s="28">
        <f>SUM('Fidelity Mutual'!D8,'Monarch Life'!D8,AmerWstrn!D8,centennial!D8,'Kentucky Central'!D8,Midcontinent!D8,fbl!D8,'Family Guaranty'!D8,'Farmers&amp;Ranchers'!D8,'First Natl(Thrnr)'!D8,'Franklin Protective'!D8,'Franklin American'!D8,'International Fin'!D8,'National Affiliated'!D8,'Guarantee Security'!D8)</f>
        <v>5325916.127127449</v>
      </c>
      <c r="E8" s="28">
        <f>SUM('Fidelity Mutual'!E8,'Monarch Life'!E8,AmerWstrn!E8,centennial!E8,'Kentucky Central'!E8,Midcontinent!E8,fbl!E8,'Family Guaranty'!E8,'Farmers&amp;Ranchers'!E8,'First Natl(Thrnr)'!E8,'Franklin Protective'!E8,'Franklin American'!E8,'International Fin'!E8,'National Affiliated'!E8,'Guarantee Security'!E8)</f>
        <v>0</v>
      </c>
      <c r="F8" s="28">
        <f t="shared" si="0"/>
        <v>9576490.047048349</v>
      </c>
      <c r="H8" s="20" t="s">
        <v>142</v>
      </c>
      <c r="I8" s="17">
        <f>+summary!K15</f>
        <v>0</v>
      </c>
      <c r="J8" s="20" t="s">
        <v>0</v>
      </c>
    </row>
    <row r="9" spans="1:10" ht="12.75">
      <c r="A9" s="20" t="s">
        <v>11</v>
      </c>
      <c r="B9" s="28">
        <f>SUM('Fidelity Mutual'!B9,'Monarch Life'!B9,AmerWstrn!B9,centennial!B9,'Kentucky Central'!B9,Midcontinent!B9,fbl!B9,'Family Guaranty'!B9,'Farmers&amp;Ranchers'!B9,'First Natl(Thrnr)'!B9,'Franklin Protective'!B9,'Franklin American'!B9,'International Fin'!B9,'National Affiliated'!B9,'Guarantee Security'!B9)</f>
        <v>236473.43616890424</v>
      </c>
      <c r="C9" s="28">
        <f>SUM('Fidelity Mutual'!C9,'Monarch Life'!C9,AmerWstrn!C9,centennial!C9,'Kentucky Central'!C9,Midcontinent!C9,fbl!C9,'Family Guaranty'!C9,'Farmers&amp;Ranchers'!C9,'First Natl(Thrnr)'!C9,'Franklin Protective'!C9,'Franklin American'!C9,'International Fin'!C9,'National Affiliated'!C9,'Guarantee Security'!C9)</f>
        <v>1023815.021174788</v>
      </c>
      <c r="D9" s="28">
        <f>SUM('Fidelity Mutual'!D9,'Monarch Life'!D9,AmerWstrn!D9,centennial!D9,'Kentucky Central'!D9,Midcontinent!D9,fbl!D9,'Family Guaranty'!D9,'Farmers&amp;Ranchers'!D9,'First Natl(Thrnr)'!D9,'Franklin Protective'!D9,'Franklin American'!D9,'International Fin'!D9,'National Affiliated'!D9,'Guarantee Security'!D9)</f>
        <v>768218.8326483427</v>
      </c>
      <c r="E9" s="28">
        <f>SUM('Fidelity Mutual'!E9,'Monarch Life'!E9,AmerWstrn!E9,centennial!E9,'Kentucky Central'!E9,Midcontinent!E9,fbl!E9,'Family Guaranty'!E9,'Farmers&amp;Ranchers'!E9,'First Natl(Thrnr)'!E9,'Franklin Protective'!E9,'Franklin American'!E9,'International Fin'!E9,'National Affiliated'!E9,'Guarantee Security'!E9)</f>
        <v>0</v>
      </c>
      <c r="F9" s="28">
        <f t="shared" si="0"/>
        <v>2028507.289992035</v>
      </c>
      <c r="H9" s="20" t="s">
        <v>257</v>
      </c>
      <c r="I9" s="17">
        <f>+summary!K16</f>
        <v>21085898.01378862</v>
      </c>
      <c r="J9" s="20" t="s">
        <v>0</v>
      </c>
    </row>
    <row r="10" spans="1:10" ht="12.75">
      <c r="A10" s="20" t="s">
        <v>12</v>
      </c>
      <c r="B10" s="28">
        <f>SUM('Fidelity Mutual'!B10,'Monarch Life'!B10,AmerWstrn!B10,centennial!B10,'Kentucky Central'!B10,Midcontinent!B10,fbl!B10,'Family Guaranty'!B10,'Farmers&amp;Ranchers'!B10,'First Natl(Thrnr)'!B10,'Franklin Protective'!B10,'Franklin American'!B10,'International Fin'!B10,'National Affiliated'!B10,'Guarantee Security'!B10)</f>
        <v>1071105.796847378</v>
      </c>
      <c r="C10" s="28">
        <f>SUM('Fidelity Mutual'!C10,'Monarch Life'!C10,AmerWstrn!C10,centennial!C10,'Kentucky Central'!C10,Midcontinent!C10,fbl!C10,'Family Guaranty'!C10,'Farmers&amp;Ranchers'!C10,'First Natl(Thrnr)'!C10,'Franklin Protective'!C10,'Franklin American'!C10,'International Fin'!C10,'National Affiliated'!C10,'Guarantee Security'!C10)</f>
        <v>4857042.642876209</v>
      </c>
      <c r="D10" s="28">
        <f>SUM('Fidelity Mutual'!D10,'Monarch Life'!D10,AmerWstrn!D10,centennial!D10,'Kentucky Central'!D10,Midcontinent!D10,fbl!D10,'Family Guaranty'!D10,'Farmers&amp;Ranchers'!D10,'First Natl(Thrnr)'!D10,'Franklin Protective'!D10,'Franklin American'!D10,'International Fin'!D10,'National Affiliated'!D10,'Guarantee Security'!D10)</f>
        <v>16659972.221548293</v>
      </c>
      <c r="E10" s="28">
        <f>SUM('Fidelity Mutual'!E10,'Monarch Life'!E10,AmerWstrn!E10,centennial!E10,'Kentucky Central'!E10,Midcontinent!E10,fbl!E10,'Family Guaranty'!E10,'Farmers&amp;Ranchers'!E10,'First Natl(Thrnr)'!E10,'Franklin Protective'!E10,'Franklin American'!E10,'International Fin'!E10,'National Affiliated'!E10,'Guarantee Security'!E10)</f>
        <v>0</v>
      </c>
      <c r="F10" s="28">
        <f t="shared" si="0"/>
        <v>22588120.661271878</v>
      </c>
      <c r="H10" s="20" t="s">
        <v>276</v>
      </c>
      <c r="I10" s="17">
        <f>+summary!K17</f>
        <v>8899856.231926411</v>
      </c>
      <c r="J10" s="20" t="s">
        <v>0</v>
      </c>
    </row>
    <row r="11" spans="1:10" ht="12.75">
      <c r="A11" s="20" t="s">
        <v>14</v>
      </c>
      <c r="B11" s="28">
        <f>SUM('Fidelity Mutual'!B11,'Monarch Life'!B11,AmerWstrn!B11,centennial!B11,'Kentucky Central'!B11,Midcontinent!B11,fbl!B11,'Family Guaranty'!B11,'Farmers&amp;Ranchers'!B11,'First Natl(Thrnr)'!B11,'Franklin Protective'!B11,'Franklin American'!B11,'International Fin'!B11,'National Affiliated'!B11,'Guarantee Security'!B11)</f>
        <v>163510.25392546374</v>
      </c>
      <c r="C11" s="28">
        <f>SUM('Fidelity Mutual'!C11,'Monarch Life'!C11,AmerWstrn!C11,centennial!C11,'Kentucky Central'!C11,Midcontinent!C11,fbl!C11,'Family Guaranty'!C11,'Farmers&amp;Ranchers'!C11,'First Natl(Thrnr)'!C11,'Franklin Protective'!C11,'Franklin American'!C11,'International Fin'!C11,'National Affiliated'!C11,'Guarantee Security'!C11)</f>
        <v>1133944.247908628</v>
      </c>
      <c r="D11" s="28">
        <f>SUM('Fidelity Mutual'!D11,'Monarch Life'!D11,AmerWstrn!D11,centennial!D11,'Kentucky Central'!D11,Midcontinent!D11,fbl!D11,'Family Guaranty'!D11,'Farmers&amp;Ranchers'!D11,'First Natl(Thrnr)'!D11,'Franklin Protective'!D11,'Franklin American'!D11,'International Fin'!D11,'National Affiliated'!D11,'Guarantee Security'!D11)</f>
        <v>932418.6109718165</v>
      </c>
      <c r="E11" s="28">
        <f>SUM('Fidelity Mutual'!E11,'Monarch Life'!E11,AmerWstrn!E11,centennial!E11,'Kentucky Central'!E11,Midcontinent!E11,fbl!E11,'Family Guaranty'!E11,'Farmers&amp;Ranchers'!E11,'First Natl(Thrnr)'!E11,'Franklin Protective'!E11,'Franklin American'!E11,'International Fin'!E11,'National Affiliated'!E11,'Guarantee Security'!E11)</f>
        <v>0</v>
      </c>
      <c r="F11" s="28">
        <f t="shared" si="0"/>
        <v>2229873.112805908</v>
      </c>
      <c r="H11" s="20" t="s">
        <v>163</v>
      </c>
      <c r="I11" s="17">
        <f>+summary!K18</f>
        <v>1266888</v>
      </c>
      <c r="J11" s="20" t="s">
        <v>0</v>
      </c>
    </row>
    <row r="12" spans="1:10" ht="12.75">
      <c r="A12" s="20" t="s">
        <v>15</v>
      </c>
      <c r="B12" s="28">
        <f>SUM('Fidelity Mutual'!B12,'Monarch Life'!B12,AmerWstrn!B12,centennial!B12,'Kentucky Central'!B12,Midcontinent!B12,fbl!B12,'Family Guaranty'!B12,'Farmers&amp;Ranchers'!B12,'First Natl(Thrnr)'!B12,'Franklin Protective'!B12,'Franklin American'!B12,'International Fin'!B12,'National Affiliated'!B12,'Guarantee Security'!B12)</f>
        <v>79430.93545152814</v>
      </c>
      <c r="C12" s="28">
        <f>SUM('Fidelity Mutual'!C12,'Monarch Life'!C12,AmerWstrn!C12,centennial!C12,'Kentucky Central'!C12,Midcontinent!C12,fbl!C12,'Family Guaranty'!C12,'Farmers&amp;Ranchers'!C12,'First Natl(Thrnr)'!C12,'Franklin Protective'!C12,'Franklin American'!C12,'International Fin'!C12,'National Affiliated'!C12,'Guarantee Security'!C12)</f>
        <v>26369.19782676058</v>
      </c>
      <c r="D12" s="28">
        <f>SUM('Fidelity Mutual'!D12,'Monarch Life'!D12,AmerWstrn!D12,centennial!D12,'Kentucky Central'!D12,Midcontinent!D12,fbl!D12,'Family Guaranty'!D12,'Farmers&amp;Ranchers'!D12,'First Natl(Thrnr)'!D12,'Franklin Protective'!D12,'Franklin American'!D12,'International Fin'!D12,'National Affiliated'!D12,'Guarantee Security'!D12)</f>
        <v>113077.02390630635</v>
      </c>
      <c r="E12" s="28">
        <f>SUM('Fidelity Mutual'!E12,'Monarch Life'!E12,AmerWstrn!E12,centennial!E12,'Kentucky Central'!E12,Midcontinent!E12,fbl!E12,'Family Guaranty'!E12,'Farmers&amp;Ranchers'!E12,'First Natl(Thrnr)'!E12,'Franklin Protective'!E12,'Franklin American'!E12,'International Fin'!E12,'National Affiliated'!E12,'Guarantee Security'!E12)</f>
        <v>0</v>
      </c>
      <c r="F12" s="28">
        <f t="shared" si="0"/>
        <v>218877.15718459507</v>
      </c>
      <c r="H12" s="20" t="s">
        <v>143</v>
      </c>
      <c r="I12" s="17">
        <f>+summary!K19</f>
        <v>1271417.3599999992</v>
      </c>
      <c r="J12" s="20" t="s">
        <v>0</v>
      </c>
    </row>
    <row r="13" spans="1:10" ht="12.75">
      <c r="A13" s="20" t="s">
        <v>17</v>
      </c>
      <c r="B13" s="28">
        <f>SUM('Fidelity Mutual'!B13,'Monarch Life'!B13,AmerWstrn!B13,centennial!B13,'Kentucky Central'!B13,Midcontinent!B13,fbl!B13,'Family Guaranty'!B13,'Farmers&amp;Ranchers'!B13,'First Natl(Thrnr)'!B13,'Franklin Protective'!B13,'Franklin American'!B13,'International Fin'!B13,'National Affiliated'!B13,'Guarantee Security'!B13)</f>
        <v>182615.89279616403</v>
      </c>
      <c r="C13" s="28">
        <f>SUM('Fidelity Mutual'!C13,'Monarch Life'!C13,AmerWstrn!C13,centennial!C13,'Kentucky Central'!C13,Midcontinent!C13,fbl!C13,'Family Guaranty'!C13,'Farmers&amp;Ranchers'!C13,'First Natl(Thrnr)'!C13,'Franklin Protective'!C13,'Franklin American'!C13,'International Fin'!C13,'National Affiliated'!C13,'Guarantee Security'!C13)</f>
        <v>465097.0760438943</v>
      </c>
      <c r="D13" s="28">
        <f>SUM('Fidelity Mutual'!D13,'Monarch Life'!D13,AmerWstrn!D13,centennial!D13,'Kentucky Central'!D13,Midcontinent!D13,fbl!D13,'Family Guaranty'!D13,'Farmers&amp;Ranchers'!D13,'First Natl(Thrnr)'!D13,'Franklin Protective'!D13,'Franklin American'!D13,'International Fin'!D13,'National Affiliated'!D13,'Guarantee Security'!D13)</f>
        <v>392612.73558125837</v>
      </c>
      <c r="E13" s="28">
        <f>SUM('Fidelity Mutual'!E13,'Monarch Life'!E13,AmerWstrn!E13,centennial!E13,'Kentucky Central'!E13,Midcontinent!E13,fbl!E13,'Family Guaranty'!E13,'Farmers&amp;Ranchers'!E13,'First Natl(Thrnr)'!E13,'Franklin Protective'!E13,'Franklin American'!E13,'International Fin'!E13,'National Affiliated'!E13,'Guarantee Security'!E13)</f>
        <v>0</v>
      </c>
      <c r="F13" s="28">
        <f t="shared" si="0"/>
        <v>1040325.7044213167</v>
      </c>
      <c r="H13" s="20" t="s">
        <v>255</v>
      </c>
      <c r="I13" s="17">
        <f>+summary!K20</f>
        <v>59565113.94922959</v>
      </c>
      <c r="J13" s="20" t="s">
        <v>0</v>
      </c>
    </row>
    <row r="14" spans="1:10" ht="12.75">
      <c r="A14" s="20" t="s">
        <v>19</v>
      </c>
      <c r="B14" s="28">
        <f>SUM('Fidelity Mutual'!B14,'Monarch Life'!B14,AmerWstrn!B14,centennial!B14,'Kentucky Central'!B14,Midcontinent!B14,fbl!B14,'Family Guaranty'!B14,'Farmers&amp;Ranchers'!B14,'First Natl(Thrnr)'!B14,'Franklin Protective'!B14,'Franklin American'!B14,'International Fin'!B14,'National Affiliated'!B14,'Guarantee Security'!B14)</f>
        <v>97617.58629432754</v>
      </c>
      <c r="C14" s="28">
        <f>SUM('Fidelity Mutual'!C14,'Monarch Life'!C14,AmerWstrn!C14,centennial!C14,'Kentucky Central'!C14,Midcontinent!C14,fbl!C14,'Family Guaranty'!C14,'Farmers&amp;Ranchers'!C14,'First Natl(Thrnr)'!C14,'Franklin Protective'!C14,'Franklin American'!C14,'International Fin'!C14,'National Affiliated'!C14,'Guarantee Security'!C14)</f>
        <v>454541.5575847345</v>
      </c>
      <c r="D14" s="28">
        <f>SUM('Fidelity Mutual'!D14,'Monarch Life'!D14,AmerWstrn!D14,centennial!D14,'Kentucky Central'!D14,Midcontinent!D14,fbl!D14,'Family Guaranty'!D14,'Farmers&amp;Ranchers'!D14,'First Natl(Thrnr)'!D14,'Franklin Protective'!D14,'Franklin American'!D14,'International Fin'!D14,'National Affiliated'!D14,'Guarantee Security'!D14)</f>
        <v>-14304.222526831647</v>
      </c>
      <c r="E14" s="28">
        <f>SUM('Fidelity Mutual'!E14,'Monarch Life'!E14,AmerWstrn!E14,centennial!E14,'Kentucky Central'!E14,Midcontinent!E14,fbl!E14,'Family Guaranty'!E14,'Farmers&amp;Ranchers'!E14,'First Natl(Thrnr)'!E14,'Franklin Protective'!E14,'Franklin American'!E14,'International Fin'!E14,'National Affiliated'!E14,'Guarantee Security'!E14)</f>
        <v>0</v>
      </c>
      <c r="F14" s="28">
        <f t="shared" si="0"/>
        <v>537854.9213522304</v>
      </c>
      <c r="H14" s="20" t="s">
        <v>277</v>
      </c>
      <c r="I14" s="17">
        <f>+summary!K21</f>
        <v>48855721.70549611</v>
      </c>
      <c r="J14" s="20" t="s">
        <v>0</v>
      </c>
    </row>
    <row r="15" spans="1:10" ht="12.75">
      <c r="A15" s="20" t="s">
        <v>21</v>
      </c>
      <c r="B15" s="28">
        <f>SUM('Fidelity Mutual'!B15,'Monarch Life'!B15,AmerWstrn!B15,centennial!B15,'Kentucky Central'!B15,Midcontinent!B15,fbl!B15,'Family Guaranty'!B15,'Farmers&amp;Ranchers'!B15,'First Natl(Thrnr)'!B15,'Franklin Protective'!B15,'Franklin American'!B15,'International Fin'!B15,'National Affiliated'!B15,'Guarantee Security'!B15)</f>
        <v>10766850.984782105</v>
      </c>
      <c r="C15" s="28">
        <f>SUM('Fidelity Mutual'!C15,'Monarch Life'!C15,AmerWstrn!C15,centennial!C15,'Kentucky Central'!C15,Midcontinent!C15,fbl!C15,'Family Guaranty'!C15,'Farmers&amp;Ranchers'!C15,'First Natl(Thrnr)'!C15,'Franklin Protective'!C15,'Franklin American'!C15,'International Fin'!C15,'National Affiliated'!C15,'Guarantee Security'!C15)</f>
        <v>27595232.831577953</v>
      </c>
      <c r="D15" s="28">
        <f>SUM('Fidelity Mutual'!D15,'Monarch Life'!D15,AmerWstrn!D15,centennial!D15,'Kentucky Central'!D15,Midcontinent!D15,fbl!D15,'Family Guaranty'!D15,'Farmers&amp;Ranchers'!D15,'First Natl(Thrnr)'!D15,'Franklin Protective'!D15,'Franklin American'!D15,'International Fin'!D15,'National Affiliated'!D15,'Guarantee Security'!D15)</f>
        <v>7670037.836495655</v>
      </c>
      <c r="E15" s="28">
        <f>SUM('Fidelity Mutual'!E15,'Monarch Life'!E15,AmerWstrn!E15,centennial!E15,'Kentucky Central'!E15,Midcontinent!E15,fbl!E15,'Family Guaranty'!E15,'Farmers&amp;Ranchers'!E15,'First Natl(Thrnr)'!E15,'Franklin Protective'!E15,'Franklin American'!E15,'International Fin'!E15,'National Affiliated'!E15,'Guarantee Security'!E15)</f>
        <v>0</v>
      </c>
      <c r="F15" s="28">
        <f t="shared" si="0"/>
        <v>46032121.65285571</v>
      </c>
      <c r="H15" s="20" t="s">
        <v>278</v>
      </c>
      <c r="I15" s="17">
        <f>+summary!K22</f>
        <v>17031653.685495704</v>
      </c>
      <c r="J15" s="20" t="s">
        <v>0</v>
      </c>
    </row>
    <row r="16" spans="1:10" ht="12.75">
      <c r="A16" s="20" t="s">
        <v>23</v>
      </c>
      <c r="B16" s="28">
        <f>SUM('Fidelity Mutual'!B16,'Monarch Life'!B16,AmerWstrn!B16,centennial!B16,'Kentucky Central'!B16,Midcontinent!B16,fbl!B16,'Family Guaranty'!B16,'Farmers&amp;Ranchers'!B16,'First Natl(Thrnr)'!B16,'Franklin Protective'!B16,'Franklin American'!B16,'International Fin'!B16,'National Affiliated'!B16,'Guarantee Security'!B16)</f>
        <v>1238564.8508573035</v>
      </c>
      <c r="C16" s="28">
        <f>SUM('Fidelity Mutual'!C16,'Monarch Life'!C16,AmerWstrn!C16,centennial!C16,'Kentucky Central'!C16,Midcontinent!C16,fbl!C16,'Family Guaranty'!C16,'Farmers&amp;Ranchers'!C16,'First Natl(Thrnr)'!C16,'Franklin Protective'!C16,'Franklin American'!C16,'International Fin'!C16,'National Affiliated'!C16,'Guarantee Security'!C16)</f>
        <v>5859418.869248733</v>
      </c>
      <c r="D16" s="28">
        <f>SUM('Fidelity Mutual'!D16,'Monarch Life'!D16,AmerWstrn!D16,centennial!D16,'Kentucky Central'!D16,Midcontinent!D16,fbl!D16,'Family Guaranty'!D16,'Farmers&amp;Ranchers'!D16,'First Natl(Thrnr)'!D16,'Franklin Protective'!D16,'Franklin American'!D16,'International Fin'!D16,'National Affiliated'!D16,'Guarantee Security'!D16)</f>
        <v>3123889.448066227</v>
      </c>
      <c r="E16" s="28">
        <f>SUM('Fidelity Mutual'!E16,'Monarch Life'!E16,AmerWstrn!E16,centennial!E16,'Kentucky Central'!E16,Midcontinent!E16,fbl!E16,'Family Guaranty'!E16,'Farmers&amp;Ranchers'!E16,'First Natl(Thrnr)'!E16,'Franklin Protective'!E16,'Franklin American'!E16,'International Fin'!E16,'National Affiliated'!E16,'Guarantee Security'!E16)</f>
        <v>1189.476750252154</v>
      </c>
      <c r="F16" s="28">
        <f t="shared" si="0"/>
        <v>10223062.644922515</v>
      </c>
      <c r="H16" s="16" t="s">
        <v>135</v>
      </c>
      <c r="I16" s="17">
        <f>+summary!K23</f>
        <v>180804522.38</v>
      </c>
      <c r="J16" s="20" t="s">
        <v>0</v>
      </c>
    </row>
    <row r="17" spans="1:9" ht="12.75">
      <c r="A17" s="20" t="s">
        <v>24</v>
      </c>
      <c r="B17" s="28">
        <f>SUM('Fidelity Mutual'!B17,'Monarch Life'!B17,AmerWstrn!B17,centennial!B17,'Kentucky Central'!B17,Midcontinent!B17,fbl!B17,'Family Guaranty'!B17,'Farmers&amp;Ranchers'!B17,'First Natl(Thrnr)'!B17,'Franklin Protective'!B17,'Franklin American'!B17,'International Fin'!B17,'National Affiliated'!B17,'Guarantee Security'!B17)</f>
        <v>64462.10783167234</v>
      </c>
      <c r="C17" s="28">
        <f>SUM('Fidelity Mutual'!C17,'Monarch Life'!C17,AmerWstrn!C17,centennial!C17,'Kentucky Central'!C17,Midcontinent!C17,fbl!C17,'Family Guaranty'!C17,'Farmers&amp;Ranchers'!C17,'First Natl(Thrnr)'!C17,'Franklin Protective'!C17,'Franklin American'!C17,'International Fin'!C17,'National Affiliated'!C17,'Guarantee Security'!C17)</f>
        <v>673214.8463105198</v>
      </c>
      <c r="D17" s="28">
        <f>SUM('Fidelity Mutual'!D17,'Monarch Life'!D17,AmerWstrn!D17,centennial!D17,'Kentucky Central'!D17,Midcontinent!D17,fbl!D17,'Family Guaranty'!D17,'Farmers&amp;Ranchers'!D17,'First Natl(Thrnr)'!D17,'Franklin Protective'!D17,'Franklin American'!D17,'International Fin'!D17,'National Affiliated'!D17,'Guarantee Security'!D17)</f>
        <v>132195.1433555259</v>
      </c>
      <c r="E17" s="28">
        <f>SUM('Fidelity Mutual'!E17,'Monarch Life'!E17,AmerWstrn!E17,centennial!E17,'Kentucky Central'!E17,Midcontinent!E17,fbl!E17,'Family Guaranty'!E17,'Farmers&amp;Ranchers'!E17,'First Natl(Thrnr)'!E17,'Franklin Protective'!E17,'Franklin American'!E17,'International Fin'!E17,'National Affiliated'!E17,'Guarantee Security'!E17)</f>
        <v>0</v>
      </c>
      <c r="F17" s="28">
        <f t="shared" si="0"/>
        <v>869872.0974977181</v>
      </c>
      <c r="H17" s="20" t="s">
        <v>279</v>
      </c>
      <c r="I17" s="17">
        <f>+summary!K24</f>
        <v>10133703.734063582</v>
      </c>
    </row>
    <row r="18" spans="1:9" ht="12.75">
      <c r="A18" s="20" t="s">
        <v>26</v>
      </c>
      <c r="B18" s="28">
        <f>SUM('Fidelity Mutual'!B18,'Monarch Life'!B18,AmerWstrn!B18,centennial!B18,'Kentucky Central'!B18,Midcontinent!B18,fbl!B18,'Family Guaranty'!B18,'Farmers&amp;Ranchers'!B18,'First Natl(Thrnr)'!B18,'Franklin Protective'!B18,'Franklin American'!B18,'International Fin'!B18,'National Affiliated'!B18,'Guarantee Security'!B18)</f>
        <v>302659.06613268144</v>
      </c>
      <c r="C18" s="28">
        <f>SUM('Fidelity Mutual'!C18,'Monarch Life'!C18,AmerWstrn!C18,centennial!C18,'Kentucky Central'!C18,Midcontinent!C18,fbl!C18,'Family Guaranty'!C18,'Farmers&amp;Ranchers'!C18,'First Natl(Thrnr)'!C18,'Franklin Protective'!C18,'Franklin American'!C18,'International Fin'!C18,'National Affiliated'!C18,'Guarantee Security'!C18)</f>
        <v>772495.0391697746</v>
      </c>
      <c r="D18" s="28">
        <f>SUM('Fidelity Mutual'!D18,'Monarch Life'!D18,AmerWstrn!D18,centennial!D18,'Kentucky Central'!D18,Midcontinent!D18,fbl!D18,'Family Guaranty'!D18,'Farmers&amp;Ranchers'!D18,'First Natl(Thrnr)'!D18,'Franklin Protective'!D18,'Franklin American'!D18,'International Fin'!D18,'National Affiliated'!D18,'Guarantee Security'!D18)</f>
        <v>95082.88796266243</v>
      </c>
      <c r="E18" s="28">
        <f>SUM('Fidelity Mutual'!E18,'Monarch Life'!E18,AmerWstrn!E18,centennial!E18,'Kentucky Central'!E18,Midcontinent!E18,fbl!E18,'Family Guaranty'!E18,'Farmers&amp;Ranchers'!E18,'First Natl(Thrnr)'!E18,'Franklin Protective'!E18,'Franklin American'!E18,'International Fin'!E18,'National Affiliated'!E18,'Guarantee Security'!E18)</f>
        <v>0</v>
      </c>
      <c r="F18" s="28">
        <f t="shared" si="0"/>
        <v>1170236.9932651184</v>
      </c>
      <c r="H18" s="30" t="s">
        <v>137</v>
      </c>
      <c r="I18" s="17">
        <f>+summary!K25</f>
        <v>7196669.829999956</v>
      </c>
    </row>
    <row r="19" spans="1:9" ht="12.75">
      <c r="A19" s="20" t="s">
        <v>28</v>
      </c>
      <c r="B19" s="28">
        <f>SUM('Fidelity Mutual'!B19,'Monarch Life'!B19,AmerWstrn!B19,centennial!B19,'Kentucky Central'!B19,Midcontinent!B19,fbl!B19,'Family Guaranty'!B19,'Farmers&amp;Ranchers'!B19,'First Natl(Thrnr)'!B19,'Franklin Protective'!B19,'Franklin American'!B19,'International Fin'!B19,'National Affiliated'!B19,'Guarantee Security'!B19)</f>
        <v>4888920.085719571</v>
      </c>
      <c r="C19" s="28">
        <f>SUM('Fidelity Mutual'!C19,'Monarch Life'!C19,AmerWstrn!C19,centennial!C19,'Kentucky Central'!C19,Midcontinent!C19,fbl!C19,'Family Guaranty'!C19,'Farmers&amp;Ranchers'!C19,'First Natl(Thrnr)'!C19,'Franklin Protective'!C19,'Franklin American'!C19,'International Fin'!C19,'National Affiliated'!C19,'Guarantee Security'!C19)</f>
        <v>15799635.683392286</v>
      </c>
      <c r="D19" s="28">
        <f>SUM('Fidelity Mutual'!D19,'Monarch Life'!D19,AmerWstrn!D19,centennial!D19,'Kentucky Central'!D19,Midcontinent!D19,fbl!D19,'Family Guaranty'!D19,'Farmers&amp;Ranchers'!D19,'First Natl(Thrnr)'!D19,'Franklin Protective'!D19,'Franklin American'!D19,'International Fin'!D19,'National Affiliated'!D19,'Guarantee Security'!D19)</f>
        <v>3360407.837638759</v>
      </c>
      <c r="E19" s="28">
        <f>SUM('Fidelity Mutual'!E19,'Monarch Life'!E19,AmerWstrn!E19,centennial!E19,'Kentucky Central'!E19,Midcontinent!E19,fbl!E19,'Family Guaranty'!E19,'Farmers&amp;Ranchers'!E19,'First Natl(Thrnr)'!E19,'Franklin Protective'!E19,'Franklin American'!E19,'International Fin'!E19,'National Affiliated'!E19,'Guarantee Security'!E19)</f>
        <v>359.46835576380886</v>
      </c>
      <c r="F19" s="28">
        <f t="shared" si="0"/>
        <v>24049323.07510638</v>
      </c>
      <c r="H19" s="20" t="s">
        <v>222</v>
      </c>
      <c r="I19" s="17">
        <f>+summary!K26</f>
        <v>179287.39</v>
      </c>
    </row>
    <row r="20" spans="1:9" ht="12.75">
      <c r="A20" s="20" t="s">
        <v>30</v>
      </c>
      <c r="B20" s="28">
        <f>SUM('Fidelity Mutual'!B20,'Monarch Life'!B20,AmerWstrn!B20,centennial!B20,'Kentucky Central'!B20,Midcontinent!B20,fbl!B20,'Family Guaranty'!B20,'Farmers&amp;Ranchers'!B20,'First Natl(Thrnr)'!B20,'Franklin Protective'!B20,'Franklin American'!B20,'International Fin'!B20,'National Affiliated'!B20,'Guarantee Security'!B20)</f>
        <v>3740976.0081473673</v>
      </c>
      <c r="C20" s="28">
        <f>SUM('Fidelity Mutual'!C20,'Monarch Life'!C20,AmerWstrn!C20,centennial!C20,'Kentucky Central'!C20,Midcontinent!C20,fbl!C20,'Family Guaranty'!C20,'Farmers&amp;Ranchers'!C20,'First Natl(Thrnr)'!C20,'Franklin Protective'!C20,'Franklin American'!C20,'International Fin'!C20,'National Affiliated'!C20,'Guarantee Security'!C20)</f>
        <v>9882523.725811731</v>
      </c>
      <c r="D20" s="28">
        <f>SUM('Fidelity Mutual'!D20,'Monarch Life'!D20,AmerWstrn!D20,centennial!D20,'Kentucky Central'!D20,Midcontinent!D20,fbl!D20,'Family Guaranty'!D20,'Farmers&amp;Ranchers'!D20,'First Natl(Thrnr)'!D20,'Franklin Protective'!D20,'Franklin American'!D20,'International Fin'!D20,'National Affiliated'!D20,'Guarantee Security'!D20)</f>
        <v>2978795.272420992</v>
      </c>
      <c r="E20" s="28">
        <f>SUM('Fidelity Mutual'!E20,'Monarch Life'!E20,AmerWstrn!E20,centennial!E20,'Kentucky Central'!E20,Midcontinent!E20,fbl!E20,'Family Guaranty'!E20,'Farmers&amp;Ranchers'!E20,'First Natl(Thrnr)'!E20,'Franklin Protective'!E20,'Franklin American'!E20,'International Fin'!E20,'National Affiliated'!E20,'Guarantee Security'!E20)</f>
        <v>0</v>
      </c>
      <c r="F20" s="28">
        <f t="shared" si="0"/>
        <v>16602295.006380089</v>
      </c>
      <c r="H20" s="16" t="s">
        <v>144</v>
      </c>
      <c r="I20" s="17">
        <f>+summary!K27</f>
        <v>482338.9999999999</v>
      </c>
    </row>
    <row r="21" spans="1:9" ht="12.75">
      <c r="A21" s="20" t="s">
        <v>32</v>
      </c>
      <c r="B21" s="28">
        <f>SUM('Fidelity Mutual'!B21,'Monarch Life'!B21,AmerWstrn!B21,centennial!B21,'Kentucky Central'!B21,Midcontinent!B21,fbl!B21,'Family Guaranty'!B21,'Farmers&amp;Ranchers'!B21,'First Natl(Thrnr)'!B21,'Franklin Protective'!B21,'Franklin American'!B21,'International Fin'!B21,'National Affiliated'!B21,'Guarantee Security'!B21)</f>
        <v>2368022.3060727543</v>
      </c>
      <c r="C21" s="28">
        <f>SUM('Fidelity Mutual'!C21,'Monarch Life'!C21,AmerWstrn!C21,centennial!C21,'Kentucky Central'!C21,Midcontinent!C21,fbl!C21,'Family Guaranty'!C21,'Farmers&amp;Ranchers'!C21,'First Natl(Thrnr)'!C21,'Franklin Protective'!C21,'Franklin American'!C21,'International Fin'!C21,'National Affiliated'!C21,'Guarantee Security'!C21)</f>
        <v>4697722.367919765</v>
      </c>
      <c r="D21" s="28">
        <f>SUM('Fidelity Mutual'!D21,'Monarch Life'!D21,AmerWstrn!D21,centennial!D21,'Kentucky Central'!D21,Midcontinent!D21,fbl!D21,'Family Guaranty'!D21,'Farmers&amp;Ranchers'!D21,'First Natl(Thrnr)'!D21,'Franklin Protective'!D21,'Franklin American'!D21,'International Fin'!D21,'National Affiliated'!D21,'Guarantee Security'!D21)</f>
        <v>54956.88217716976</v>
      </c>
      <c r="E21" s="28">
        <f>SUM('Fidelity Mutual'!E21,'Monarch Life'!E21,AmerWstrn!E21,centennial!E21,'Kentucky Central'!E21,Midcontinent!E21,fbl!E21,'Family Guaranty'!E21,'Farmers&amp;Ranchers'!E21,'First Natl(Thrnr)'!E21,'Franklin Protective'!E21,'Franklin American'!E21,'International Fin'!E21,'National Affiliated'!E21,'Guarantee Security'!E21)</f>
        <v>0</v>
      </c>
      <c r="F21" s="28">
        <f t="shared" si="0"/>
        <v>7120701.55616969</v>
      </c>
      <c r="H21" s="16" t="s">
        <v>256</v>
      </c>
      <c r="I21" s="17">
        <f>+summary!K28</f>
        <v>1548981.5000000002</v>
      </c>
    </row>
    <row r="22" spans="1:9" ht="12.75">
      <c r="A22" s="20" t="s">
        <v>34</v>
      </c>
      <c r="B22" s="28">
        <f>SUM('Fidelity Mutual'!B22,'Monarch Life'!B22,AmerWstrn!B22,centennial!B22,'Kentucky Central'!B22,Midcontinent!B22,fbl!B22,'Family Guaranty'!B22,'Farmers&amp;Ranchers'!B22,'First Natl(Thrnr)'!B22,'Franklin Protective'!B22,'Franklin American'!B22,'International Fin'!B22,'National Affiliated'!B22,'Guarantee Security'!B22)</f>
        <v>827821.1008189261</v>
      </c>
      <c r="C22" s="28">
        <f>SUM('Fidelity Mutual'!C22,'Monarch Life'!C22,AmerWstrn!C22,centennial!C22,'Kentucky Central'!C22,Midcontinent!C22,fbl!C22,'Family Guaranty'!C22,'Farmers&amp;Ranchers'!C22,'First Natl(Thrnr)'!C22,'Franklin Protective'!C22,'Franklin American'!C22,'International Fin'!C22,'National Affiliated'!C22,'Guarantee Security'!C22)</f>
        <v>4067463.4103738666</v>
      </c>
      <c r="D22" s="28">
        <f>SUM('Fidelity Mutual'!D22,'Monarch Life'!D22,AmerWstrn!D22,centennial!D22,'Kentucky Central'!D22,Midcontinent!D22,fbl!D22,'Family Guaranty'!D22,'Farmers&amp;Ranchers'!D22,'First Natl(Thrnr)'!D22,'Franklin Protective'!D22,'Franklin American'!D22,'International Fin'!D22,'National Affiliated'!D22,'Guarantee Security'!D22)</f>
        <v>4098479.3601819007</v>
      </c>
      <c r="E22" s="28">
        <f>SUM('Fidelity Mutual'!E22,'Monarch Life'!E22,AmerWstrn!E22,centennial!E22,'Kentucky Central'!E22,Midcontinent!E22,fbl!E22,'Family Guaranty'!E22,'Farmers&amp;Ranchers'!E22,'First Natl(Thrnr)'!E22,'Franklin Protective'!E22,'Franklin American'!E22,'International Fin'!E22,'National Affiliated'!E22,'Guarantee Security'!E22)</f>
        <v>0</v>
      </c>
      <c r="F22" s="28">
        <f t="shared" si="0"/>
        <v>8993763.871374693</v>
      </c>
      <c r="H22" s="16" t="s">
        <v>266</v>
      </c>
      <c r="I22" s="17">
        <f>+summary!K29</f>
        <v>0</v>
      </c>
    </row>
    <row r="23" spans="1:9" ht="12.75">
      <c r="A23" s="20" t="s">
        <v>36</v>
      </c>
      <c r="B23" s="28">
        <f>SUM('Fidelity Mutual'!B23,'Monarch Life'!B23,AmerWstrn!B23,centennial!B23,'Kentucky Central'!B23,Midcontinent!B23,fbl!B23,'Family Guaranty'!B23,'Farmers&amp;Ranchers'!B23,'First Natl(Thrnr)'!B23,'Franklin Protective'!B23,'Franklin American'!B23,'International Fin'!B23,'National Affiliated'!B23,'Guarantee Security'!B23)</f>
        <v>2760188.1456855</v>
      </c>
      <c r="C23" s="28">
        <f>SUM('Fidelity Mutual'!C23,'Monarch Life'!C23,AmerWstrn!C23,centennial!C23,'Kentucky Central'!C23,Midcontinent!C23,fbl!C23,'Family Guaranty'!C23,'Farmers&amp;Ranchers'!C23,'First Natl(Thrnr)'!C23,'Franklin Protective'!C23,'Franklin American'!C23,'International Fin'!C23,'National Affiliated'!C23,'Guarantee Security'!C23)</f>
        <v>2214442.58899715</v>
      </c>
      <c r="D23" s="28">
        <f>SUM('Fidelity Mutual'!D23,'Monarch Life'!D23,AmerWstrn!D23,centennial!D23,'Kentucky Central'!D23,Midcontinent!D23,fbl!D23,'Family Guaranty'!D23,'Farmers&amp;Ranchers'!D23,'First Natl(Thrnr)'!D23,'Franklin Protective'!D23,'Franklin American'!D23,'International Fin'!D23,'National Affiliated'!D23,'Guarantee Security'!D23)</f>
        <v>424834.9384426837</v>
      </c>
      <c r="E23" s="28">
        <f>SUM('Fidelity Mutual'!E23,'Monarch Life'!E23,AmerWstrn!E23,centennial!E23,'Kentucky Central'!E23,Midcontinent!E23,fbl!E23,'Family Guaranty'!E23,'Farmers&amp;Ranchers'!E23,'First Natl(Thrnr)'!E23,'Franklin Protective'!E23,'Franklin American'!E23,'International Fin'!E23,'National Affiliated'!E23,'Guarantee Security'!E23)</f>
        <v>0</v>
      </c>
      <c r="F23" s="28">
        <f t="shared" si="0"/>
        <v>5399465.673125333</v>
      </c>
      <c r="H23" s="19"/>
      <c r="I23" s="26"/>
    </row>
    <row r="24" spans="1:9" ht="12.75">
      <c r="A24" s="20" t="s">
        <v>38</v>
      </c>
      <c r="B24" s="28">
        <f>SUM('Fidelity Mutual'!B24,'Monarch Life'!B24,AmerWstrn!B24,centennial!B24,'Kentucky Central'!B24,Midcontinent!B24,fbl!B24,'Family Guaranty'!B24,'Farmers&amp;Ranchers'!B24,'First Natl(Thrnr)'!B24,'Franklin Protective'!B24,'Franklin American'!B24,'International Fin'!B24,'National Affiliated'!B24,'Guarantee Security'!B24)</f>
        <v>2228906.6444065617</v>
      </c>
      <c r="C24" s="28">
        <f>SUM('Fidelity Mutual'!C24,'Monarch Life'!C24,AmerWstrn!C24,centennial!C24,'Kentucky Central'!C24,Midcontinent!C24,fbl!C24,'Family Guaranty'!C24,'Farmers&amp;Ranchers'!C24,'First Natl(Thrnr)'!C24,'Franklin Protective'!C24,'Franklin American'!C24,'International Fin'!C24,'National Affiliated'!C24,'Guarantee Security'!C24)</f>
        <v>673724.3631289708</v>
      </c>
      <c r="D24" s="28">
        <f>SUM('Fidelity Mutual'!D24,'Monarch Life'!D24,AmerWstrn!D24,centennial!D24,'Kentucky Central'!D24,Midcontinent!D24,fbl!D24,'Family Guaranty'!D24,'Farmers&amp;Ranchers'!D24,'First Natl(Thrnr)'!D24,'Franklin Protective'!D24,'Franklin American'!D24,'International Fin'!D24,'National Affiliated'!D24,'Guarantee Security'!D24)</f>
        <v>376652.4632623495</v>
      </c>
      <c r="E24" s="28">
        <f>SUM('Fidelity Mutual'!E24,'Monarch Life'!E24,AmerWstrn!E24,centennial!E24,'Kentucky Central'!E24,Midcontinent!E24,fbl!E24,'Family Guaranty'!E24,'Farmers&amp;Ranchers'!E24,'First Natl(Thrnr)'!E24,'Franklin Protective'!E24,'Franklin American'!E24,'International Fin'!E24,'National Affiliated'!E24,'Guarantee Security'!E24)</f>
        <v>0</v>
      </c>
      <c r="F24" s="28">
        <f t="shared" si="0"/>
        <v>3279283.470797882</v>
      </c>
      <c r="H24" s="16" t="s">
        <v>6</v>
      </c>
      <c r="I24" s="28">
        <f>SUM(I6:I22)</f>
        <v>429652090.03</v>
      </c>
    </row>
    <row r="25" spans="1:9" ht="12.75">
      <c r="A25" s="20" t="s">
        <v>39</v>
      </c>
      <c r="B25" s="28">
        <f>SUM('Fidelity Mutual'!B25,'Monarch Life'!B25,AmerWstrn!B25,centennial!B25,'Kentucky Central'!B25,Midcontinent!B25,fbl!B25,'Family Guaranty'!B25,'Farmers&amp;Ranchers'!B25,'First Natl(Thrnr)'!B25,'Franklin Protective'!B25,'Franklin American'!B25,'International Fin'!B25,'National Affiliated'!B25,'Guarantee Security'!B25)</f>
        <v>38230.51966629442</v>
      </c>
      <c r="C25" s="28">
        <f>SUM('Fidelity Mutual'!C25,'Monarch Life'!C25,AmerWstrn!C25,centennial!C25,'Kentucky Central'!C25,Midcontinent!C25,fbl!C25,'Family Guaranty'!C25,'Farmers&amp;Ranchers'!C25,'First Natl(Thrnr)'!C25,'Franklin Protective'!C25,'Franklin American'!C25,'International Fin'!C25,'National Affiliated'!C25,'Guarantee Security'!C25)</f>
        <v>9773.749728978339</v>
      </c>
      <c r="D25" s="28">
        <f>SUM('Fidelity Mutual'!D25,'Monarch Life'!D25,AmerWstrn!D25,centennial!D25,'Kentucky Central'!D25,Midcontinent!D25,fbl!D25,'Family Guaranty'!D25,'Farmers&amp;Ranchers'!D25,'First Natl(Thrnr)'!D25,'Franklin Protective'!D25,'Franklin American'!D25,'International Fin'!D25,'National Affiliated'!D25,'Guarantee Security'!D25)</f>
        <v>630.0478591817076</v>
      </c>
      <c r="E25" s="28">
        <f>SUM('Fidelity Mutual'!E25,'Monarch Life'!E25,AmerWstrn!E25,centennial!E25,'Kentucky Central'!E25,Midcontinent!E25,fbl!E25,'Family Guaranty'!E25,'Farmers&amp;Ranchers'!E25,'First Natl(Thrnr)'!E25,'Franklin Protective'!E25,'Franklin American'!E25,'International Fin'!E25,'National Affiliated'!E25,'Guarantee Security'!E25)</f>
        <v>0</v>
      </c>
      <c r="F25" s="28">
        <f t="shared" si="0"/>
        <v>48634.317254454465</v>
      </c>
      <c r="H25" s="16" t="s">
        <v>42</v>
      </c>
      <c r="I25" s="28">
        <f>+F66</f>
        <v>429652090.03000003</v>
      </c>
    </row>
    <row r="26" spans="1:9" ht="12.75">
      <c r="A26" s="20" t="s">
        <v>41</v>
      </c>
      <c r="B26" s="28">
        <f>SUM('Fidelity Mutual'!B26,'Monarch Life'!B26,AmerWstrn!B26,centennial!B26,'Kentucky Central'!B26,Midcontinent!B26,fbl!B26,'Family Guaranty'!B26,'Farmers&amp;Ranchers'!B26,'First Natl(Thrnr)'!B26,'Franklin Protective'!B26,'Franklin American'!B26,'International Fin'!B26,'National Affiliated'!B26,'Guarantee Security'!B26)</f>
        <v>709130.468612935</v>
      </c>
      <c r="C26" s="28">
        <f>SUM('Fidelity Mutual'!C26,'Monarch Life'!C26,AmerWstrn!C26,centennial!C26,'Kentucky Central'!C26,Midcontinent!C26,fbl!C26,'Family Guaranty'!C26,'Farmers&amp;Ranchers'!C26,'First Natl(Thrnr)'!C26,'Franklin Protective'!C26,'Franklin American'!C26,'International Fin'!C26,'National Affiliated'!C26,'Guarantee Security'!C26)</f>
        <v>5201540.279336866</v>
      </c>
      <c r="D26" s="28">
        <f>SUM('Fidelity Mutual'!D26,'Monarch Life'!D26,AmerWstrn!D26,centennial!D26,'Kentucky Central'!D26,Midcontinent!D26,fbl!D26,'Family Guaranty'!D26,'Farmers&amp;Ranchers'!D26,'First Natl(Thrnr)'!D26,'Franklin Protective'!D26,'Franklin American'!D26,'International Fin'!D26,'National Affiliated'!D26,'Guarantee Security'!D26)</f>
        <v>290082.45064851246</v>
      </c>
      <c r="E26" s="28">
        <f>SUM('Fidelity Mutual'!E26,'Monarch Life'!E26,AmerWstrn!E26,centennial!E26,'Kentucky Central'!E26,Midcontinent!E26,fbl!E26,'Family Guaranty'!E26,'Farmers&amp;Ranchers'!E26,'First Natl(Thrnr)'!E26,'Franklin Protective'!E26,'Franklin American'!E26,'International Fin'!E26,'National Affiliated'!E26,'Guarantee Security'!E26)</f>
        <v>0</v>
      </c>
      <c r="F26" s="28">
        <f t="shared" si="0"/>
        <v>6200753.198598314</v>
      </c>
      <c r="H26" s="19"/>
      <c r="I26" s="28">
        <f>+I24-I25</f>
        <v>0</v>
      </c>
    </row>
    <row r="27" spans="1:6" ht="12.75">
      <c r="A27" s="20" t="s">
        <v>43</v>
      </c>
      <c r="B27" s="28">
        <f>SUM('Fidelity Mutual'!B27,'Monarch Life'!B27,AmerWstrn!B27,centennial!B27,'Kentucky Central'!B27,Midcontinent!B27,fbl!B27,'Family Guaranty'!B27,'Farmers&amp;Ranchers'!B27,'First Natl(Thrnr)'!B27,'Franklin Protective'!B27,'Franklin American'!B27,'International Fin'!B27,'National Affiliated'!B27,'Guarantee Security'!B27)</f>
        <v>278259.8060390228</v>
      </c>
      <c r="C27" s="28">
        <f>SUM('Fidelity Mutual'!C27,'Monarch Life'!C27,AmerWstrn!C27,centennial!C27,'Kentucky Central'!C27,Midcontinent!C27,fbl!C27,'Family Guaranty'!C27,'Farmers&amp;Ranchers'!C27,'First Natl(Thrnr)'!C27,'Franklin Protective'!C27,'Franklin American'!C27,'International Fin'!C27,'National Affiliated'!C27,'Guarantee Security'!C27)</f>
        <v>5013646.191552971</v>
      </c>
      <c r="D27" s="28">
        <f>SUM('Fidelity Mutual'!D27,'Monarch Life'!D27,AmerWstrn!D27,centennial!D27,'Kentucky Central'!D27,Midcontinent!D27,fbl!D27,'Family Guaranty'!D27,'Farmers&amp;Ranchers'!D27,'First Natl(Thrnr)'!D27,'Franklin Protective'!D27,'Franklin American'!D27,'International Fin'!D27,'National Affiliated'!D27,'Guarantee Security'!D27)</f>
        <v>559044.0735297377</v>
      </c>
      <c r="E27" s="28">
        <f>SUM('Fidelity Mutual'!E27,'Monarch Life'!E27,AmerWstrn!E27,centennial!E27,'Kentucky Central'!E27,Midcontinent!E27,fbl!E27,'Family Guaranty'!E27,'Farmers&amp;Ranchers'!E27,'First Natl(Thrnr)'!E27,'Franklin Protective'!E27,'Franklin American'!E27,'International Fin'!E27,'National Affiliated'!E27,'Guarantee Security'!E27)</f>
        <v>0</v>
      </c>
      <c r="F27" s="28">
        <f t="shared" si="0"/>
        <v>5850950.071121732</v>
      </c>
    </row>
    <row r="28" spans="1:6" ht="12.75">
      <c r="A28" s="20" t="s">
        <v>44</v>
      </c>
      <c r="B28" s="28">
        <f>SUM('Fidelity Mutual'!B28,'Monarch Life'!B28,AmerWstrn!B28,centennial!B28,'Kentucky Central'!B28,Midcontinent!B28,fbl!B28,'Family Guaranty'!B28,'Farmers&amp;Ranchers'!B28,'First Natl(Thrnr)'!B28,'Franklin Protective'!B28,'Franklin American'!B28,'International Fin'!B28,'National Affiliated'!B28,'Guarantee Security'!B28)</f>
        <v>4572591.998244932</v>
      </c>
      <c r="C28" s="28">
        <f>SUM('Fidelity Mutual'!C28,'Monarch Life'!C28,AmerWstrn!C28,centennial!C28,'Kentucky Central'!C28,Midcontinent!C28,fbl!C28,'Family Guaranty'!C28,'Farmers&amp;Ranchers'!C28,'First Natl(Thrnr)'!C28,'Franklin Protective'!C28,'Franklin American'!C28,'International Fin'!C28,'National Affiliated'!C28,'Guarantee Security'!C28)</f>
        <v>12580328.01139621</v>
      </c>
      <c r="D28" s="28">
        <f>SUM('Fidelity Mutual'!D28,'Monarch Life'!D28,AmerWstrn!D28,centennial!D28,'Kentucky Central'!D28,Midcontinent!D28,fbl!D28,'Family Guaranty'!D28,'Farmers&amp;Ranchers'!D28,'First Natl(Thrnr)'!D28,'Franklin Protective'!D28,'Franklin American'!D28,'International Fin'!D28,'National Affiliated'!D28,'Guarantee Security'!D28)</f>
        <v>271843.80451132456</v>
      </c>
      <c r="E28" s="28">
        <f>SUM('Fidelity Mutual'!E28,'Monarch Life'!E28,AmerWstrn!E28,centennial!E28,'Kentucky Central'!E28,Midcontinent!E28,fbl!E28,'Family Guaranty'!E28,'Farmers&amp;Ranchers'!E28,'First Natl(Thrnr)'!E28,'Franklin Protective'!E28,'Franklin American'!E28,'International Fin'!E28,'National Affiliated'!E28,'Guarantee Security'!E28)</f>
        <v>745.1900184092442</v>
      </c>
      <c r="F28" s="28">
        <f t="shared" si="0"/>
        <v>17425509.004170872</v>
      </c>
    </row>
    <row r="29" spans="1:9" ht="12.75">
      <c r="A29" s="20" t="s">
        <v>45</v>
      </c>
      <c r="B29" s="28">
        <f>SUM('Fidelity Mutual'!B29,'Monarch Life'!B29,AmerWstrn!B29,centennial!B29,'Kentucky Central'!B29,Midcontinent!B29,fbl!B29,'Family Guaranty'!B29,'Farmers&amp;Ranchers'!B29,'First Natl(Thrnr)'!B29,'Franklin Protective'!B29,'Franklin American'!B29,'International Fin'!B29,'National Affiliated'!B29,'Guarantee Security'!B29)</f>
        <v>102364.90170128754</v>
      </c>
      <c r="C29" s="28">
        <f>SUM('Fidelity Mutual'!C29,'Monarch Life'!C29,AmerWstrn!C29,centennial!C29,'Kentucky Central'!C29,Midcontinent!C29,fbl!C29,'Family Guaranty'!C29,'Farmers&amp;Ranchers'!C29,'First Natl(Thrnr)'!C29,'Franklin Protective'!C29,'Franklin American'!C29,'International Fin'!C29,'National Affiliated'!C29,'Guarantee Security'!C29)</f>
        <v>46495.45304492637</v>
      </c>
      <c r="D29" s="28">
        <f>SUM('Fidelity Mutual'!D29,'Monarch Life'!D29,AmerWstrn!D29,centennial!D29,'Kentucky Central'!D29,Midcontinent!D29,fbl!D29,'Family Guaranty'!D29,'Farmers&amp;Ranchers'!D29,'First Natl(Thrnr)'!D29,'Franklin Protective'!D29,'Franklin American'!D29,'International Fin'!D29,'National Affiliated'!D29,'Guarantee Security'!D29)</f>
        <v>108178.67735967677</v>
      </c>
      <c r="E29" s="28">
        <f>SUM('Fidelity Mutual'!E29,'Monarch Life'!E29,AmerWstrn!E29,centennial!E29,'Kentucky Central'!E29,Midcontinent!E29,fbl!E29,'Family Guaranty'!E29,'Farmers&amp;Ranchers'!E29,'First Natl(Thrnr)'!E29,'Franklin Protective'!E29,'Franklin American'!E29,'International Fin'!E29,'National Affiliated'!E29,'Guarantee Security'!E29)</f>
        <v>0</v>
      </c>
      <c r="F29" s="28">
        <f t="shared" si="0"/>
        <v>257039.03210589068</v>
      </c>
      <c r="H29" s="19"/>
      <c r="I29" s="26"/>
    </row>
    <row r="30" spans="1:6" ht="12.75">
      <c r="A30" s="20" t="s">
        <v>46</v>
      </c>
      <c r="B30" s="28">
        <f>SUM('Fidelity Mutual'!B30,'Monarch Life'!B30,AmerWstrn!B30,centennial!B30,'Kentucky Central'!B30,Midcontinent!B30,fbl!B30,'Family Guaranty'!B30,'Farmers&amp;Ranchers'!B30,'First Natl(Thrnr)'!B30,'Franklin Protective'!B30,'Franklin American'!B30,'International Fin'!B30,'National Affiliated'!B30,'Guarantee Security'!B30)</f>
        <v>32444055.156587623</v>
      </c>
      <c r="C30" s="28">
        <f>SUM('Fidelity Mutual'!C30,'Monarch Life'!C30,AmerWstrn!C30,centennial!C30,'Kentucky Central'!C30,Midcontinent!C30,fbl!C30,'Family Guaranty'!C30,'Farmers&amp;Ranchers'!C30,'First Natl(Thrnr)'!C30,'Franklin Protective'!C30,'Franklin American'!C30,'International Fin'!C30,'National Affiliated'!C30,'Guarantee Security'!C30)</f>
        <v>10199259.087672874</v>
      </c>
      <c r="D30" s="28">
        <f>SUM('Fidelity Mutual'!D30,'Monarch Life'!D30,AmerWstrn!D30,centennial!D30,'Kentucky Central'!D30,Midcontinent!D30,fbl!D30,'Family Guaranty'!D30,'Farmers&amp;Ranchers'!D30,'First Natl(Thrnr)'!D30,'Franklin Protective'!D30,'Franklin American'!D30,'International Fin'!D30,'National Affiliated'!D30,'Guarantee Security'!D30)</f>
        <v>1545812.8583214215</v>
      </c>
      <c r="E30" s="28">
        <f>SUM('Fidelity Mutual'!E30,'Monarch Life'!E30,AmerWstrn!E30,centennial!E30,'Kentucky Central'!E30,Midcontinent!E30,fbl!E30,'Family Guaranty'!E30,'Farmers&amp;Ranchers'!E30,'First Natl(Thrnr)'!E30,'Franklin Protective'!E30,'Franklin American'!E30,'International Fin'!E30,'National Affiliated'!E30,'Guarantee Security'!E30)</f>
        <v>0</v>
      </c>
      <c r="F30" s="28">
        <f t="shared" si="0"/>
        <v>44189127.10258192</v>
      </c>
    </row>
    <row r="31" spans="1:6" ht="12.75">
      <c r="A31" s="20" t="s">
        <v>47</v>
      </c>
      <c r="B31" s="28">
        <f>SUM('Fidelity Mutual'!B31,'Monarch Life'!B31,AmerWstrn!B31,centennial!B31,'Kentucky Central'!B31,Midcontinent!B31,fbl!B31,'Family Guaranty'!B31,'Farmers&amp;Ranchers'!B31,'First Natl(Thrnr)'!B31,'Franklin Protective'!B31,'Franklin American'!B31,'International Fin'!B31,'National Affiliated'!B31,'Guarantee Security'!B31)</f>
        <v>2573929.9128539385</v>
      </c>
      <c r="C31" s="28">
        <f>SUM('Fidelity Mutual'!C31,'Monarch Life'!C31,AmerWstrn!C31,centennial!C31,'Kentucky Central'!C31,Midcontinent!C31,fbl!C31,'Family Guaranty'!C31,'Farmers&amp;Ranchers'!C31,'First Natl(Thrnr)'!C31,'Franklin Protective'!C31,'Franklin American'!C31,'International Fin'!C31,'National Affiliated'!C31,'Guarantee Security'!C31)</f>
        <v>9868875.10249195</v>
      </c>
      <c r="D31" s="28">
        <f>SUM('Fidelity Mutual'!D31,'Monarch Life'!D31,AmerWstrn!D31,centennial!D31,'Kentucky Central'!D31,Midcontinent!D31,fbl!D31,'Family Guaranty'!D31,'Farmers&amp;Ranchers'!D31,'First Natl(Thrnr)'!D31,'Franklin Protective'!D31,'Franklin American'!D31,'International Fin'!D31,'National Affiliated'!D31,'Guarantee Security'!D31)</f>
        <v>1171289.2694198617</v>
      </c>
      <c r="E31" s="28">
        <f>SUM('Fidelity Mutual'!E31,'Monarch Life'!E31,AmerWstrn!E31,centennial!E31,'Kentucky Central'!E31,Midcontinent!E31,fbl!E31,'Family Guaranty'!E31,'Farmers&amp;Ranchers'!E31,'First Natl(Thrnr)'!E31,'Franklin Protective'!E31,'Franklin American'!E31,'International Fin'!E31,'National Affiliated'!E31,'Guarantee Security'!E31)</f>
        <v>0</v>
      </c>
      <c r="F31" s="28">
        <f t="shared" si="0"/>
        <v>13614094.284765752</v>
      </c>
    </row>
    <row r="32" spans="1:6" ht="12.75">
      <c r="A32" s="20" t="s">
        <v>48</v>
      </c>
      <c r="B32" s="28">
        <f>SUM('Fidelity Mutual'!B32,'Monarch Life'!B32,AmerWstrn!B32,centennial!B32,'Kentucky Central'!B32,Midcontinent!B32,fbl!B32,'Family Guaranty'!B32,'Farmers&amp;Ranchers'!B32,'First Natl(Thrnr)'!B32,'Franklin Protective'!B32,'Franklin American'!B32,'International Fin'!B32,'National Affiliated'!B32,'Guarantee Security'!B32)</f>
        <v>596766.2590005049</v>
      </c>
      <c r="C32" s="28">
        <f>SUM('Fidelity Mutual'!C32,'Monarch Life'!C32,AmerWstrn!C32,centennial!C32,'Kentucky Central'!C32,Midcontinent!C32,fbl!C32,'Family Guaranty'!C32,'Farmers&amp;Ranchers'!C32,'First Natl(Thrnr)'!C32,'Franklin Protective'!C32,'Franklin American'!C32,'International Fin'!C32,'National Affiliated'!C32,'Guarantee Security'!C32)</f>
        <v>435991.2673472088</v>
      </c>
      <c r="D32" s="28">
        <f>SUM('Fidelity Mutual'!D32,'Monarch Life'!D32,AmerWstrn!D32,centennial!D32,'Kentucky Central'!D32,Midcontinent!D32,fbl!D32,'Family Guaranty'!D32,'Farmers&amp;Ranchers'!D32,'First Natl(Thrnr)'!D32,'Franklin Protective'!D32,'Franklin American'!D32,'International Fin'!D32,'National Affiliated'!D32,'Guarantee Security'!D32)</f>
        <v>232874.0222798652</v>
      </c>
      <c r="E32" s="28">
        <f>SUM('Fidelity Mutual'!E32,'Monarch Life'!E32,AmerWstrn!E32,centennial!E32,'Kentucky Central'!E32,Midcontinent!E32,fbl!E32,'Family Guaranty'!E32,'Farmers&amp;Ranchers'!E32,'First Natl(Thrnr)'!E32,'Franklin Protective'!E32,'Franklin American'!E32,'International Fin'!E32,'National Affiliated'!E32,'Guarantee Security'!E32)</f>
        <v>0</v>
      </c>
      <c r="F32" s="28">
        <f t="shared" si="0"/>
        <v>1265631.548627579</v>
      </c>
    </row>
    <row r="33" spans="1:6" ht="12.75">
      <c r="A33" s="20" t="s">
        <v>49</v>
      </c>
      <c r="B33" s="28">
        <f>SUM('Fidelity Mutual'!B33,'Monarch Life'!B33,AmerWstrn!B33,centennial!B33,'Kentucky Central'!B33,Midcontinent!B33,fbl!B33,'Family Guaranty'!B33,'Farmers&amp;Ranchers'!B33,'First Natl(Thrnr)'!B33,'Franklin Protective'!B33,'Franklin American'!B33,'International Fin'!B33,'National Affiliated'!B33,'Guarantee Security'!B33)</f>
        <v>910944.1563310577</v>
      </c>
      <c r="C33" s="28">
        <f>SUM('Fidelity Mutual'!C33,'Monarch Life'!C33,AmerWstrn!C33,centennial!C33,'Kentucky Central'!C33,Midcontinent!C33,fbl!C33,'Family Guaranty'!C33,'Farmers&amp;Ranchers'!C33,'First Natl(Thrnr)'!C33,'Franklin Protective'!C33,'Franklin American'!C33,'International Fin'!C33,'National Affiliated'!C33,'Guarantee Security'!C33)</f>
        <v>2596768.466933228</v>
      </c>
      <c r="D33" s="28">
        <f>SUM('Fidelity Mutual'!D33,'Monarch Life'!D33,AmerWstrn!D33,centennial!D33,'Kentucky Central'!D33,Midcontinent!D33,fbl!D33,'Family Guaranty'!D33,'Farmers&amp;Ranchers'!D33,'First Natl(Thrnr)'!D33,'Franklin Protective'!D33,'Franklin American'!D33,'International Fin'!D33,'National Affiliated'!D33,'Guarantee Security'!D33)</f>
        <v>82961.0125911196</v>
      </c>
      <c r="E33" s="28">
        <f>SUM('Fidelity Mutual'!E33,'Monarch Life'!E33,AmerWstrn!E33,centennial!E33,'Kentucky Central'!E33,Midcontinent!E33,fbl!E33,'Family Guaranty'!E33,'Farmers&amp;Ranchers'!E33,'First Natl(Thrnr)'!E33,'Franklin Protective'!E33,'Franklin American'!E33,'International Fin'!E33,'National Affiliated'!E33,'Guarantee Security'!E33)</f>
        <v>0</v>
      </c>
      <c r="F33" s="28">
        <f t="shared" si="0"/>
        <v>3590673.635855405</v>
      </c>
    </row>
    <row r="34" spans="1:6" ht="12.75">
      <c r="A34" s="20" t="s">
        <v>50</v>
      </c>
      <c r="B34" s="28">
        <f>SUM('Fidelity Mutual'!B34,'Monarch Life'!B34,AmerWstrn!B34,centennial!B34,'Kentucky Central'!B34,Midcontinent!B34,fbl!B34,'Family Guaranty'!B34,'Farmers&amp;Ranchers'!B34,'First Natl(Thrnr)'!B34,'Franklin Protective'!B34,'Franklin American'!B34,'International Fin'!B34,'National Affiliated'!B34,'Guarantee Security'!B34)</f>
        <v>70400.56496270566</v>
      </c>
      <c r="C34" s="28">
        <f>SUM('Fidelity Mutual'!C34,'Monarch Life'!C34,AmerWstrn!C34,centennial!C34,'Kentucky Central'!C34,Midcontinent!C34,fbl!C34,'Family Guaranty'!C34,'Farmers&amp;Ranchers'!C34,'First Natl(Thrnr)'!C34,'Franklin Protective'!C34,'Franklin American'!C34,'International Fin'!C34,'National Affiliated'!C34,'Guarantee Security'!C34)</f>
        <v>614792.1172438881</v>
      </c>
      <c r="D34" s="28">
        <f>SUM('Fidelity Mutual'!D34,'Monarch Life'!D34,AmerWstrn!D34,centennial!D34,'Kentucky Central'!D34,Midcontinent!D34,fbl!D34,'Family Guaranty'!D34,'Farmers&amp;Ranchers'!D34,'First Natl(Thrnr)'!D34,'Franklin Protective'!D34,'Franklin American'!D34,'International Fin'!D34,'National Affiliated'!D34,'Guarantee Security'!D34)</f>
        <v>1269702.8103722646</v>
      </c>
      <c r="E34" s="28">
        <f>SUM('Fidelity Mutual'!E34,'Monarch Life'!E34,AmerWstrn!E34,centennial!E34,'Kentucky Central'!E34,Midcontinent!E34,fbl!E34,'Family Guaranty'!E34,'Farmers&amp;Ranchers'!E34,'First Natl(Thrnr)'!E34,'Franklin Protective'!E34,'Franklin American'!E34,'International Fin'!E34,'National Affiliated'!E34,'Guarantee Security'!E34)</f>
        <v>0</v>
      </c>
      <c r="F34" s="28">
        <f t="shared" si="0"/>
        <v>1954895.4925788583</v>
      </c>
    </row>
    <row r="35" spans="1:6" ht="12.75">
      <c r="A35" s="20" t="s">
        <v>51</v>
      </c>
      <c r="B35" s="28">
        <f>SUM('Fidelity Mutual'!B35,'Monarch Life'!B35,AmerWstrn!B35,centennial!B35,'Kentucky Central'!B35,Midcontinent!B35,fbl!B35,'Family Guaranty'!B35,'Farmers&amp;Ranchers'!B35,'First Natl(Thrnr)'!B35,'Franklin Protective'!B35,'Franklin American'!B35,'International Fin'!B35,'National Affiliated'!B35,'Guarantee Security'!B35)</f>
        <v>23861.545653313056</v>
      </c>
      <c r="C35" s="28">
        <f>SUM('Fidelity Mutual'!C35,'Monarch Life'!C35,AmerWstrn!C35,centennial!C35,'Kentucky Central'!C35,Midcontinent!C35,fbl!C35,'Family Guaranty'!C35,'Farmers&amp;Ranchers'!C35,'First Natl(Thrnr)'!C35,'Franklin Protective'!C35,'Franklin American'!C35,'International Fin'!C35,'National Affiliated'!C35,'Guarantee Security'!C35)</f>
        <v>3070.8238835032253</v>
      </c>
      <c r="D35" s="28">
        <f>SUM('Fidelity Mutual'!D35,'Monarch Life'!D35,AmerWstrn!D35,centennial!D35,'Kentucky Central'!D35,Midcontinent!D35,fbl!D35,'Family Guaranty'!D35,'Farmers&amp;Ranchers'!D35,'First Natl(Thrnr)'!D35,'Franklin Protective'!D35,'Franklin American'!D35,'International Fin'!D35,'National Affiliated'!D35,'Guarantee Security'!D35)</f>
        <v>122151.36932996962</v>
      </c>
      <c r="E35" s="28">
        <f>SUM('Fidelity Mutual'!E35,'Monarch Life'!E35,AmerWstrn!E35,centennial!E35,'Kentucky Central'!E35,Midcontinent!E35,fbl!E35,'Family Guaranty'!E35,'Farmers&amp;Ranchers'!E35,'First Natl(Thrnr)'!E35,'Franklin Protective'!E35,'Franklin American'!E35,'International Fin'!E35,'National Affiliated'!E35,'Guarantee Security'!E35)</f>
        <v>0</v>
      </c>
      <c r="F35" s="28">
        <f t="shared" si="0"/>
        <v>149083.7388667859</v>
      </c>
    </row>
    <row r="36" spans="1:6" ht="12.75">
      <c r="A36" s="20" t="s">
        <v>52</v>
      </c>
      <c r="B36" s="28">
        <f>SUM('Fidelity Mutual'!B36,'Monarch Life'!B36,AmerWstrn!B36,centennial!B36,'Kentucky Central'!B36,Midcontinent!B36,fbl!B36,'Family Guaranty'!B36,'Farmers&amp;Ranchers'!B36,'First Natl(Thrnr)'!B36,'Franklin Protective'!B36,'Franklin American'!B36,'International Fin'!B36,'National Affiliated'!B36,'Guarantee Security'!B36)</f>
        <v>112591.3475008219</v>
      </c>
      <c r="C36" s="28">
        <f>SUM('Fidelity Mutual'!C36,'Monarch Life'!C36,AmerWstrn!C36,centennial!C36,'Kentucky Central'!C36,Midcontinent!C36,fbl!C36,'Family Guaranty'!C36,'Farmers&amp;Ranchers'!C36,'First Natl(Thrnr)'!C36,'Franklin Protective'!C36,'Franklin American'!C36,'International Fin'!C36,'National Affiliated'!C36,'Guarantee Security'!C36)</f>
        <v>10112.80761761154</v>
      </c>
      <c r="D36" s="28">
        <f>SUM('Fidelity Mutual'!D36,'Monarch Life'!D36,AmerWstrn!D36,centennial!D36,'Kentucky Central'!D36,Midcontinent!D36,fbl!D36,'Family Guaranty'!D36,'Farmers&amp;Ranchers'!D36,'First Natl(Thrnr)'!D36,'Franklin Protective'!D36,'Franklin American'!D36,'International Fin'!D36,'National Affiliated'!D36,'Guarantee Security'!D36)</f>
        <v>528949.6827406576</v>
      </c>
      <c r="E36" s="28">
        <f>SUM('Fidelity Mutual'!E36,'Monarch Life'!E36,AmerWstrn!E36,centennial!E36,'Kentucky Central'!E36,Midcontinent!E36,fbl!E36,'Family Guaranty'!E36,'Farmers&amp;Ranchers'!E36,'First Natl(Thrnr)'!E36,'Franklin Protective'!E36,'Franklin American'!E36,'International Fin'!E36,'National Affiliated'!E36,'Guarantee Security'!E36)</f>
        <v>2627.35017330739</v>
      </c>
      <c r="F36" s="28">
        <f t="shared" si="0"/>
        <v>654281.1880323983</v>
      </c>
    </row>
    <row r="37" spans="1:6" ht="12.75">
      <c r="A37" s="20" t="s">
        <v>53</v>
      </c>
      <c r="B37" s="28">
        <f>SUM('Fidelity Mutual'!B37,'Monarch Life'!B37,AmerWstrn!B37,centennial!B37,'Kentucky Central'!B37,Midcontinent!B37,fbl!B37,'Family Guaranty'!B37,'Farmers&amp;Ranchers'!B37,'First Natl(Thrnr)'!B37,'Franklin Protective'!B37,'Franklin American'!B37,'International Fin'!B37,'National Affiliated'!B37,'Guarantee Security'!B37)</f>
        <v>333608.10118831863</v>
      </c>
      <c r="C37" s="28">
        <f>SUM('Fidelity Mutual'!C37,'Monarch Life'!C37,AmerWstrn!C37,centennial!C37,'Kentucky Central'!C37,Midcontinent!C37,fbl!C37,'Family Guaranty'!C37,'Farmers&amp;Ranchers'!C37,'First Natl(Thrnr)'!C37,'Franklin Protective'!C37,'Franklin American'!C37,'International Fin'!C37,'National Affiliated'!C37,'Guarantee Security'!C37)</f>
        <v>649372.7294376811</v>
      </c>
      <c r="D37" s="28">
        <f>SUM('Fidelity Mutual'!D37,'Monarch Life'!D37,AmerWstrn!D37,centennial!D37,'Kentucky Central'!D37,Midcontinent!D37,fbl!D37,'Family Guaranty'!D37,'Farmers&amp;Ranchers'!D37,'First Natl(Thrnr)'!D37,'Franklin Protective'!D37,'Franklin American'!D37,'International Fin'!D37,'National Affiliated'!D37,'Guarantee Security'!D37)</f>
        <v>112368.46517890439</v>
      </c>
      <c r="E37" s="28">
        <f>SUM('Fidelity Mutual'!E37,'Monarch Life'!E37,AmerWstrn!E37,centennial!E37,'Kentucky Central'!E37,Midcontinent!E37,fbl!E37,'Family Guaranty'!E37,'Farmers&amp;Ranchers'!E37,'First Natl(Thrnr)'!E37,'Franklin Protective'!E37,'Franklin American'!E37,'International Fin'!E37,'National Affiliated'!E37,'Guarantee Security'!E37)</f>
        <v>0</v>
      </c>
      <c r="F37" s="28">
        <f t="shared" si="0"/>
        <v>1095349.295804904</v>
      </c>
    </row>
    <row r="38" spans="1:6" ht="12.75">
      <c r="A38" s="20" t="s">
        <v>54</v>
      </c>
      <c r="B38" s="28">
        <f>SUM('Fidelity Mutual'!B38,'Monarch Life'!B38,AmerWstrn!B38,centennial!B38,'Kentucky Central'!B38,Midcontinent!B38,fbl!B38,'Family Guaranty'!B38,'Farmers&amp;Ranchers'!B38,'First Natl(Thrnr)'!B38,'Franklin Protective'!B38,'Franklin American'!B38,'International Fin'!B38,'National Affiliated'!B38,'Guarantee Security'!B38)</f>
        <v>91279.42060071995</v>
      </c>
      <c r="C38" s="28">
        <f>SUM('Fidelity Mutual'!C38,'Monarch Life'!C38,AmerWstrn!C38,centennial!C38,'Kentucky Central'!C38,Midcontinent!C38,fbl!C38,'Family Guaranty'!C38,'Farmers&amp;Ranchers'!C38,'First Natl(Thrnr)'!C38,'Franklin Protective'!C38,'Franklin American'!C38,'International Fin'!C38,'National Affiliated'!C38,'Guarantee Security'!C38)</f>
        <v>23487.74380203354</v>
      </c>
      <c r="D38" s="28">
        <f>SUM('Fidelity Mutual'!D38,'Monarch Life'!D38,AmerWstrn!D38,centennial!D38,'Kentucky Central'!D38,Midcontinent!D38,fbl!D38,'Family Guaranty'!D38,'Farmers&amp;Ranchers'!D38,'First Natl(Thrnr)'!D38,'Franklin Protective'!D38,'Franklin American'!D38,'International Fin'!D38,'National Affiliated'!D38,'Guarantee Security'!D38)</f>
        <v>29961.122033143736</v>
      </c>
      <c r="E38" s="28">
        <f>SUM('Fidelity Mutual'!E38,'Monarch Life'!E38,AmerWstrn!E38,centennial!E38,'Kentucky Central'!E38,Midcontinent!E38,fbl!E38,'Family Guaranty'!E38,'Farmers&amp;Ranchers'!E38,'First Natl(Thrnr)'!E38,'Franklin Protective'!E38,'Franklin American'!E38,'International Fin'!E38,'National Affiliated'!E38,'Guarantee Security'!E38)</f>
        <v>2615.2332624389464</v>
      </c>
      <c r="F38" s="28">
        <f t="shared" si="0"/>
        <v>147343.51969833617</v>
      </c>
    </row>
    <row r="39" spans="1:6" ht="12.75">
      <c r="A39" s="20" t="s">
        <v>55</v>
      </c>
      <c r="B39" s="28">
        <f>SUM('Fidelity Mutual'!B39,'Monarch Life'!B39,AmerWstrn!B39,centennial!B39,'Kentucky Central'!B39,Midcontinent!B39,fbl!B39,'Family Guaranty'!B39,'Farmers&amp;Ranchers'!B39,'First Natl(Thrnr)'!B39,'Franklin Protective'!B39,'Franklin American'!B39,'International Fin'!B39,'National Affiliated'!B39,'Guarantee Security'!B39)</f>
        <v>2571763.3087284495</v>
      </c>
      <c r="C39" s="28">
        <f>SUM('Fidelity Mutual'!C39,'Monarch Life'!C39,AmerWstrn!C39,centennial!C39,'Kentucky Central'!C39,Midcontinent!C39,fbl!C39,'Family Guaranty'!C39,'Farmers&amp;Ranchers'!C39,'First Natl(Thrnr)'!C39,'Franklin Protective'!C39,'Franklin American'!C39,'International Fin'!C39,'National Affiliated'!C39,'Guarantee Security'!C39)</f>
        <v>9377335.954355106</v>
      </c>
      <c r="D39" s="28">
        <f>SUM('Fidelity Mutual'!D39,'Monarch Life'!D39,AmerWstrn!D39,centennial!D39,'Kentucky Central'!D39,Midcontinent!D39,fbl!D39,'Family Guaranty'!D39,'Farmers&amp;Ranchers'!D39,'First Natl(Thrnr)'!D39,'Franklin Protective'!D39,'Franklin American'!D39,'International Fin'!D39,'National Affiliated'!D39,'Guarantee Security'!D39)</f>
        <v>1323691.676670484</v>
      </c>
      <c r="E39" s="28">
        <f>SUM('Fidelity Mutual'!E39,'Monarch Life'!E39,AmerWstrn!E39,centennial!E39,'Kentucky Central'!E39,Midcontinent!E39,fbl!E39,'Family Guaranty'!E39,'Farmers&amp;Ranchers'!E39,'First Natl(Thrnr)'!E39,'Franklin Protective'!E39,'Franklin American'!E39,'International Fin'!E39,'National Affiliated'!E39,'Guarantee Security'!E39)</f>
        <v>3354.3648254139694</v>
      </c>
      <c r="F39" s="28">
        <f t="shared" si="0"/>
        <v>13276145.304579454</v>
      </c>
    </row>
    <row r="40" spans="1:6" ht="12.75">
      <c r="A40" s="20" t="s">
        <v>56</v>
      </c>
      <c r="B40" s="28">
        <f>SUM('Fidelity Mutual'!B40,'Monarch Life'!B40,AmerWstrn!B40,centennial!B40,'Kentucky Central'!B40,Midcontinent!B40,fbl!B40,'Family Guaranty'!B40,'Farmers&amp;Ranchers'!B40,'First Natl(Thrnr)'!B40,'Franklin Protective'!B40,'Franklin American'!B40,'International Fin'!B40,'National Affiliated'!B40,'Guarantee Security'!B40)</f>
        <v>429581.8789594942</v>
      </c>
      <c r="C40" s="28">
        <f>SUM('Fidelity Mutual'!C40,'Monarch Life'!C40,AmerWstrn!C40,centennial!C40,'Kentucky Central'!C40,Midcontinent!C40,fbl!C40,'Family Guaranty'!C40,'Farmers&amp;Ranchers'!C40,'First Natl(Thrnr)'!C40,'Franklin Protective'!C40,'Franklin American'!C40,'International Fin'!C40,'National Affiliated'!C40,'Guarantee Security'!C40)</f>
        <v>1598261.3119695103</v>
      </c>
      <c r="D40" s="28">
        <f>SUM('Fidelity Mutual'!D40,'Monarch Life'!D40,AmerWstrn!D40,centennial!D40,'Kentucky Central'!D40,Midcontinent!D40,fbl!D40,'Family Guaranty'!D40,'Farmers&amp;Ranchers'!D40,'First Natl(Thrnr)'!D40,'Franklin Protective'!D40,'Franklin American'!D40,'International Fin'!D40,'National Affiliated'!D40,'Guarantee Security'!D40)</f>
        <v>4448.806020921891</v>
      </c>
      <c r="E40" s="28">
        <f>SUM('Fidelity Mutual'!E40,'Monarch Life'!E40,AmerWstrn!E40,centennial!E40,'Kentucky Central'!E40,Midcontinent!E40,fbl!E40,'Family Guaranty'!E40,'Farmers&amp;Ranchers'!E40,'First Natl(Thrnr)'!E40,'Franklin Protective'!E40,'Franklin American'!E40,'International Fin'!E40,'National Affiliated'!E40,'Guarantee Security'!E40)</f>
        <v>0</v>
      </c>
      <c r="F40" s="28">
        <f t="shared" si="0"/>
        <v>2032291.9969499263</v>
      </c>
    </row>
    <row r="41" spans="1:6" ht="12.75">
      <c r="A41" s="20" t="s">
        <v>57</v>
      </c>
      <c r="B41" s="28">
        <f>SUM('Fidelity Mutual'!B41,'Monarch Life'!B41,AmerWstrn!B41,centennial!B41,'Kentucky Central'!B41,Midcontinent!B41,fbl!B41,'Family Guaranty'!B41,'Farmers&amp;Ranchers'!B41,'First Natl(Thrnr)'!B41,'Franklin Protective'!B41,'Franklin American'!B41,'International Fin'!B41,'National Affiliated'!B41,'Guarantee Security'!B41)</f>
        <v>4187418.7415580954</v>
      </c>
      <c r="C41" s="28">
        <f>SUM('Fidelity Mutual'!C41,'Monarch Life'!C41,AmerWstrn!C41,centennial!C41,'Kentucky Central'!C41,Midcontinent!C41,fbl!C41,'Family Guaranty'!C41,'Farmers&amp;Ranchers'!C41,'First Natl(Thrnr)'!C41,'Franklin Protective'!C41,'Franklin American'!C41,'International Fin'!C41,'National Affiliated'!C41,'Guarantee Security'!C41)</f>
        <v>15878203.401310265</v>
      </c>
      <c r="D41" s="28">
        <f>SUM('Fidelity Mutual'!D41,'Monarch Life'!D41,AmerWstrn!D41,centennial!D41,'Kentucky Central'!D41,Midcontinent!D41,fbl!D41,'Family Guaranty'!D41,'Farmers&amp;Ranchers'!D41,'First Natl(Thrnr)'!D41,'Franklin Protective'!D41,'Franklin American'!D41,'International Fin'!D41,'National Affiliated'!D41,'Guarantee Security'!D41)</f>
        <v>1814994.7727111613</v>
      </c>
      <c r="E41" s="28">
        <f>SUM('Fidelity Mutual'!E41,'Monarch Life'!E41,AmerWstrn!E41,centennial!E41,'Kentucky Central'!E41,Midcontinent!E41,fbl!E41,'Family Guaranty'!E41,'Farmers&amp;Ranchers'!E41,'First Natl(Thrnr)'!E41,'Franklin Protective'!E41,'Franklin American'!E41,'International Fin'!E41,'National Affiliated'!E41,'Guarantee Security'!E41)</f>
        <v>3685.560389151411</v>
      </c>
      <c r="F41" s="28">
        <f t="shared" si="0"/>
        <v>21884302.475968674</v>
      </c>
    </row>
    <row r="42" spans="1:6" ht="12.75">
      <c r="A42" s="20" t="s">
        <v>58</v>
      </c>
      <c r="B42" s="28">
        <f>SUM('Fidelity Mutual'!B42,'Monarch Life'!B42,AmerWstrn!B42,centennial!B42,'Kentucky Central'!B42,Midcontinent!B42,fbl!B42,'Family Guaranty'!B42,'Farmers&amp;Ranchers'!B42,'First Natl(Thrnr)'!B42,'Franklin Protective'!B42,'Franklin American'!B42,'International Fin'!B42,'National Affiliated'!B42,'Guarantee Security'!B42)</f>
        <v>6254136.685185347</v>
      </c>
      <c r="C42" s="28">
        <f>SUM('Fidelity Mutual'!C42,'Monarch Life'!C42,AmerWstrn!C42,centennial!C42,'Kentucky Central'!C42,Midcontinent!C42,fbl!C42,'Family Guaranty'!C42,'Farmers&amp;Ranchers'!C42,'First Natl(Thrnr)'!C42,'Franklin Protective'!C42,'Franklin American'!C42,'International Fin'!C42,'National Affiliated'!C42,'Guarantee Security'!C42)</f>
        <v>6974191.49967685</v>
      </c>
      <c r="D42" s="28">
        <f>SUM('Fidelity Mutual'!D42,'Monarch Life'!D42,AmerWstrn!D42,centennial!D42,'Kentucky Central'!D42,Midcontinent!D42,fbl!D42,'Family Guaranty'!D42,'Farmers&amp;Ranchers'!D42,'First Natl(Thrnr)'!D42,'Franklin Protective'!D42,'Franklin American'!D42,'International Fin'!D42,'National Affiliated'!D42,'Guarantee Security'!D42)</f>
        <v>2344778.893101187</v>
      </c>
      <c r="E42" s="28">
        <f>SUM('Fidelity Mutual'!E42,'Monarch Life'!E42,AmerWstrn!E42,centennial!E42,'Kentucky Central'!E42,Midcontinent!E42,fbl!E42,'Family Guaranty'!E42,'Farmers&amp;Ranchers'!E42,'First Natl(Thrnr)'!E42,'Franklin Protective'!E42,'Franklin American'!E42,'International Fin'!E42,'National Affiliated'!E42,'Guarantee Security'!E42)</f>
        <v>0</v>
      </c>
      <c r="F42" s="28">
        <f t="shared" si="0"/>
        <v>15573107.077963384</v>
      </c>
    </row>
    <row r="43" spans="1:6" ht="12.75">
      <c r="A43" s="20" t="s">
        <v>59</v>
      </c>
      <c r="B43" s="28">
        <f>SUM('Fidelity Mutual'!B43,'Monarch Life'!B43,AmerWstrn!B43,centennial!B43,'Kentucky Central'!B43,Midcontinent!B43,fbl!B43,'Family Guaranty'!B43,'Farmers&amp;Ranchers'!B43,'First Natl(Thrnr)'!B43,'Franklin Protective'!B43,'Franklin American'!B43,'International Fin'!B43,'National Affiliated'!B43,'Guarantee Security'!B43)</f>
        <v>558348.2726211501</v>
      </c>
      <c r="C43" s="28">
        <f>SUM('Fidelity Mutual'!C43,'Monarch Life'!C43,AmerWstrn!C43,centennial!C43,'Kentucky Central'!C43,Midcontinent!C43,fbl!C43,'Family Guaranty'!C43,'Farmers&amp;Ranchers'!C43,'First Natl(Thrnr)'!C43,'Franklin Protective'!C43,'Franklin American'!C43,'International Fin'!C43,'National Affiliated'!C43,'Guarantee Security'!C43)</f>
        <v>1731550.4192883032</v>
      </c>
      <c r="D43" s="28">
        <f>SUM('Fidelity Mutual'!D43,'Monarch Life'!D43,AmerWstrn!D43,centennial!D43,'Kentucky Central'!D43,Midcontinent!D43,fbl!D43,'Family Guaranty'!D43,'Farmers&amp;Ranchers'!D43,'First Natl(Thrnr)'!D43,'Franklin Protective'!D43,'Franklin American'!D43,'International Fin'!D43,'National Affiliated'!D43,'Guarantee Security'!D43)</f>
        <v>800321.4410502184</v>
      </c>
      <c r="E43" s="28">
        <f>SUM('Fidelity Mutual'!E43,'Monarch Life'!E43,AmerWstrn!E43,centennial!E43,'Kentucky Central'!E43,Midcontinent!E43,fbl!E43,'Family Guaranty'!E43,'Farmers&amp;Ranchers'!E43,'First Natl(Thrnr)'!E43,'Franklin Protective'!E43,'Franklin American'!E43,'International Fin'!E43,'National Affiliated'!E43,'Guarantee Security'!E43)</f>
        <v>0</v>
      </c>
      <c r="F43" s="28">
        <f t="shared" si="0"/>
        <v>3090220.132959672</v>
      </c>
    </row>
    <row r="44" spans="1:6" ht="12.75">
      <c r="A44" s="20" t="s">
        <v>60</v>
      </c>
      <c r="B44" s="28">
        <f>SUM('Fidelity Mutual'!B44,'Monarch Life'!B44,AmerWstrn!B44,centennial!B44,'Kentucky Central'!B44,Midcontinent!B44,fbl!B44,'Family Guaranty'!B44,'Farmers&amp;Ranchers'!B44,'First Natl(Thrnr)'!B44,'Franklin Protective'!B44,'Franklin American'!B44,'International Fin'!B44,'National Affiliated'!B44,'Guarantee Security'!B44)</f>
        <v>1369224.8758152493</v>
      </c>
      <c r="C44" s="28">
        <f>SUM('Fidelity Mutual'!C44,'Monarch Life'!C44,AmerWstrn!C44,centennial!C44,'Kentucky Central'!C44,Midcontinent!C44,fbl!C44,'Family Guaranty'!C44,'Farmers&amp;Ranchers'!C44,'First Natl(Thrnr)'!C44,'Franklin Protective'!C44,'Franklin American'!C44,'International Fin'!C44,'National Affiliated'!C44,'Guarantee Security'!C44)</f>
        <v>11265592.095911937</v>
      </c>
      <c r="D44" s="28">
        <f>SUM('Fidelity Mutual'!D44,'Monarch Life'!D44,AmerWstrn!D44,centennial!D44,'Kentucky Central'!D44,Midcontinent!D44,fbl!D44,'Family Guaranty'!D44,'Farmers&amp;Ranchers'!D44,'First Natl(Thrnr)'!D44,'Franklin Protective'!D44,'Franklin American'!D44,'International Fin'!D44,'National Affiliated'!D44,'Guarantee Security'!D44)</f>
        <v>359996.93889764155</v>
      </c>
      <c r="E44" s="28">
        <f>SUM('Fidelity Mutual'!E44,'Monarch Life'!E44,AmerWstrn!E44,centennial!E44,'Kentucky Central'!E44,Midcontinent!E44,fbl!E44,'Family Guaranty'!E44,'Farmers&amp;Ranchers'!E44,'First Natl(Thrnr)'!E44,'Franklin Protective'!E44,'Franklin American'!E44,'International Fin'!E44,'National Affiliated'!E44,'Guarantee Security'!E44)</f>
        <v>13389.18650962951</v>
      </c>
      <c r="F44" s="28">
        <f t="shared" si="0"/>
        <v>13008203.097134458</v>
      </c>
    </row>
    <row r="45" spans="1:6" ht="12.75">
      <c r="A45" s="20" t="s">
        <v>61</v>
      </c>
      <c r="B45" s="28">
        <f>SUM('Fidelity Mutual'!B45,'Monarch Life'!B45,AmerWstrn!B45,centennial!B45,'Kentucky Central'!B45,Midcontinent!B45,fbl!B45,'Family Guaranty'!B45,'Farmers&amp;Ranchers'!B45,'First Natl(Thrnr)'!B45,'Franklin Protective'!B45,'Franklin American'!B45,'International Fin'!B45,'National Affiliated'!B45,'Guarantee Security'!B45)</f>
        <v>0</v>
      </c>
      <c r="C45" s="28">
        <f>SUM('Fidelity Mutual'!C45,'Monarch Life'!C45,AmerWstrn!C45,centennial!C45,'Kentucky Central'!C45,Midcontinent!C45,fbl!C45,'Family Guaranty'!C45,'Farmers&amp;Ranchers'!C45,'First Natl(Thrnr)'!C45,'Franklin Protective'!C45,'Franklin American'!C45,'International Fin'!C45,'National Affiliated'!C45,'Guarantee Security'!C45)</f>
        <v>237.6321924106133</v>
      </c>
      <c r="D45" s="28">
        <f>SUM('Fidelity Mutual'!D45,'Monarch Life'!D45,AmerWstrn!D45,centennial!D45,'Kentucky Central'!D45,Midcontinent!D45,fbl!D45,'Family Guaranty'!D45,'Farmers&amp;Ranchers'!D45,'First Natl(Thrnr)'!D45,'Franklin Protective'!D45,'Franklin American'!D45,'International Fin'!D45,'National Affiliated'!D45,'Guarantee Security'!D45)</f>
        <v>45464.06555658217</v>
      </c>
      <c r="E45" s="28">
        <f>SUM('Fidelity Mutual'!E45,'Monarch Life'!E45,AmerWstrn!E45,centennial!E45,'Kentucky Central'!E45,Midcontinent!E45,fbl!E45,'Family Guaranty'!E45,'Farmers&amp;Ranchers'!E45,'First Natl(Thrnr)'!E45,'Franklin Protective'!E45,'Franklin American'!E45,'International Fin'!E45,'National Affiliated'!E45,'Guarantee Security'!E45)</f>
        <v>0</v>
      </c>
      <c r="F45" s="28">
        <f t="shared" si="0"/>
        <v>45701.69774899279</v>
      </c>
    </row>
    <row r="46" spans="1:6" ht="12.75">
      <c r="A46" s="20" t="s">
        <v>62</v>
      </c>
      <c r="B46" s="28">
        <f>SUM('Fidelity Mutual'!B46,'Monarch Life'!B46,AmerWstrn!B46,centennial!B46,'Kentucky Central'!B46,Midcontinent!B46,fbl!B46,'Family Guaranty'!B46,'Farmers&amp;Ranchers'!B46,'First Natl(Thrnr)'!B46,'Franklin Protective'!B46,'Franklin American'!B46,'International Fin'!B46,'National Affiliated'!B46,'Guarantee Security'!B46)</f>
        <v>21146.832887059765</v>
      </c>
      <c r="C46" s="28">
        <f>SUM('Fidelity Mutual'!C46,'Monarch Life'!C46,AmerWstrn!C46,centennial!C46,'Kentucky Central'!C46,Midcontinent!C46,fbl!C46,'Family Guaranty'!C46,'Farmers&amp;Ranchers'!C46,'First Natl(Thrnr)'!C46,'Franklin Protective'!C46,'Franklin American'!C46,'International Fin'!C46,'National Affiliated'!C46,'Guarantee Security'!C46)</f>
        <v>7779.455232276924</v>
      </c>
      <c r="D46" s="28">
        <f>SUM('Fidelity Mutual'!D46,'Monarch Life'!D46,AmerWstrn!D46,centennial!D46,'Kentucky Central'!D46,Midcontinent!D46,fbl!D46,'Family Guaranty'!D46,'Farmers&amp;Ranchers'!D46,'First Natl(Thrnr)'!D46,'Franklin Protective'!D46,'Franklin American'!D46,'International Fin'!D46,'National Affiliated'!D46,'Guarantee Security'!D46)</f>
        <v>1330.0925347862237</v>
      </c>
      <c r="E46" s="28">
        <f>SUM('Fidelity Mutual'!E46,'Monarch Life'!E46,AmerWstrn!E46,centennial!E46,'Kentucky Central'!E46,Midcontinent!E46,fbl!E46,'Family Guaranty'!E46,'Farmers&amp;Ranchers'!E46,'First Natl(Thrnr)'!E46,'Franklin Protective'!E46,'Franklin American'!E46,'International Fin'!E46,'National Affiliated'!E46,'Guarantee Security'!E46)</f>
        <v>0</v>
      </c>
      <c r="F46" s="28">
        <f t="shared" si="0"/>
        <v>30256.380654122913</v>
      </c>
    </row>
    <row r="47" spans="1:6" ht="12.75">
      <c r="A47" s="20" t="s">
        <v>63</v>
      </c>
      <c r="B47" s="28">
        <f>SUM('Fidelity Mutual'!B47,'Monarch Life'!B47,AmerWstrn!B47,centennial!B47,'Kentucky Central'!B47,Midcontinent!B47,fbl!B47,'Family Guaranty'!B47,'Farmers&amp;Ranchers'!B47,'First Natl(Thrnr)'!B47,'Franklin Protective'!B47,'Franklin American'!B47,'International Fin'!B47,'National Affiliated'!B47,'Guarantee Security'!B47)</f>
        <v>1060590.3412715863</v>
      </c>
      <c r="C47" s="28">
        <f>SUM('Fidelity Mutual'!C47,'Monarch Life'!C47,AmerWstrn!C47,centennial!C47,'Kentucky Central'!C47,Midcontinent!C47,fbl!C47,'Family Guaranty'!C47,'Farmers&amp;Ranchers'!C47,'First Natl(Thrnr)'!C47,'Franklin Protective'!C47,'Franklin American'!C47,'International Fin'!C47,'National Affiliated'!C47,'Guarantee Security'!C47)</f>
        <v>3500758.1316326763</v>
      </c>
      <c r="D47" s="28">
        <f>SUM('Fidelity Mutual'!D47,'Monarch Life'!D47,AmerWstrn!D47,centennial!D47,'Kentucky Central'!D47,Midcontinent!D47,fbl!D47,'Family Guaranty'!D47,'Farmers&amp;Ranchers'!D47,'First Natl(Thrnr)'!D47,'Franklin Protective'!D47,'Franklin American'!D47,'International Fin'!D47,'National Affiliated'!D47,'Guarantee Security'!D47)</f>
        <v>3497845.1444413615</v>
      </c>
      <c r="E47" s="28">
        <f>SUM('Fidelity Mutual'!E47,'Monarch Life'!E47,AmerWstrn!E47,centennial!E47,'Kentucky Central'!E47,Midcontinent!E47,fbl!E47,'Family Guaranty'!E47,'Farmers&amp;Ranchers'!E47,'First Natl(Thrnr)'!E47,'Franklin Protective'!E47,'Franklin American'!E47,'International Fin'!E47,'National Affiliated'!E47,'Guarantee Security'!E47)</f>
        <v>0</v>
      </c>
      <c r="F47" s="28">
        <f t="shared" si="0"/>
        <v>8059193.617345625</v>
      </c>
    </row>
    <row r="48" spans="1:6" ht="12.75">
      <c r="A48" s="20" t="s">
        <v>64</v>
      </c>
      <c r="B48" s="28">
        <f>SUM('Fidelity Mutual'!B48,'Monarch Life'!B48,AmerWstrn!B48,centennial!B48,'Kentucky Central'!B48,Midcontinent!B48,fbl!B48,'Family Guaranty'!B48,'Farmers&amp;Ranchers'!B48,'First Natl(Thrnr)'!B48,'Franklin Protective'!B48,'Franklin American'!B48,'International Fin'!B48,'National Affiliated'!B48,'Guarantee Security'!B48)</f>
        <v>368640.3300919441</v>
      </c>
      <c r="C48" s="28">
        <f>SUM('Fidelity Mutual'!C48,'Monarch Life'!C48,AmerWstrn!C48,centennial!C48,'Kentucky Central'!C48,Midcontinent!C48,fbl!C48,'Family Guaranty'!C48,'Farmers&amp;Ranchers'!C48,'First Natl(Thrnr)'!C48,'Franklin Protective'!C48,'Franklin American'!C48,'International Fin'!C48,'National Affiliated'!C48,'Guarantee Security'!C48)</f>
        <v>883754.7022483043</v>
      </c>
      <c r="D48" s="28">
        <f>SUM('Fidelity Mutual'!D48,'Monarch Life'!D48,AmerWstrn!D48,centennial!D48,'Kentucky Central'!D48,Midcontinent!D48,fbl!D48,'Family Guaranty'!D48,'Farmers&amp;Ranchers'!D48,'First Natl(Thrnr)'!D48,'Franklin Protective'!D48,'Franklin American'!D48,'International Fin'!D48,'National Affiliated'!D48,'Guarantee Security'!D48)</f>
        <v>583.850197841596</v>
      </c>
      <c r="E48" s="28">
        <f>SUM('Fidelity Mutual'!E48,'Monarch Life'!E48,AmerWstrn!E48,centennial!E48,'Kentucky Central'!E48,Midcontinent!E48,fbl!E48,'Family Guaranty'!E48,'Farmers&amp;Ranchers'!E48,'First Natl(Thrnr)'!E48,'Franklin Protective'!E48,'Franklin American'!E48,'International Fin'!E48,'National Affiliated'!E48,'Guarantee Security'!E48)</f>
        <v>0</v>
      </c>
      <c r="F48" s="28">
        <f t="shared" si="0"/>
        <v>1252978.88253809</v>
      </c>
    </row>
    <row r="49" spans="1:6" ht="12.75">
      <c r="A49" s="20" t="s">
        <v>65</v>
      </c>
      <c r="B49" s="28">
        <f>SUM('Fidelity Mutual'!B49,'Monarch Life'!B49,AmerWstrn!B49,centennial!B49,'Kentucky Central'!B49,Midcontinent!B49,fbl!B49,'Family Guaranty'!B49,'Farmers&amp;Ranchers'!B49,'First Natl(Thrnr)'!B49,'Franklin Protective'!B49,'Franklin American'!B49,'International Fin'!B49,'National Affiliated'!B49,'Guarantee Security'!B49)</f>
        <v>31344307.806068823</v>
      </c>
      <c r="C49" s="28">
        <f>SUM('Fidelity Mutual'!C49,'Monarch Life'!C49,AmerWstrn!C49,centennial!C49,'Kentucky Central'!C49,Midcontinent!C49,fbl!C49,'Family Guaranty'!C49,'Farmers&amp;Ranchers'!C49,'First Natl(Thrnr)'!C49,'Franklin Protective'!C49,'Franklin American'!C49,'International Fin'!C49,'National Affiliated'!C49,'Guarantee Security'!C49)</f>
        <v>13758795.249716992</v>
      </c>
      <c r="D49" s="28">
        <f>SUM('Fidelity Mutual'!D49,'Monarch Life'!D49,AmerWstrn!D49,centennial!D49,'Kentucky Central'!D49,Midcontinent!D49,fbl!D49,'Family Guaranty'!D49,'Farmers&amp;Ranchers'!D49,'First Natl(Thrnr)'!D49,'Franklin Protective'!D49,'Franklin American'!D49,'International Fin'!D49,'National Affiliated'!D49,'Guarantee Security'!D49)</f>
        <v>1620172.5833618129</v>
      </c>
      <c r="E49" s="28">
        <f>SUM('Fidelity Mutual'!E49,'Monarch Life'!E49,AmerWstrn!E49,centennial!E49,'Kentucky Central'!E49,Midcontinent!E49,fbl!E49,'Family Guaranty'!E49,'Farmers&amp;Ranchers'!E49,'First Natl(Thrnr)'!E49,'Franklin Protective'!E49,'Franklin American'!E49,'International Fin'!E49,'National Affiliated'!E49,'Guarantee Security'!E49)</f>
        <v>0</v>
      </c>
      <c r="F49" s="28">
        <f t="shared" si="0"/>
        <v>46723275.639147624</v>
      </c>
    </row>
    <row r="50" spans="1:6" ht="12.75">
      <c r="A50" s="20" t="s">
        <v>66</v>
      </c>
      <c r="B50" s="28">
        <f>SUM('Fidelity Mutual'!B50,'Monarch Life'!B50,AmerWstrn!B50,centennial!B50,'Kentucky Central'!B50,Midcontinent!B50,fbl!B50,'Family Guaranty'!B50,'Farmers&amp;Ranchers'!B50,'First Natl(Thrnr)'!B50,'Franklin Protective'!B50,'Franklin American'!B50,'International Fin'!B50,'National Affiliated'!B50,'Guarantee Security'!B50)</f>
        <v>4995915.459311926</v>
      </c>
      <c r="C50" s="28">
        <f>SUM('Fidelity Mutual'!C50,'Monarch Life'!C50,AmerWstrn!C50,centennial!C50,'Kentucky Central'!C50,Midcontinent!C50,fbl!C50,'Family Guaranty'!C50,'Farmers&amp;Ranchers'!C50,'First Natl(Thrnr)'!C50,'Franklin Protective'!C50,'Franklin American'!C50,'International Fin'!C50,'National Affiliated'!C50,'Guarantee Security'!C50)</f>
        <v>11585562.769416433</v>
      </c>
      <c r="D50" s="28">
        <f>SUM('Fidelity Mutual'!D50,'Monarch Life'!D50,AmerWstrn!D50,centennial!D50,'Kentucky Central'!D50,Midcontinent!D50,fbl!D50,'Family Guaranty'!D50,'Farmers&amp;Ranchers'!D50,'First Natl(Thrnr)'!D50,'Franklin Protective'!D50,'Franklin American'!D50,'International Fin'!D50,'National Affiliated'!D50,'Guarantee Security'!D50)</f>
        <v>2588997.410711443</v>
      </c>
      <c r="E50" s="28">
        <f>SUM('Fidelity Mutual'!E50,'Monarch Life'!E50,AmerWstrn!E50,centennial!E50,'Kentucky Central'!E50,Midcontinent!E50,fbl!E50,'Family Guaranty'!E50,'Farmers&amp;Ranchers'!E50,'First Natl(Thrnr)'!E50,'Franklin Protective'!E50,'Franklin American'!E50,'International Fin'!E50,'National Affiliated'!E50,'Guarantee Security'!E50)</f>
        <v>0</v>
      </c>
      <c r="F50" s="28">
        <f t="shared" si="0"/>
        <v>19170475.6394398</v>
      </c>
    </row>
    <row r="51" spans="1:6" ht="12.75">
      <c r="A51" s="20" t="s">
        <v>67</v>
      </c>
      <c r="B51" s="28">
        <f>SUM('Fidelity Mutual'!B51,'Monarch Life'!B51,AmerWstrn!B51,centennial!B51,'Kentucky Central'!B51,Midcontinent!B51,fbl!B51,'Family Guaranty'!B51,'Farmers&amp;Ranchers'!B51,'First Natl(Thrnr)'!B51,'Franklin Protective'!B51,'Franklin American'!B51,'International Fin'!B51,'National Affiliated'!B51,'Guarantee Security'!B51)</f>
        <v>473740.2144108971</v>
      </c>
      <c r="C51" s="28">
        <f>SUM('Fidelity Mutual'!C51,'Monarch Life'!C51,AmerWstrn!C51,centennial!C51,'Kentucky Central'!C51,Midcontinent!C51,fbl!C51,'Family Guaranty'!C51,'Farmers&amp;Ranchers'!C51,'First Natl(Thrnr)'!C51,'Franklin Protective'!C51,'Franklin American'!C51,'International Fin'!C51,'National Affiliated'!C51,'Guarantee Security'!C51)</f>
        <v>979338.1584710041</v>
      </c>
      <c r="D51" s="28">
        <f>SUM('Fidelity Mutual'!D51,'Monarch Life'!D51,AmerWstrn!D51,centennial!D51,'Kentucky Central'!D51,Midcontinent!D51,fbl!D51,'Family Guaranty'!D51,'Farmers&amp;Ranchers'!D51,'First Natl(Thrnr)'!D51,'Franklin Protective'!D51,'Franklin American'!D51,'International Fin'!D51,'National Affiliated'!D51,'Guarantee Security'!D51)</f>
        <v>65691.30362644173</v>
      </c>
      <c r="E51" s="28">
        <f>SUM('Fidelity Mutual'!E51,'Monarch Life'!E51,AmerWstrn!E51,centennial!E51,'Kentucky Central'!E51,Midcontinent!E51,fbl!E51,'Family Guaranty'!E51,'Farmers&amp;Ranchers'!E51,'First Natl(Thrnr)'!E51,'Franklin Protective'!E51,'Franklin American'!E51,'International Fin'!E51,'National Affiliated'!E51,'Guarantee Security'!E51)</f>
        <v>0</v>
      </c>
      <c r="F51" s="28">
        <f t="shared" si="0"/>
        <v>1518769.6765083428</v>
      </c>
    </row>
    <row r="52" spans="1:6" ht="12.75">
      <c r="A52" s="20" t="s">
        <v>68</v>
      </c>
      <c r="B52" s="28">
        <f>SUM('Fidelity Mutual'!B52,'Monarch Life'!B52,AmerWstrn!B52,centennial!B52,'Kentucky Central'!B52,Midcontinent!B52,fbl!B52,'Family Guaranty'!B52,'Farmers&amp;Ranchers'!B52,'First Natl(Thrnr)'!B52,'Franklin Protective'!B52,'Franklin American'!B52,'International Fin'!B52,'National Affiliated'!B52,'Guarantee Security'!B52)</f>
        <v>9212.247885198269</v>
      </c>
      <c r="C52" s="28">
        <f>SUM('Fidelity Mutual'!C52,'Monarch Life'!C52,AmerWstrn!C52,centennial!C52,'Kentucky Central'!C52,Midcontinent!C52,fbl!C52,'Family Guaranty'!C52,'Farmers&amp;Ranchers'!C52,'First Natl(Thrnr)'!C52,'Franklin Protective'!C52,'Franklin American'!C52,'International Fin'!C52,'National Affiliated'!C52,'Guarantee Security'!C52)</f>
        <v>221809.426953782</v>
      </c>
      <c r="D52" s="28">
        <f>SUM('Fidelity Mutual'!D52,'Monarch Life'!D52,AmerWstrn!D52,centennial!D52,'Kentucky Central'!D52,Midcontinent!D52,fbl!D52,'Family Guaranty'!D52,'Farmers&amp;Ranchers'!D52,'First Natl(Thrnr)'!D52,'Franklin Protective'!D52,'Franklin American'!D52,'International Fin'!D52,'National Affiliated'!D52,'Guarantee Security'!D52)</f>
        <v>156666.6653652546</v>
      </c>
      <c r="E52" s="28">
        <f>SUM('Fidelity Mutual'!E52,'Monarch Life'!E52,AmerWstrn!E52,centennial!E52,'Kentucky Central'!E52,Midcontinent!E52,fbl!E52,'Family Guaranty'!E52,'Farmers&amp;Ranchers'!E52,'First Natl(Thrnr)'!E52,'Franklin Protective'!E52,'Franklin American'!E52,'International Fin'!E52,'National Affiliated'!E52,'Guarantee Security'!E52)</f>
        <v>0</v>
      </c>
      <c r="F52" s="28">
        <f t="shared" si="0"/>
        <v>387688.3402042349</v>
      </c>
    </row>
    <row r="53" spans="1:6" ht="12.75">
      <c r="A53" s="20" t="s">
        <v>69</v>
      </c>
      <c r="B53" s="28">
        <f>SUM('Fidelity Mutual'!B53,'Monarch Life'!B53,AmerWstrn!B53,centennial!B53,'Kentucky Central'!B53,Midcontinent!B53,fbl!B53,'Family Guaranty'!B53,'Farmers&amp;Ranchers'!B53,'First Natl(Thrnr)'!B53,'Franklin Protective'!B53,'Franklin American'!B53,'International Fin'!B53,'National Affiliated'!B53,'Guarantee Security'!B53)</f>
        <v>1305725.0477820933</v>
      </c>
      <c r="C53" s="28">
        <f>SUM('Fidelity Mutual'!C53,'Monarch Life'!C53,AmerWstrn!C53,centennial!C53,'Kentucky Central'!C53,Midcontinent!C53,fbl!C53,'Family Guaranty'!C53,'Farmers&amp;Ranchers'!C53,'First Natl(Thrnr)'!C53,'Franklin Protective'!C53,'Franklin American'!C53,'International Fin'!C53,'National Affiliated'!C53,'Guarantee Security'!C53)</f>
        <v>8131608.726331495</v>
      </c>
      <c r="D53" s="28">
        <f>SUM('Fidelity Mutual'!D53,'Monarch Life'!D53,AmerWstrn!D53,centennial!D53,'Kentucky Central'!D53,Midcontinent!D53,fbl!D53,'Family Guaranty'!D53,'Farmers&amp;Ranchers'!D53,'First Natl(Thrnr)'!D53,'Franklin Protective'!D53,'Franklin American'!D53,'International Fin'!D53,'National Affiliated'!D53,'Guarantee Security'!D53)</f>
        <v>1015332.557639314</v>
      </c>
      <c r="E53" s="28">
        <f>SUM('Fidelity Mutual'!E53,'Monarch Life'!E53,AmerWstrn!E53,centennial!E53,'Kentucky Central'!E53,Midcontinent!E53,fbl!E53,'Family Guaranty'!E53,'Farmers&amp;Ranchers'!E53,'First Natl(Thrnr)'!E53,'Franklin Protective'!E53,'Franklin American'!E53,'International Fin'!E53,'National Affiliated'!E53,'Guarantee Security'!E53)</f>
        <v>0</v>
      </c>
      <c r="F53" s="28">
        <f t="shared" si="0"/>
        <v>10452666.331752902</v>
      </c>
    </row>
    <row r="54" spans="1:6" ht="12.75">
      <c r="A54" s="20" t="s">
        <v>70</v>
      </c>
      <c r="B54" s="28">
        <f>SUM('Fidelity Mutual'!B54,'Monarch Life'!B54,AmerWstrn!B54,centennial!B54,'Kentucky Central'!B54,Midcontinent!B54,fbl!B54,'Family Guaranty'!B54,'Farmers&amp;Ranchers'!B54,'First Natl(Thrnr)'!B54,'Franklin Protective'!B54,'Franklin American'!B54,'International Fin'!B54,'National Affiliated'!B54,'Guarantee Security'!B54)</f>
        <v>1553736.131594954</v>
      </c>
      <c r="C54" s="28">
        <f>SUM('Fidelity Mutual'!C54,'Monarch Life'!C54,AmerWstrn!C54,centennial!C54,'Kentucky Central'!C54,Midcontinent!C54,fbl!C54,'Family Guaranty'!C54,'Farmers&amp;Ranchers'!C54,'First Natl(Thrnr)'!C54,'Franklin Protective'!C54,'Franklin American'!C54,'International Fin'!C54,'National Affiliated'!C54,'Guarantee Security'!C54)</f>
        <v>2606062.3958293237</v>
      </c>
      <c r="D54" s="28">
        <f>SUM('Fidelity Mutual'!D54,'Monarch Life'!D54,AmerWstrn!D54,centennial!D54,'Kentucky Central'!D54,Midcontinent!D54,fbl!D54,'Family Guaranty'!D54,'Farmers&amp;Ranchers'!D54,'First Natl(Thrnr)'!D54,'Franklin Protective'!D54,'Franklin American'!D54,'International Fin'!D54,'National Affiliated'!D54,'Guarantee Security'!D54)</f>
        <v>630663.3159144396</v>
      </c>
      <c r="E54" s="28">
        <f>SUM('Fidelity Mutual'!E54,'Monarch Life'!E54,AmerWstrn!E54,centennial!E54,'Kentucky Central'!E54,Midcontinent!E54,fbl!E54,'Family Guaranty'!E54,'Farmers&amp;Ranchers'!E54,'First Natl(Thrnr)'!E54,'Franklin Protective'!E54,'Franklin American'!E54,'International Fin'!E54,'National Affiliated'!E54,'Guarantee Security'!E54)</f>
        <v>0</v>
      </c>
      <c r="F54" s="28">
        <f t="shared" si="0"/>
        <v>4790461.843338718</v>
      </c>
    </row>
    <row r="55" spans="1:6" ht="12.75">
      <c r="A55" s="20" t="s">
        <v>71</v>
      </c>
      <c r="B55" s="28">
        <f>SUM('Fidelity Mutual'!B55,'Monarch Life'!B55,AmerWstrn!B55,centennial!B55,'Kentucky Central'!B55,Midcontinent!B55,fbl!B55,'Family Guaranty'!B55,'Farmers&amp;Ranchers'!B55,'First Natl(Thrnr)'!B55,'Franklin Protective'!B55,'Franklin American'!B55,'International Fin'!B55,'National Affiliated'!B55,'Guarantee Security'!B55)</f>
        <v>646828.5562369692</v>
      </c>
      <c r="C55" s="28">
        <f>SUM('Fidelity Mutual'!C55,'Monarch Life'!C55,AmerWstrn!C55,centennial!C55,'Kentucky Central'!C55,Midcontinent!C55,fbl!C55,'Family Guaranty'!C55,'Farmers&amp;Ranchers'!C55,'First Natl(Thrnr)'!C55,'Franklin Protective'!C55,'Franklin American'!C55,'International Fin'!C55,'National Affiliated'!C55,'Guarantee Security'!C55)</f>
        <v>833767.5035485541</v>
      </c>
      <c r="D55" s="28">
        <f>SUM('Fidelity Mutual'!D55,'Monarch Life'!D55,AmerWstrn!D55,centennial!D55,'Kentucky Central'!D55,Midcontinent!D55,fbl!D55,'Family Guaranty'!D55,'Farmers&amp;Ranchers'!D55,'First Natl(Thrnr)'!D55,'Franklin Protective'!D55,'Franklin American'!D55,'International Fin'!D55,'National Affiliated'!D55,'Guarantee Security'!D55)</f>
        <v>548995.6421254895</v>
      </c>
      <c r="E55" s="28">
        <f>SUM('Fidelity Mutual'!E55,'Monarch Life'!E55,AmerWstrn!E55,centennial!E55,'Kentucky Central'!E55,Midcontinent!E55,fbl!E55,'Family Guaranty'!E55,'Farmers&amp;Ranchers'!E55,'First Natl(Thrnr)'!E55,'Franklin Protective'!E55,'Franklin American'!E55,'International Fin'!E55,'National Affiliated'!E55,'Guarantee Security'!E55)</f>
        <v>0</v>
      </c>
      <c r="F55" s="28">
        <f t="shared" si="0"/>
        <v>2029591.701911013</v>
      </c>
    </row>
    <row r="56" spans="1:6" ht="12.75">
      <c r="A56" s="20" t="s">
        <v>72</v>
      </c>
      <c r="B56" s="28">
        <f>SUM('Fidelity Mutual'!B56,'Monarch Life'!B56,AmerWstrn!B56,centennial!B56,'Kentucky Central'!B56,Midcontinent!B56,fbl!B56,'Family Guaranty'!B56,'Farmers&amp;Ranchers'!B56,'First Natl(Thrnr)'!B56,'Franklin Protective'!B56,'Franklin American'!B56,'International Fin'!B56,'National Affiliated'!B56,'Guarantee Security'!B56)</f>
        <v>379472.2217001034</v>
      </c>
      <c r="C56" s="28">
        <f>SUM('Fidelity Mutual'!C56,'Monarch Life'!C56,AmerWstrn!C56,centennial!C56,'Kentucky Central'!C56,Midcontinent!C56,fbl!C56,'Family Guaranty'!C56,'Farmers&amp;Ranchers'!C56,'First Natl(Thrnr)'!C56,'Franklin Protective'!C56,'Franklin American'!C56,'International Fin'!C56,'National Affiliated'!C56,'Guarantee Security'!C56)</f>
        <v>907049.5654340977</v>
      </c>
      <c r="D56" s="28">
        <f>SUM('Fidelity Mutual'!D56,'Monarch Life'!D56,AmerWstrn!D56,centennial!D56,'Kentucky Central'!D56,Midcontinent!D56,fbl!D56,'Family Guaranty'!D56,'Farmers&amp;Ranchers'!D56,'First Natl(Thrnr)'!D56,'Franklin Protective'!D56,'Franklin American'!D56,'International Fin'!D56,'National Affiliated'!D56,'Guarantee Security'!D56)</f>
        <v>453455.8076798083</v>
      </c>
      <c r="E56" s="28">
        <f>SUM('Fidelity Mutual'!E56,'Monarch Life'!E56,AmerWstrn!E56,centennial!E56,'Kentucky Central'!E56,Midcontinent!E56,fbl!E56,'Family Guaranty'!E56,'Farmers&amp;Ranchers'!E56,'First Natl(Thrnr)'!E56,'Franklin Protective'!E56,'Franklin American'!E56,'International Fin'!E56,'National Affiliated'!E56,'Guarantee Security'!E56)</f>
        <v>0</v>
      </c>
      <c r="F56" s="28">
        <f t="shared" si="0"/>
        <v>1739977.5948140093</v>
      </c>
    </row>
    <row r="57" spans="1:6" ht="12.75">
      <c r="A57" s="20" t="s">
        <v>73</v>
      </c>
      <c r="B57" s="28">
        <f>SUM('Fidelity Mutual'!B57,'Monarch Life'!B57,AmerWstrn!B57,centennial!B57,'Kentucky Central'!B57,Midcontinent!B57,fbl!B57,'Family Guaranty'!B57,'Farmers&amp;Ranchers'!B57,'First Natl(Thrnr)'!B57,'Franklin Protective'!B57,'Franklin American'!B57,'International Fin'!B57,'National Affiliated'!B57,'Guarantee Security'!B57)</f>
        <v>152749.0351590812</v>
      </c>
      <c r="C57" s="28">
        <f>SUM('Fidelity Mutual'!C57,'Monarch Life'!C57,AmerWstrn!C57,centennial!C57,'Kentucky Central'!C57,Midcontinent!C57,fbl!C57,'Family Guaranty'!C57,'Farmers&amp;Ranchers'!C57,'First Natl(Thrnr)'!C57,'Franklin Protective'!C57,'Franklin American'!C57,'International Fin'!C57,'National Affiliated'!C57,'Guarantee Security'!C57)</f>
        <v>182869.23621808935</v>
      </c>
      <c r="D57" s="28">
        <f>SUM('Fidelity Mutual'!D57,'Monarch Life'!D57,AmerWstrn!D57,centennial!D57,'Kentucky Central'!D57,Midcontinent!D57,fbl!D57,'Family Guaranty'!D57,'Farmers&amp;Ranchers'!D57,'First Natl(Thrnr)'!D57,'Franklin Protective'!D57,'Franklin American'!D57,'International Fin'!D57,'National Affiliated'!D57,'Guarantee Security'!D57)</f>
        <v>50913.89986944843</v>
      </c>
      <c r="E57" s="28">
        <f>SUM('Fidelity Mutual'!E57,'Monarch Life'!E57,AmerWstrn!E57,centennial!E57,'Kentucky Central'!E57,Midcontinent!E57,fbl!E57,'Family Guaranty'!E57,'Farmers&amp;Ranchers'!E57,'First Natl(Thrnr)'!E57,'Franklin Protective'!E57,'Franklin American'!E57,'International Fin'!E57,'National Affiliated'!E57,'Guarantee Security'!E57)</f>
        <v>0</v>
      </c>
      <c r="F57" s="28">
        <f t="shared" si="0"/>
        <v>386532.171246619</v>
      </c>
    </row>
    <row r="58" spans="1:6" ht="12.75">
      <c r="A58" s="20" t="s">
        <v>74</v>
      </c>
      <c r="B58" s="28">
        <f>SUM('Fidelity Mutual'!B58,'Monarch Life'!B58,AmerWstrn!B58,centennial!B58,'Kentucky Central'!B58,Midcontinent!B58,fbl!B58,'Family Guaranty'!B58,'Farmers&amp;Ranchers'!B58,'First Natl(Thrnr)'!B58,'Franklin Protective'!B58,'Franklin American'!B58,'International Fin'!B58,'National Affiliated'!B58,'Guarantee Security'!B58)</f>
        <v>19388.62364254588</v>
      </c>
      <c r="C58" s="28">
        <f>SUM('Fidelity Mutual'!C58,'Monarch Life'!C58,AmerWstrn!C58,centennial!C58,'Kentucky Central'!C58,Midcontinent!C58,fbl!C58,'Family Guaranty'!C58,'Farmers&amp;Ranchers'!C58,'First Natl(Thrnr)'!C58,'Franklin Protective'!C58,'Franklin American'!C58,'International Fin'!C58,'National Affiliated'!C58,'Guarantee Security'!C58)</f>
        <v>439.97931597160147</v>
      </c>
      <c r="D58" s="28">
        <f>SUM('Fidelity Mutual'!D58,'Monarch Life'!D58,AmerWstrn!D58,centennial!D58,'Kentucky Central'!D58,Midcontinent!D58,fbl!D58,'Family Guaranty'!D58,'Farmers&amp;Ranchers'!D58,'First Natl(Thrnr)'!D58,'Franklin Protective'!D58,'Franklin American'!D58,'International Fin'!D58,'National Affiliated'!D58,'Guarantee Security'!D58)</f>
        <v>19000</v>
      </c>
      <c r="E58" s="28">
        <f>SUM('Fidelity Mutual'!E58,'Monarch Life'!E58,AmerWstrn!E58,centennial!E58,'Kentucky Central'!E58,Midcontinent!E58,fbl!E58,'Family Guaranty'!E58,'Farmers&amp;Ranchers'!E58,'First Natl(Thrnr)'!E58,'Franklin Protective'!E58,'Franklin American'!E58,'International Fin'!E58,'National Affiliated'!E58,'Guarantee Security'!E58)</f>
        <v>0</v>
      </c>
      <c r="F58" s="28">
        <f t="shared" si="0"/>
        <v>38828.602958517484</v>
      </c>
    </row>
    <row r="59" spans="1:6" ht="12.75">
      <c r="A59" s="20" t="s">
        <v>0</v>
      </c>
      <c r="B59" s="28"/>
      <c r="C59" s="28"/>
      <c r="D59" s="28"/>
      <c r="E59" s="28"/>
      <c r="F59" s="28"/>
    </row>
    <row r="60" spans="1:6" ht="12.75">
      <c r="A60" s="20" t="s">
        <v>6</v>
      </c>
      <c r="B60" s="28">
        <f>SUM(B6:B58)</f>
        <v>134355172.860935</v>
      </c>
      <c r="C60" s="28">
        <f>SUM(C6:C58)</f>
        <v>224094846.01485416</v>
      </c>
      <c r="D60" s="28">
        <f>SUM(D6:D58)</f>
        <v>71174105.3239264</v>
      </c>
      <c r="E60" s="28">
        <f>SUM(E6:E58)</f>
        <v>27965.830284366435</v>
      </c>
      <c r="F60" s="28">
        <f>SUM(F6:F58)</f>
        <v>429652090.03000003</v>
      </c>
    </row>
    <row r="62" spans="1:6" ht="12.75">
      <c r="A62" s="136" t="s">
        <v>246</v>
      </c>
      <c r="B62" s="136"/>
      <c r="C62" s="136"/>
      <c r="D62" s="136"/>
      <c r="E62" s="136"/>
      <c r="F62" s="136"/>
    </row>
    <row r="63" spans="1:6" ht="12.75">
      <c r="A63" s="16" t="s">
        <v>147</v>
      </c>
      <c r="B63" s="136" t="s">
        <v>148</v>
      </c>
      <c r="C63" s="136"/>
      <c r="D63" s="136"/>
      <c r="E63" s="136"/>
      <c r="F63" s="136"/>
    </row>
    <row r="64" spans="1:6" ht="12.75">
      <c r="A64" s="16" t="s">
        <v>280</v>
      </c>
      <c r="B64" s="136" t="s">
        <v>148</v>
      </c>
      <c r="C64" s="136"/>
      <c r="D64" s="136"/>
      <c r="E64" s="136"/>
      <c r="F64" s="136"/>
    </row>
    <row r="66" spans="1:6" ht="12.75">
      <c r="A66" s="16" t="s">
        <v>6</v>
      </c>
      <c r="B66" s="16">
        <f>SUM(B60:B64)</f>
        <v>134355172.860935</v>
      </c>
      <c r="C66" s="16">
        <f>SUM(C60:C64)</f>
        <v>224094846.01485416</v>
      </c>
      <c r="D66" s="16">
        <f>SUM(D60:D64)</f>
        <v>71174105.3239264</v>
      </c>
      <c r="E66" s="16">
        <f>SUM(E60:E64)</f>
        <v>27965.830284366435</v>
      </c>
      <c r="F66" s="16">
        <f>SUM(F60:F64)</f>
        <v>429652090.03000003</v>
      </c>
    </row>
    <row r="70" spans="1:6" ht="12.75">
      <c r="A70" s="16" t="s">
        <v>140</v>
      </c>
      <c r="B70" s="16">
        <f>+summary!G31</f>
        <v>134355172.86093506</v>
      </c>
      <c r="C70" s="16">
        <f>+summary!H31</f>
        <v>224094846.0148541</v>
      </c>
      <c r="D70" s="16">
        <f>+summary!I31</f>
        <v>71174105.32392643</v>
      </c>
      <c r="E70" s="16">
        <f>+summary!J31</f>
        <v>27965.830284366435</v>
      </c>
      <c r="F70" s="16">
        <f>+summary!K31</f>
        <v>429652090.03</v>
      </c>
    </row>
    <row r="71" spans="2:6" ht="12.75">
      <c r="B71" s="16">
        <f>+B66-B70</f>
        <v>0</v>
      </c>
      <c r="C71" s="16">
        <f>+C66-C70</f>
        <v>0</v>
      </c>
      <c r="D71" s="16">
        <f>+D66-D70</f>
        <v>0</v>
      </c>
      <c r="E71" s="16">
        <f>+E66-E70</f>
        <v>0</v>
      </c>
      <c r="F71" s="16">
        <f>+F66-F70</f>
        <v>0</v>
      </c>
    </row>
  </sheetData>
  <mergeCells count="4">
    <mergeCell ref="A1:F1"/>
    <mergeCell ref="A62:F62"/>
    <mergeCell ref="B63:F63"/>
    <mergeCell ref="B64:F64"/>
  </mergeCells>
  <printOptions horizontalCentered="1" verticalCentered="1"/>
  <pageMargins left="0.5" right="0.5" top="0" bottom="0" header="0.5" footer="0.5"/>
  <pageSetup orientation="portrait" scale="65" r:id="rId1"/>
  <headerFooter alignWithMargins="0">
    <oddHeader>&amp;L&amp;"Geneva,Bold"&amp;D&amp;R&amp;"Geneva,Bold"UNAUDITED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59.xml><?xml version="1.0" encoding="utf-8"?>
<worksheet xmlns="http://schemas.openxmlformats.org/spreadsheetml/2006/main" xmlns:r="http://schemas.openxmlformats.org/officeDocument/2006/relationships">
  <dimension ref="A1:I70"/>
  <sheetViews>
    <sheetView zoomScale="75" zoomScaleNormal="75" workbookViewId="0" topLeftCell="A1">
      <selection activeCell="A69" sqref="A69"/>
    </sheetView>
  </sheetViews>
  <sheetFormatPr defaultColWidth="9.00390625" defaultRowHeight="12.75"/>
  <cols>
    <col min="1" max="1" width="17.875" style="16" customWidth="1"/>
    <col min="2" max="2" width="12.125" style="16" bestFit="1" customWidth="1"/>
    <col min="3" max="3" width="11.625" style="16" bestFit="1" customWidth="1"/>
    <col min="4" max="4" width="13.125" style="16" customWidth="1"/>
    <col min="5" max="5" width="14.50390625" style="16" bestFit="1" customWidth="1"/>
    <col min="6" max="6" width="12.125" style="16" bestFit="1" customWidth="1"/>
    <col min="7" max="7" width="2.625" style="16" customWidth="1"/>
    <col min="8" max="8" width="40.375" style="16" customWidth="1"/>
    <col min="9" max="9" width="14.875" style="28" customWidth="1"/>
    <col min="10" max="16384" width="10.625" style="16" customWidth="1"/>
  </cols>
  <sheetData>
    <row r="1" spans="1:6" ht="12.75">
      <c r="A1" s="134" t="s">
        <v>262</v>
      </c>
      <c r="B1" s="134"/>
      <c r="C1" s="134"/>
      <c r="D1" s="134"/>
      <c r="E1" s="134"/>
      <c r="F1" s="134"/>
    </row>
    <row r="2" ht="12.75">
      <c r="A2" s="14" t="s">
        <v>0</v>
      </c>
    </row>
    <row r="3" spans="2:5" ht="12.75">
      <c r="B3" s="18"/>
      <c r="C3" s="18" t="s">
        <v>1</v>
      </c>
      <c r="E3" s="18" t="s">
        <v>2</v>
      </c>
    </row>
    <row r="4" spans="1:6" ht="12.75">
      <c r="A4" s="16" t="s">
        <v>0</v>
      </c>
      <c r="B4" s="18" t="s">
        <v>3</v>
      </c>
      <c r="C4" s="18" t="s">
        <v>4</v>
      </c>
      <c r="D4" s="18" t="s">
        <v>5</v>
      </c>
      <c r="E4" s="18" t="s">
        <v>4</v>
      </c>
      <c r="F4" s="18" t="s">
        <v>6</v>
      </c>
    </row>
    <row r="5" ht="12.75">
      <c r="A5" s="20"/>
    </row>
    <row r="6" spans="1:9" ht="12.75">
      <c r="A6" s="20" t="s">
        <v>7</v>
      </c>
      <c r="B6" s="28">
        <f>SUM(Settlers!B6,Statesman!B6,Universe!B6,'Mutual Benefit'!B6,'Confed Life (CLIC)'!B6)</f>
        <v>5796.608915203207</v>
      </c>
      <c r="C6" s="28">
        <f>SUM(Settlers!C6,Statesman!C6,Universe!C6,'Mutual Benefit'!C6,'Confed Life (CLIC)'!C6)</f>
        <v>2554.193026536974</v>
      </c>
      <c r="D6" s="28">
        <f>SUM(Settlers!D6,Statesman!D6,Universe!D6,'Mutual Benefit'!D6,'Confed Life (CLIC)'!D6)</f>
        <v>0</v>
      </c>
      <c r="E6" s="28">
        <f>SUM(Settlers!E6,Statesman!E6,Universe!E6,'Mutual Benefit'!E6,'Confed Life (CLIC)'!E6)</f>
        <v>0</v>
      </c>
      <c r="F6" s="28">
        <f>SUM(B6:E6)</f>
        <v>8350.801941740181</v>
      </c>
      <c r="H6" s="16" t="s">
        <v>133</v>
      </c>
      <c r="I6" s="17">
        <f>+summary!K35</f>
        <v>-0.013041032260844068</v>
      </c>
    </row>
    <row r="7" spans="1:9" ht="12.75">
      <c r="A7" s="20" t="s">
        <v>9</v>
      </c>
      <c r="B7" s="28">
        <f>SUM(Settlers!B7,Statesman!B7,Universe!B7,'Mutual Benefit'!B7,'Confed Life (CLIC)'!B7)</f>
        <v>369.16591352755495</v>
      </c>
      <c r="C7" s="28">
        <f>SUM(Settlers!C7,Statesman!C7,Universe!C7,'Mutual Benefit'!C7,'Confed Life (CLIC)'!C7)</f>
        <v>164.7751158848696</v>
      </c>
      <c r="D7" s="28">
        <f>SUM(Settlers!D7,Statesman!D7,Universe!D7,'Mutual Benefit'!D7,'Confed Life (CLIC)'!D7)</f>
        <v>19566.723955160785</v>
      </c>
      <c r="E7" s="28">
        <f>SUM(Settlers!E7,Statesman!E7,Universe!E7,'Mutual Benefit'!E7,'Confed Life (CLIC)'!E7)</f>
        <v>156.793934578036</v>
      </c>
      <c r="F7" s="28">
        <f aca="true" t="shared" si="0" ref="F7:F58">SUM(B7:E7)</f>
        <v>20257.458919151246</v>
      </c>
      <c r="H7" s="16" t="s">
        <v>138</v>
      </c>
      <c r="I7" s="17">
        <f>+summary!K36</f>
        <v>2424395.649999973</v>
      </c>
    </row>
    <row r="8" spans="1:9" ht="12.75">
      <c r="A8" s="20" t="s">
        <v>10</v>
      </c>
      <c r="B8" s="28">
        <f>SUM(Settlers!B8,Statesman!B8,Universe!B8,'Mutual Benefit'!B8,'Confed Life (CLIC)'!B8)</f>
        <v>5156.181594237394</v>
      </c>
      <c r="C8" s="28">
        <f>SUM(Settlers!C8,Statesman!C8,Universe!C8,'Mutual Benefit'!C8,'Confed Life (CLIC)'!C8)</f>
        <v>13763.000355631462</v>
      </c>
      <c r="D8" s="28">
        <f>SUM(Settlers!D8,Statesman!D8,Universe!D8,'Mutual Benefit'!D8,'Confed Life (CLIC)'!D8)</f>
        <v>119213.54907954876</v>
      </c>
      <c r="E8" s="28">
        <f>SUM(Settlers!E8,Statesman!E8,Universe!E8,'Mutual Benefit'!E8,'Confed Life (CLIC)'!E8)</f>
        <v>0</v>
      </c>
      <c r="F8" s="28">
        <f t="shared" si="0"/>
        <v>138132.7310294176</v>
      </c>
      <c r="H8" s="20" t="s">
        <v>249</v>
      </c>
      <c r="I8" s="28">
        <f>+summary!K37</f>
        <v>91280.99999999999</v>
      </c>
    </row>
    <row r="9" spans="1:9" ht="12.75">
      <c r="A9" s="20" t="s">
        <v>11</v>
      </c>
      <c r="B9" s="28">
        <f>SUM(Settlers!B9,Statesman!B9,Universe!B9,'Mutual Benefit'!B9,'Confed Life (CLIC)'!B9)</f>
        <v>1352.1001029321694</v>
      </c>
      <c r="C9" s="28">
        <f>SUM(Settlers!C9,Statesman!C9,Universe!C9,'Mutual Benefit'!C9,'Confed Life (CLIC)'!C9)</f>
        <v>4280.391377641383</v>
      </c>
      <c r="D9" s="28">
        <f>SUM(Settlers!D9,Statesman!D9,Universe!D9,'Mutual Benefit'!D9,'Confed Life (CLIC)'!D9)</f>
        <v>1659067.696100999</v>
      </c>
      <c r="E9" s="28">
        <f>SUM(Settlers!E9,Statesman!E9,Universe!E9,'Mutual Benefit'!E9,'Confed Life (CLIC)'!E9)</f>
        <v>2.9489434224191484</v>
      </c>
      <c r="F9" s="28">
        <f t="shared" si="0"/>
        <v>1664703.1365249949</v>
      </c>
      <c r="H9" s="20" t="s">
        <v>259</v>
      </c>
      <c r="I9" s="28">
        <f>+summary!K38</f>
        <v>11597145.150000002</v>
      </c>
    </row>
    <row r="10" spans="1:9" ht="12.75">
      <c r="A10" s="20" t="s">
        <v>12</v>
      </c>
      <c r="B10" s="28">
        <f>SUM(Settlers!B10,Statesman!B10,Universe!B10,'Mutual Benefit'!B10,'Confed Life (CLIC)'!B10)</f>
        <v>199749.01174713252</v>
      </c>
      <c r="C10" s="28">
        <f>SUM(Settlers!C10,Statesman!C10,Universe!C10,'Mutual Benefit'!C10,'Confed Life (CLIC)'!C10)</f>
        <v>92055.58797166427</v>
      </c>
      <c r="D10" s="28">
        <f>SUM(Settlers!D10,Statesman!D10,Universe!D10,'Mutual Benefit'!D10,'Confed Life (CLIC)'!D10)</f>
        <v>138289.01720650002</v>
      </c>
      <c r="E10" s="28">
        <f>SUM(Settlers!E10,Statesman!E10,Universe!E10,'Mutual Benefit'!E10,'Confed Life (CLIC)'!E10)</f>
        <v>0</v>
      </c>
      <c r="F10" s="28">
        <f t="shared" si="0"/>
        <v>430093.61692529684</v>
      </c>
      <c r="H10" s="16" t="s">
        <v>146</v>
      </c>
      <c r="I10" s="17">
        <f>+summary!K39</f>
        <v>5554080.245000001</v>
      </c>
    </row>
    <row r="11" spans="1:6" ht="12.75">
      <c r="A11" s="20" t="s">
        <v>14</v>
      </c>
      <c r="B11" s="28">
        <f>SUM(Settlers!B11,Statesman!B11,Universe!B11,'Mutual Benefit'!B11,'Confed Life (CLIC)'!B11)</f>
        <v>0</v>
      </c>
      <c r="C11" s="28">
        <f>SUM(Settlers!C11,Statesman!C11,Universe!C11,'Mutual Benefit'!C11,'Confed Life (CLIC)'!C11)</f>
        <v>-8.731149137020111E-10</v>
      </c>
      <c r="D11" s="28">
        <f>SUM(Settlers!D11,Statesman!D11,Universe!D11,'Mutual Benefit'!D11,'Confed Life (CLIC)'!D11)</f>
        <v>364518.79738034494</v>
      </c>
      <c r="E11" s="28">
        <f>SUM(Settlers!E11,Statesman!E11,Universe!E11,'Mutual Benefit'!E11,'Confed Life (CLIC)'!E11)</f>
        <v>0</v>
      </c>
      <c r="F11" s="28">
        <f t="shared" si="0"/>
        <v>364518.79738034407</v>
      </c>
    </row>
    <row r="12" spans="1:9" ht="12.75">
      <c r="A12" s="20" t="s">
        <v>15</v>
      </c>
      <c r="B12" s="28">
        <f>SUM(Settlers!B12,Statesman!B12,Universe!B12,'Mutual Benefit'!B12,'Confed Life (CLIC)'!B12)</f>
        <v>8931.724407552101</v>
      </c>
      <c r="C12" s="28">
        <f>SUM(Settlers!C12,Statesman!C12,Universe!C12,'Mutual Benefit'!C12,'Confed Life (CLIC)'!C12)</f>
        <v>36838.46379257005</v>
      </c>
      <c r="D12" s="28">
        <f>SUM(Settlers!D12,Statesman!D12,Universe!D12,'Mutual Benefit'!D12,'Confed Life (CLIC)'!D12)</f>
        <v>-0.00986456498503685</v>
      </c>
      <c r="E12" s="28">
        <f>SUM(Settlers!E12,Statesman!E12,Universe!E12,'Mutual Benefit'!E12,'Confed Life (CLIC)'!E12)</f>
        <v>541.0793542802057</v>
      </c>
      <c r="F12" s="28">
        <f t="shared" si="0"/>
        <v>46311.25768983737</v>
      </c>
      <c r="H12" s="16" t="s">
        <v>6</v>
      </c>
      <c r="I12" s="28">
        <f>SUM(I6:I10)</f>
        <v>19666902.031958945</v>
      </c>
    </row>
    <row r="13" spans="1:9" ht="12.75">
      <c r="A13" s="20" t="s">
        <v>17</v>
      </c>
      <c r="B13" s="28">
        <f>SUM(Settlers!B13,Statesman!B13,Universe!B13,'Mutual Benefit'!B13,'Confed Life (CLIC)'!B13)</f>
        <v>6442.823170851995</v>
      </c>
      <c r="C13" s="28">
        <f>SUM(Settlers!C13,Statesman!C13,Universe!C13,'Mutual Benefit'!C13,'Confed Life (CLIC)'!C13)</f>
        <v>2986.275758269374</v>
      </c>
      <c r="D13" s="28">
        <f>SUM(Settlers!D13,Statesman!D13,Universe!D13,'Mutual Benefit'!D13,'Confed Life (CLIC)'!D13)</f>
        <v>1.267605633802817</v>
      </c>
      <c r="E13" s="28">
        <f>SUM(Settlers!E13,Statesman!E13,Universe!E13,'Mutual Benefit'!E13,'Confed Life (CLIC)'!E13)</f>
        <v>880.200449922886</v>
      </c>
      <c r="F13" s="28">
        <f t="shared" si="0"/>
        <v>10310.566984678058</v>
      </c>
      <c r="H13" s="16" t="s">
        <v>152</v>
      </c>
      <c r="I13" s="28">
        <f>+F65</f>
        <v>19666902.031958934</v>
      </c>
    </row>
    <row r="14" spans="1:9" ht="12.75">
      <c r="A14" s="20" t="s">
        <v>19</v>
      </c>
      <c r="B14" s="28">
        <f>SUM(Settlers!B14,Statesman!B14,Universe!B14,'Mutual Benefit'!B14,'Confed Life (CLIC)'!B14)</f>
        <v>0</v>
      </c>
      <c r="C14" s="28">
        <f>SUM(Settlers!C14,Statesman!C14,Universe!C14,'Mutual Benefit'!C14,'Confed Life (CLIC)'!C14)</f>
        <v>1.5133991837501526E-09</v>
      </c>
      <c r="D14" s="28">
        <f>SUM(Settlers!D14,Statesman!D14,Universe!D14,'Mutual Benefit'!D14,'Confed Life (CLIC)'!D14)</f>
        <v>441.9672731319438</v>
      </c>
      <c r="E14" s="28">
        <f>SUM(Settlers!E14,Statesman!E14,Universe!E14,'Mutual Benefit'!E14,'Confed Life (CLIC)'!E14)</f>
        <v>0</v>
      </c>
      <c r="F14" s="28">
        <f t="shared" si="0"/>
        <v>441.9672731334572</v>
      </c>
      <c r="I14" s="28">
        <f>+I12-I13</f>
        <v>0</v>
      </c>
    </row>
    <row r="15" spans="1:9" ht="12.75">
      <c r="A15" s="20" t="s">
        <v>21</v>
      </c>
      <c r="B15" s="28">
        <f>SUM(Settlers!B15,Statesman!B15,Universe!B15,'Mutual Benefit'!B15,'Confed Life (CLIC)'!B15)</f>
        <v>58617.70139992749</v>
      </c>
      <c r="C15" s="28">
        <f>SUM(Settlers!C15,Statesman!C15,Universe!C15,'Mutual Benefit'!C15,'Confed Life (CLIC)'!C15)</f>
        <v>71457.12589138013</v>
      </c>
      <c r="D15" s="28">
        <f>SUM(Settlers!D15,Statesman!D15,Universe!D15,'Mutual Benefit'!D15,'Confed Life (CLIC)'!D15)</f>
        <v>3070.2108132186877</v>
      </c>
      <c r="E15" s="28">
        <f>SUM(Settlers!E15,Statesman!E15,Universe!E15,'Mutual Benefit'!E15,'Confed Life (CLIC)'!E15)</f>
        <v>0</v>
      </c>
      <c r="F15" s="28">
        <f t="shared" si="0"/>
        <v>133145.03810452632</v>
      </c>
      <c r="H15" s="19"/>
      <c r="I15" s="26"/>
    </row>
    <row r="16" spans="1:8" ht="12.75">
      <c r="A16" s="20" t="s">
        <v>23</v>
      </c>
      <c r="B16" s="28">
        <f>SUM(Settlers!B16,Statesman!B16,Universe!B16,'Mutual Benefit'!B16,'Confed Life (CLIC)'!B16)</f>
        <v>59638.50132218334</v>
      </c>
      <c r="C16" s="28">
        <f>SUM(Settlers!C16,Statesman!C16,Universe!C16,'Mutual Benefit'!C16,'Confed Life (CLIC)'!C16)</f>
        <v>29432.527029873105</v>
      </c>
      <c r="D16" s="28">
        <f>SUM(Settlers!D16,Statesman!D16,Universe!D16,'Mutual Benefit'!D16,'Confed Life (CLIC)'!D16)</f>
        <v>16.671699679642145</v>
      </c>
      <c r="E16" s="28">
        <f>SUM(Settlers!E16,Statesman!E16,Universe!E16,'Mutual Benefit'!E16,'Confed Life (CLIC)'!E16)</f>
        <v>4126.698502049403</v>
      </c>
      <c r="F16" s="28">
        <f t="shared" si="0"/>
        <v>93214.3985537855</v>
      </c>
      <c r="H16" s="19"/>
    </row>
    <row r="17" spans="1:8" ht="12.75">
      <c r="A17" s="20" t="s">
        <v>24</v>
      </c>
      <c r="B17" s="28">
        <f>SUM(Settlers!B17,Statesman!B17,Universe!B17,'Mutual Benefit'!B17,'Confed Life (CLIC)'!B17)</f>
        <v>47629.596795274294</v>
      </c>
      <c r="C17" s="28">
        <f>SUM(Settlers!C17,Statesman!C17,Universe!C17,'Mutual Benefit'!C17,'Confed Life (CLIC)'!C17)</f>
        <v>1196.0763088438143</v>
      </c>
      <c r="D17" s="28">
        <f>SUM(Settlers!D17,Statesman!D17,Universe!D17,'Mutual Benefit'!D17,'Confed Life (CLIC)'!D17)</f>
        <v>0.008707742264959958</v>
      </c>
      <c r="E17" s="28">
        <f>SUM(Settlers!E17,Statesman!E17,Universe!E17,'Mutual Benefit'!E17,'Confed Life (CLIC)'!E17)</f>
        <v>0</v>
      </c>
      <c r="F17" s="28">
        <f t="shared" si="0"/>
        <v>48825.68181186037</v>
      </c>
      <c r="H17" s="16" t="s">
        <v>0</v>
      </c>
    </row>
    <row r="18" spans="1:9" ht="12.75">
      <c r="A18" s="20" t="s">
        <v>26</v>
      </c>
      <c r="B18" s="28">
        <f>SUM(Settlers!B18,Statesman!B18,Universe!B18,'Mutual Benefit'!B18,'Confed Life (CLIC)'!B18)</f>
        <v>1133.2433898142044</v>
      </c>
      <c r="C18" s="28">
        <f>SUM(Settlers!C18,Statesman!C18,Universe!C18,'Mutual Benefit'!C18,'Confed Life (CLIC)'!C18)</f>
        <v>264.1537510907938</v>
      </c>
      <c r="D18" s="28">
        <f>SUM(Settlers!D18,Statesman!D18,Universe!D18,'Mutual Benefit'!D18,'Confed Life (CLIC)'!D18)</f>
        <v>158690.20032004814</v>
      </c>
      <c r="E18" s="28">
        <f>SUM(Settlers!E18,Statesman!E18,Universe!E18,'Mutual Benefit'!E18,'Confed Life (CLIC)'!E18)</f>
        <v>0</v>
      </c>
      <c r="F18" s="28">
        <f t="shared" si="0"/>
        <v>160087.59746095314</v>
      </c>
      <c r="H18" s="19"/>
      <c r="I18" s="26"/>
    </row>
    <row r="19" spans="1:9" ht="12.75">
      <c r="A19" s="20" t="s">
        <v>28</v>
      </c>
      <c r="B19" s="28">
        <f>SUM(Settlers!B19,Statesman!B19,Universe!B19,'Mutual Benefit'!B19,'Confed Life (CLIC)'!B19)</f>
        <v>47396.377310107</v>
      </c>
      <c r="C19" s="28">
        <f>SUM(Settlers!C19,Statesman!C19,Universe!C19,'Mutual Benefit'!C19,'Confed Life (CLIC)'!C19)</f>
        <v>146210.30756324064</v>
      </c>
      <c r="D19" s="28">
        <f>SUM(Settlers!D19,Statesman!D19,Universe!D19,'Mutual Benefit'!D19,'Confed Life (CLIC)'!D19)</f>
        <v>21660.116560532857</v>
      </c>
      <c r="E19" s="28">
        <f>SUM(Settlers!E19,Statesman!E19,Universe!E19,'Mutual Benefit'!E19,'Confed Life (CLIC)'!E19)</f>
        <v>12427.690958251362</v>
      </c>
      <c r="F19" s="28">
        <f t="shared" si="0"/>
        <v>227694.49239213186</v>
      </c>
      <c r="H19" s="19"/>
      <c r="I19" s="26"/>
    </row>
    <row r="20" spans="1:6" ht="12.75">
      <c r="A20" s="20" t="s">
        <v>30</v>
      </c>
      <c r="B20" s="28">
        <f>SUM(Settlers!B20,Statesman!B20,Universe!B20,'Mutual Benefit'!B20,'Confed Life (CLIC)'!B20)</f>
        <v>24216.606521504742</v>
      </c>
      <c r="C20" s="28">
        <f>SUM(Settlers!C20,Statesman!C20,Universe!C20,'Mutual Benefit'!C20,'Confed Life (CLIC)'!C20)</f>
        <v>59769.5275003672</v>
      </c>
      <c r="D20" s="28">
        <f>SUM(Settlers!D20,Statesman!D20,Universe!D20,'Mutual Benefit'!D20,'Confed Life (CLIC)'!D20)</f>
        <v>1773.1111656367923</v>
      </c>
      <c r="E20" s="28">
        <f>SUM(Settlers!E20,Statesman!E20,Universe!E20,'Mutual Benefit'!E20,'Confed Life (CLIC)'!E20)</f>
        <v>3010.0519683716702</v>
      </c>
      <c r="F20" s="28">
        <f t="shared" si="0"/>
        <v>88769.2971558804</v>
      </c>
    </row>
    <row r="21" spans="1:9" ht="12.75">
      <c r="A21" s="20" t="s">
        <v>32</v>
      </c>
      <c r="B21" s="28">
        <f>SUM(Settlers!B21,Statesman!B21,Universe!B21,'Mutual Benefit'!B21,'Confed Life (CLIC)'!B21)</f>
        <v>91.65321731934091</v>
      </c>
      <c r="C21" s="28">
        <f>SUM(Settlers!C21,Statesman!C21,Universe!C21,'Mutual Benefit'!C21,'Confed Life (CLIC)'!C21)</f>
        <v>43.904526318394346</v>
      </c>
      <c r="D21" s="28">
        <f>SUM(Settlers!D21,Statesman!D21,Universe!D21,'Mutual Benefit'!D21,'Confed Life (CLIC)'!D21)</f>
        <v>658358.028310864</v>
      </c>
      <c r="E21" s="28">
        <f>SUM(Settlers!E21,Statesman!E21,Universe!E21,'Mutual Benefit'!E21,'Confed Life (CLIC)'!E21)</f>
        <v>0</v>
      </c>
      <c r="F21" s="28">
        <f t="shared" si="0"/>
        <v>658493.5860545017</v>
      </c>
      <c r="H21" s="19"/>
      <c r="I21" s="26"/>
    </row>
    <row r="22" spans="1:9" ht="12.75">
      <c r="A22" s="20" t="s">
        <v>34</v>
      </c>
      <c r="B22" s="28">
        <f>SUM(Settlers!B22,Statesman!B22,Universe!B22,'Mutual Benefit'!B22,'Confed Life (CLIC)'!B22)</f>
        <v>12425.12418928888</v>
      </c>
      <c r="C22" s="28">
        <f>SUM(Settlers!C22,Statesman!C22,Universe!C22,'Mutual Benefit'!C22,'Confed Life (CLIC)'!C22)</f>
        <v>8345.580255891844</v>
      </c>
      <c r="D22" s="28">
        <f>SUM(Settlers!D22,Statesman!D22,Universe!D22,'Mutual Benefit'!D22,'Confed Life (CLIC)'!D22)</f>
        <v>2866.901483683427</v>
      </c>
      <c r="E22" s="28">
        <f>SUM(Settlers!E22,Statesman!E22,Universe!E22,'Mutual Benefit'!E22,'Confed Life (CLIC)'!E22)</f>
        <v>0</v>
      </c>
      <c r="F22" s="28">
        <f t="shared" si="0"/>
        <v>23637.60592886415</v>
      </c>
      <c r="H22" s="19"/>
      <c r="I22" s="26"/>
    </row>
    <row r="23" spans="1:6" ht="12.75">
      <c r="A23" s="20" t="s">
        <v>36</v>
      </c>
      <c r="B23" s="28">
        <f>SUM(Settlers!B23,Statesman!B23,Universe!B23,'Mutual Benefit'!B23,'Confed Life (CLIC)'!B23)</f>
        <v>21972.330980901952</v>
      </c>
      <c r="C23" s="28">
        <f>SUM(Settlers!C23,Statesman!C23,Universe!C23,'Mutual Benefit'!C23,'Confed Life (CLIC)'!C23)</f>
        <v>7040.752880703782</v>
      </c>
      <c r="D23" s="28">
        <f>SUM(Settlers!D23,Statesman!D23,Universe!D23,'Mutual Benefit'!D23,'Confed Life (CLIC)'!D23)</f>
        <v>775.9374839094288</v>
      </c>
      <c r="E23" s="28">
        <f>SUM(Settlers!E23,Statesman!E23,Universe!E23,'Mutual Benefit'!E23,'Confed Life (CLIC)'!E23)</f>
        <v>0</v>
      </c>
      <c r="F23" s="28">
        <f t="shared" si="0"/>
        <v>29789.02134551516</v>
      </c>
    </row>
    <row r="24" spans="1:6" ht="12.75">
      <c r="A24" s="20" t="s">
        <v>38</v>
      </c>
      <c r="B24" s="28">
        <f>SUM(Settlers!B24,Statesman!B24,Universe!B24,'Mutual Benefit'!B24,'Confed Life (CLIC)'!B24)</f>
        <v>291.57314076954304</v>
      </c>
      <c r="C24" s="28">
        <f>SUM(Settlers!C24,Statesman!C24,Universe!C24,'Mutual Benefit'!C24,'Confed Life (CLIC)'!C24)</f>
        <v>-4.0745362639427185E-10</v>
      </c>
      <c r="D24" s="28">
        <f>SUM(Settlers!D24,Statesman!D24,Universe!D24,'Mutual Benefit'!D24,'Confed Life (CLIC)'!D24)</f>
        <v>4899066.775147455</v>
      </c>
      <c r="E24" s="28">
        <f>SUM(Settlers!E24,Statesman!E24,Universe!E24,'Mutual Benefit'!E24,'Confed Life (CLIC)'!E24)</f>
        <v>0</v>
      </c>
      <c r="F24" s="28">
        <f t="shared" si="0"/>
        <v>4899358.348288224</v>
      </c>
    </row>
    <row r="25" spans="1:6" ht="12.75">
      <c r="A25" s="20" t="s">
        <v>39</v>
      </c>
      <c r="B25" s="28">
        <f>SUM(Settlers!B25,Statesman!B25,Universe!B25,'Mutual Benefit'!B25,'Confed Life (CLIC)'!B25)</f>
        <v>322.23172921514197</v>
      </c>
      <c r="C25" s="28">
        <f>SUM(Settlers!C25,Statesman!C25,Universe!C25,'Mutual Benefit'!C25,'Confed Life (CLIC)'!C25)</f>
        <v>2228.1525950911455</v>
      </c>
      <c r="D25" s="28">
        <f>SUM(Settlers!D25,Statesman!D25,Universe!D25,'Mutual Benefit'!D25,'Confed Life (CLIC)'!D25)</f>
        <v>0.010000000009313226</v>
      </c>
      <c r="E25" s="28">
        <f>SUM(Settlers!E25,Statesman!E25,Universe!E25,'Mutual Benefit'!E25,'Confed Life (CLIC)'!E25)</f>
        <v>80.95260916319421</v>
      </c>
      <c r="F25" s="28">
        <f t="shared" si="0"/>
        <v>2631.346933469491</v>
      </c>
    </row>
    <row r="26" spans="1:6" ht="12.75">
      <c r="A26" s="20" t="s">
        <v>41</v>
      </c>
      <c r="B26" s="28">
        <f>SUM(Settlers!B26,Statesman!B26,Universe!B26,'Mutual Benefit'!B26,'Confed Life (CLIC)'!B26)</f>
        <v>1942.7541267696772</v>
      </c>
      <c r="C26" s="28">
        <f>SUM(Settlers!C26,Statesman!C26,Universe!C26,'Mutual Benefit'!C26,'Confed Life (CLIC)'!C26)</f>
        <v>2195.8511295989447</v>
      </c>
      <c r="D26" s="28">
        <f>SUM(Settlers!D26,Statesman!D26,Universe!D26,'Mutual Benefit'!D26,'Confed Life (CLIC)'!D26)</f>
        <v>481.55515624448793</v>
      </c>
      <c r="E26" s="28">
        <f>SUM(Settlers!E26,Statesman!E26,Universe!E26,'Mutual Benefit'!E26,'Confed Life (CLIC)'!E26)</f>
        <v>0</v>
      </c>
      <c r="F26" s="28">
        <f t="shared" si="0"/>
        <v>4620.16041261311</v>
      </c>
    </row>
    <row r="27" spans="1:6" ht="12.75">
      <c r="A27" s="20" t="s">
        <v>43</v>
      </c>
      <c r="B27" s="28">
        <f>SUM(Settlers!B27,Statesman!B27,Universe!B27,'Mutual Benefit'!B27,'Confed Life (CLIC)'!B27)</f>
        <v>37461.510551947984</v>
      </c>
      <c r="C27" s="28">
        <f>SUM(Settlers!C27,Statesman!C27,Universe!C27,'Mutual Benefit'!C27,'Confed Life (CLIC)'!C27)</f>
        <v>12124.421971055359</v>
      </c>
      <c r="D27" s="28">
        <f>SUM(Settlers!D27,Statesman!D27,Universe!D27,'Mutual Benefit'!D27,'Confed Life (CLIC)'!D27)</f>
        <v>3.91155481338501E-08</v>
      </c>
      <c r="E27" s="28">
        <f>SUM(Settlers!E27,Statesman!E27,Universe!E27,'Mutual Benefit'!E27,'Confed Life (CLIC)'!E27)</f>
        <v>0</v>
      </c>
      <c r="F27" s="28">
        <f t="shared" si="0"/>
        <v>49585.93252304246</v>
      </c>
    </row>
    <row r="28" spans="1:6" ht="12.75">
      <c r="A28" s="20" t="s">
        <v>44</v>
      </c>
      <c r="B28" s="28">
        <f>SUM(Settlers!B28,Statesman!B28,Universe!B28,'Mutual Benefit'!B28,'Confed Life (CLIC)'!B28)</f>
        <v>13047.504737665644</v>
      </c>
      <c r="C28" s="28">
        <f>SUM(Settlers!C28,Statesman!C28,Universe!C28,'Mutual Benefit'!C28,'Confed Life (CLIC)'!C28)</f>
        <v>107084.10154360597</v>
      </c>
      <c r="D28" s="28">
        <f>SUM(Settlers!D28,Statesman!D28,Universe!D28,'Mutual Benefit'!D28,'Confed Life (CLIC)'!D28)</f>
        <v>1899.496130473342</v>
      </c>
      <c r="E28" s="28">
        <f>SUM(Settlers!E28,Statesman!E28,Universe!E28,'Mutual Benefit'!E28,'Confed Life (CLIC)'!E28)</f>
        <v>57727.46694994578</v>
      </c>
      <c r="F28" s="28">
        <f t="shared" si="0"/>
        <v>179758.56936169072</v>
      </c>
    </row>
    <row r="29" spans="1:6" ht="12.75">
      <c r="A29" s="20" t="s">
        <v>45</v>
      </c>
      <c r="B29" s="28">
        <f>SUM(Settlers!B29,Statesman!B29,Universe!B29,'Mutual Benefit'!B29,'Confed Life (CLIC)'!B29)</f>
        <v>1403.6921528951498</v>
      </c>
      <c r="C29" s="28">
        <f>SUM(Settlers!C29,Statesman!C29,Universe!C29,'Mutual Benefit'!C29,'Confed Life (CLIC)'!C29)</f>
        <v>1356.187753930477</v>
      </c>
      <c r="D29" s="28">
        <f>SUM(Settlers!D29,Statesman!D29,Universe!D29,'Mutual Benefit'!D29,'Confed Life (CLIC)'!D29)</f>
        <v>1.9999570213258266E-06</v>
      </c>
      <c r="E29" s="28">
        <f>SUM(Settlers!E29,Statesman!E29,Universe!E29,'Mutual Benefit'!E29,'Confed Life (CLIC)'!E29)</f>
        <v>1466.5537940646027</v>
      </c>
      <c r="F29" s="28">
        <f t="shared" si="0"/>
        <v>4226.433702890186</v>
      </c>
    </row>
    <row r="30" spans="1:6" ht="12.75">
      <c r="A30" s="20" t="s">
        <v>46</v>
      </c>
      <c r="B30" s="28">
        <f>SUM(Settlers!B30,Statesman!B30,Universe!B30,'Mutual Benefit'!B30,'Confed Life (CLIC)'!B30)</f>
        <v>4979.803383073006</v>
      </c>
      <c r="C30" s="28">
        <f>SUM(Settlers!C30,Statesman!C30,Universe!C30,'Mutual Benefit'!C30,'Confed Life (CLIC)'!C30)</f>
        <v>4449.757539426842</v>
      </c>
      <c r="D30" s="28">
        <f>SUM(Settlers!D30,Statesman!D30,Universe!D30,'Mutual Benefit'!D30,'Confed Life (CLIC)'!D30)</f>
        <v>11.8934262095635</v>
      </c>
      <c r="E30" s="28">
        <f>SUM(Settlers!E30,Statesman!E30,Universe!E30,'Mutual Benefit'!E30,'Confed Life (CLIC)'!E30)</f>
        <v>0</v>
      </c>
      <c r="F30" s="28">
        <f t="shared" si="0"/>
        <v>9441.45434870941</v>
      </c>
    </row>
    <row r="31" spans="1:6" ht="12.75">
      <c r="A31" s="20" t="s">
        <v>47</v>
      </c>
      <c r="B31" s="28">
        <f>SUM(Settlers!B31,Statesman!B31,Universe!B31,'Mutual Benefit'!B31,'Confed Life (CLIC)'!B31)</f>
        <v>16156.031745748416</v>
      </c>
      <c r="C31" s="28">
        <f>SUM(Settlers!C31,Statesman!C31,Universe!C31,'Mutual Benefit'!C31,'Confed Life (CLIC)'!C31)</f>
        <v>10558.677191945535</v>
      </c>
      <c r="D31" s="28">
        <f>SUM(Settlers!D31,Statesman!D31,Universe!D31,'Mutual Benefit'!D31,'Confed Life (CLIC)'!D31)</f>
        <v>192818.313391263</v>
      </c>
      <c r="E31" s="28">
        <f>SUM(Settlers!E31,Statesman!E31,Universe!E31,'Mutual Benefit'!E31,'Confed Life (CLIC)'!E31)</f>
        <v>0</v>
      </c>
      <c r="F31" s="28">
        <f t="shared" si="0"/>
        <v>219533.02232895693</v>
      </c>
    </row>
    <row r="32" spans="1:6" ht="12.75">
      <c r="A32" s="20" t="s">
        <v>48</v>
      </c>
      <c r="B32" s="28">
        <f>SUM(Settlers!B32,Statesman!B32,Universe!B32,'Mutual Benefit'!B32,'Confed Life (CLIC)'!B32)</f>
        <v>19384.04812446097</v>
      </c>
      <c r="C32" s="28">
        <f>SUM(Settlers!C32,Statesman!C32,Universe!C32,'Mutual Benefit'!C32,'Confed Life (CLIC)'!C32)</f>
        <v>7251.110465230027</v>
      </c>
      <c r="D32" s="28">
        <f>SUM(Settlers!D32,Statesman!D32,Universe!D32,'Mutual Benefit'!D32,'Confed Life (CLIC)'!D32)</f>
        <v>48126.43818584238</v>
      </c>
      <c r="E32" s="28">
        <f>SUM(Settlers!E32,Statesman!E32,Universe!E32,'Mutual Benefit'!E32,'Confed Life (CLIC)'!E32)</f>
        <v>0</v>
      </c>
      <c r="F32" s="28">
        <f t="shared" si="0"/>
        <v>74761.59677553337</v>
      </c>
    </row>
    <row r="33" spans="1:6" ht="12.75">
      <c r="A33" s="20" t="s">
        <v>49</v>
      </c>
      <c r="B33" s="28">
        <f>SUM(Settlers!B33,Statesman!B33,Universe!B33,'Mutual Benefit'!B33,'Confed Life (CLIC)'!B33)</f>
        <v>3936.5671378491097</v>
      </c>
      <c r="C33" s="28">
        <f>SUM(Settlers!C33,Statesman!C33,Universe!C33,'Mutual Benefit'!C33,'Confed Life (CLIC)'!C33)</f>
        <v>11320.673686011869</v>
      </c>
      <c r="D33" s="28">
        <f>SUM(Settlers!D33,Statesman!D33,Universe!D33,'Mutual Benefit'!D33,'Confed Life (CLIC)'!D33)</f>
        <v>222127.0190871156</v>
      </c>
      <c r="E33" s="28">
        <f>SUM(Settlers!E33,Statesman!E33,Universe!E33,'Mutual Benefit'!E33,'Confed Life (CLIC)'!E33)</f>
        <v>0</v>
      </c>
      <c r="F33" s="28">
        <f t="shared" si="0"/>
        <v>237384.25991097657</v>
      </c>
    </row>
    <row r="34" spans="1:6" ht="12.75">
      <c r="A34" s="20" t="s">
        <v>50</v>
      </c>
      <c r="B34" s="28">
        <f>SUM(Settlers!B34,Statesman!B34,Universe!B34,'Mutual Benefit'!B34,'Confed Life (CLIC)'!B34)</f>
        <v>4503.8903065918785</v>
      </c>
      <c r="C34" s="28">
        <f>SUM(Settlers!C34,Statesman!C34,Universe!C34,'Mutual Benefit'!C34,'Confed Life (CLIC)'!C34)</f>
        <v>2421.5557500199066</v>
      </c>
      <c r="D34" s="28">
        <f>SUM(Settlers!D34,Statesman!D34,Universe!D34,'Mutual Benefit'!D34,'Confed Life (CLIC)'!D34)</f>
        <v>78087.06398224125</v>
      </c>
      <c r="E34" s="28">
        <f>SUM(Settlers!E34,Statesman!E34,Universe!E34,'Mutual Benefit'!E34,'Confed Life (CLIC)'!E34)</f>
        <v>0</v>
      </c>
      <c r="F34" s="28">
        <f t="shared" si="0"/>
        <v>85012.51003885304</v>
      </c>
    </row>
    <row r="35" spans="1:6" ht="12.75">
      <c r="A35" s="20" t="s">
        <v>51</v>
      </c>
      <c r="B35" s="28">
        <f>SUM(Settlers!B35,Statesman!B35,Universe!B35,'Mutual Benefit'!B35,'Confed Life (CLIC)'!B35)</f>
        <v>1344.7977706819074</v>
      </c>
      <c r="C35" s="28">
        <f>SUM(Settlers!C35,Statesman!C35,Universe!C35,'Mutual Benefit'!C35,'Confed Life (CLIC)'!C35)</f>
        <v>6024.1626141285815</v>
      </c>
      <c r="D35" s="28">
        <f>SUM(Settlers!D35,Statesman!D35,Universe!D35,'Mutual Benefit'!D35,'Confed Life (CLIC)'!D35)</f>
        <v>0.009999999776482582</v>
      </c>
      <c r="E35" s="28">
        <f>SUM(Settlers!E35,Statesman!E35,Universe!E35,'Mutual Benefit'!E35,'Confed Life (CLIC)'!E35)</f>
        <v>0</v>
      </c>
      <c r="F35" s="28">
        <f t="shared" si="0"/>
        <v>7368.970384810265</v>
      </c>
    </row>
    <row r="36" spans="1:6" ht="12.75">
      <c r="A36" s="20" t="s">
        <v>52</v>
      </c>
      <c r="B36" s="28">
        <f>SUM(Settlers!B36,Statesman!B36,Universe!B36,'Mutual Benefit'!B36,'Confed Life (CLIC)'!B36)</f>
        <v>38044.5918982001</v>
      </c>
      <c r="C36" s="28">
        <f>SUM(Settlers!C36,Statesman!C36,Universe!C36,'Mutual Benefit'!C36,'Confed Life (CLIC)'!C36)</f>
        <v>206691.53265639365</v>
      </c>
      <c r="D36" s="28">
        <f>SUM(Settlers!D36,Statesman!D36,Universe!D36,'Mutual Benefit'!D36,'Confed Life (CLIC)'!D36)</f>
        <v>0</v>
      </c>
      <c r="E36" s="28">
        <f>SUM(Settlers!E36,Statesman!E36,Universe!E36,'Mutual Benefit'!E36,'Confed Life (CLIC)'!E36)</f>
        <v>11676.190645739262</v>
      </c>
      <c r="F36" s="28">
        <f t="shared" si="0"/>
        <v>256412.31520033302</v>
      </c>
    </row>
    <row r="37" spans="1:6" ht="12.75">
      <c r="A37" s="20" t="s">
        <v>53</v>
      </c>
      <c r="B37" s="28">
        <f>SUM(Settlers!B37,Statesman!B37,Universe!B37,'Mutual Benefit'!B37,'Confed Life (CLIC)'!B37)</f>
        <v>2781.323259047771</v>
      </c>
      <c r="C37" s="28">
        <f>SUM(Settlers!C37,Statesman!C37,Universe!C37,'Mutual Benefit'!C37,'Confed Life (CLIC)'!C37)</f>
        <v>3374.6407535955223</v>
      </c>
      <c r="D37" s="28">
        <f>SUM(Settlers!D37,Statesman!D37,Universe!D37,'Mutual Benefit'!D37,'Confed Life (CLIC)'!D37)</f>
        <v>26377.805815320797</v>
      </c>
      <c r="E37" s="28">
        <f>SUM(Settlers!E37,Statesman!E37,Universe!E37,'Mutual Benefit'!E37,'Confed Life (CLIC)'!E37)</f>
        <v>0</v>
      </c>
      <c r="F37" s="28">
        <f t="shared" si="0"/>
        <v>32533.76982796409</v>
      </c>
    </row>
    <row r="38" spans="1:6" ht="12.75">
      <c r="A38" s="20" t="s">
        <v>54</v>
      </c>
      <c r="B38" s="28">
        <f>SUM(Settlers!B38,Statesman!B38,Universe!B38,'Mutual Benefit'!B38,'Confed Life (CLIC)'!B38)</f>
        <v>104875.01374299033</v>
      </c>
      <c r="C38" s="28">
        <f>SUM(Settlers!C38,Statesman!C38,Universe!C38,'Mutual Benefit'!C38,'Confed Life (CLIC)'!C38)</f>
        <v>280173.5183635494</v>
      </c>
      <c r="D38" s="28">
        <f>SUM(Settlers!D38,Statesman!D38,Universe!D38,'Mutual Benefit'!D38,'Confed Life (CLIC)'!D38)</f>
        <v>0</v>
      </c>
      <c r="E38" s="28">
        <f>SUM(Settlers!E38,Statesman!E38,Universe!E38,'Mutual Benefit'!E38,'Confed Life (CLIC)'!E38)</f>
        <v>10179.462734477827</v>
      </c>
      <c r="F38" s="28">
        <f t="shared" si="0"/>
        <v>395227.9948410175</v>
      </c>
    </row>
    <row r="39" spans="1:6" ht="12.75">
      <c r="A39" s="20" t="s">
        <v>55</v>
      </c>
      <c r="B39" s="28">
        <f>SUM(Settlers!B39,Statesman!B39,Universe!B39,'Mutual Benefit'!B39,'Confed Life (CLIC)'!B39)</f>
        <v>11892.268893776143</v>
      </c>
      <c r="C39" s="28">
        <f>SUM(Settlers!C39,Statesman!C39,Universe!C39,'Mutual Benefit'!C39,'Confed Life (CLIC)'!C39)</f>
        <v>5589.418599291268</v>
      </c>
      <c r="D39" s="28">
        <f>SUM(Settlers!D39,Statesman!D39,Universe!D39,'Mutual Benefit'!D39,'Confed Life (CLIC)'!D39)</f>
        <v>3626.0081730463116</v>
      </c>
      <c r="E39" s="28">
        <f>SUM(Settlers!E39,Statesman!E39,Universe!E39,'Mutual Benefit'!E39,'Confed Life (CLIC)'!E39)</f>
        <v>326.3916331258497</v>
      </c>
      <c r="F39" s="28">
        <f t="shared" si="0"/>
        <v>21434.087299239574</v>
      </c>
    </row>
    <row r="40" spans="1:6" ht="12.75">
      <c r="A40" s="20" t="s">
        <v>56</v>
      </c>
      <c r="B40" s="28">
        <f>SUM(Settlers!B40,Statesman!B40,Universe!B40,'Mutual Benefit'!B40,'Confed Life (CLIC)'!B40)</f>
        <v>5855.380311144574</v>
      </c>
      <c r="C40" s="28">
        <f>SUM(Settlers!C40,Statesman!C40,Universe!C40,'Mutual Benefit'!C40,'Confed Life (CLIC)'!C40)</f>
        <v>467.39439091020176</v>
      </c>
      <c r="D40" s="28">
        <f>SUM(Settlers!D40,Statesman!D40,Universe!D40,'Mutual Benefit'!D40,'Confed Life (CLIC)'!D40)</f>
        <v>7850.093310799064</v>
      </c>
      <c r="E40" s="28">
        <f>SUM(Settlers!E40,Statesman!E40,Universe!E40,'Mutual Benefit'!E40,'Confed Life (CLIC)'!E40)</f>
        <v>0</v>
      </c>
      <c r="F40" s="28">
        <f t="shared" si="0"/>
        <v>14172.86801285384</v>
      </c>
    </row>
    <row r="41" spans="1:6" ht="12.75">
      <c r="A41" s="20" t="s">
        <v>57</v>
      </c>
      <c r="B41" s="28">
        <f>SUM(Settlers!B41,Statesman!B41,Universe!B41,'Mutual Benefit'!B41,'Confed Life (CLIC)'!B41)</f>
        <v>40353.208756454216</v>
      </c>
      <c r="C41" s="28">
        <f>SUM(Settlers!C41,Statesman!C41,Universe!C41,'Mutual Benefit'!C41,'Confed Life (CLIC)'!C41)</f>
        <v>52036.179035355686</v>
      </c>
      <c r="D41" s="28">
        <f>SUM(Settlers!D41,Statesman!D41,Universe!D41,'Mutual Benefit'!D41,'Confed Life (CLIC)'!D41)</f>
        <v>7398.797612184632</v>
      </c>
      <c r="E41" s="28">
        <f>SUM(Settlers!E41,Statesman!E41,Universe!E41,'Mutual Benefit'!E41,'Confed Life (CLIC)'!E41)</f>
        <v>9239.030295664648</v>
      </c>
      <c r="F41" s="28">
        <f t="shared" si="0"/>
        <v>109027.21569965918</v>
      </c>
    </row>
    <row r="42" spans="1:6" ht="12.75">
      <c r="A42" s="20" t="s">
        <v>58</v>
      </c>
      <c r="B42" s="28">
        <f>SUM(Settlers!B42,Statesman!B42,Universe!B42,'Mutual Benefit'!B42,'Confed Life (CLIC)'!B42)</f>
        <v>6979.528366520273</v>
      </c>
      <c r="C42" s="28">
        <f>SUM(Settlers!C42,Statesman!C42,Universe!C42,'Mutual Benefit'!C42,'Confed Life (CLIC)'!C42)</f>
        <v>2920.9418249858572</v>
      </c>
      <c r="D42" s="28">
        <f>SUM(Settlers!D42,Statesman!D42,Universe!D42,'Mutual Benefit'!D42,'Confed Life (CLIC)'!D42)</f>
        <v>2242603.2570414646</v>
      </c>
      <c r="E42" s="28">
        <f>SUM(Settlers!E42,Statesman!E42,Universe!E42,'Mutual Benefit'!E42,'Confed Life (CLIC)'!E42)</f>
        <v>0</v>
      </c>
      <c r="F42" s="28">
        <f t="shared" si="0"/>
        <v>2252503.7272329708</v>
      </c>
    </row>
    <row r="43" spans="1:6" ht="12.75">
      <c r="A43" s="20" t="s">
        <v>59</v>
      </c>
      <c r="B43" s="28">
        <f>SUM(Settlers!B43,Statesman!B43,Universe!B43,'Mutual Benefit'!B43,'Confed Life (CLIC)'!B43)</f>
        <v>2296.58124428273</v>
      </c>
      <c r="C43" s="28">
        <f>SUM(Settlers!C43,Statesman!C43,Universe!C43,'Mutual Benefit'!C43,'Confed Life (CLIC)'!C43)</f>
        <v>14923.63046950585</v>
      </c>
      <c r="D43" s="28">
        <f>SUM(Settlers!D43,Statesman!D43,Universe!D43,'Mutual Benefit'!D43,'Confed Life (CLIC)'!D43)</f>
        <v>451163.37697386346</v>
      </c>
      <c r="E43" s="28">
        <f>SUM(Settlers!E43,Statesman!E43,Universe!E43,'Mutual Benefit'!E43,'Confed Life (CLIC)'!E43)</f>
        <v>0</v>
      </c>
      <c r="F43" s="28">
        <f t="shared" si="0"/>
        <v>468383.588687652</v>
      </c>
    </row>
    <row r="44" spans="1:6" ht="12.75">
      <c r="A44" s="20" t="s">
        <v>60</v>
      </c>
      <c r="B44" s="28">
        <f>SUM(Settlers!B44,Statesman!B44,Universe!B44,'Mutual Benefit'!B44,'Confed Life (CLIC)'!B44)</f>
        <v>31500.275650083786</v>
      </c>
      <c r="C44" s="28">
        <f>SUM(Settlers!C44,Statesman!C44,Universe!C44,'Mutual Benefit'!C44,'Confed Life (CLIC)'!C44)</f>
        <v>17801.18365119741</v>
      </c>
      <c r="D44" s="28">
        <f>SUM(Settlers!D44,Statesman!D44,Universe!D44,'Mutual Benefit'!D44,'Confed Life (CLIC)'!D44)</f>
        <v>2.8929673135280613E-05</v>
      </c>
      <c r="E44" s="28">
        <f>SUM(Settlers!E44,Statesman!E44,Universe!E44,'Mutual Benefit'!E44,'Confed Life (CLIC)'!E44)</f>
        <v>5213.32127358226</v>
      </c>
      <c r="F44" s="28">
        <f t="shared" si="0"/>
        <v>54514.78060379313</v>
      </c>
    </row>
    <row r="45" spans="1:6" ht="12.75">
      <c r="A45" s="20" t="s">
        <v>61</v>
      </c>
      <c r="B45" s="28">
        <f>SUM(Settlers!B45,Statesman!B45,Universe!B45,'Mutual Benefit'!B45,'Confed Life (CLIC)'!B45)</f>
        <v>79.56560953519943</v>
      </c>
      <c r="C45" s="28">
        <f>SUM(Settlers!C45,Statesman!C45,Universe!C45,'Mutual Benefit'!C45,'Confed Life (CLIC)'!C45)</f>
        <v>208.16767822748488</v>
      </c>
      <c r="D45" s="28">
        <f>SUM(Settlers!D45,Statesman!D45,Universe!D45,'Mutual Benefit'!D45,'Confed Life (CLIC)'!D45)</f>
        <v>0</v>
      </c>
      <c r="E45" s="28">
        <f>SUM(Settlers!E45,Statesman!E45,Universe!E45,'Mutual Benefit'!E45,'Confed Life (CLIC)'!E45)</f>
        <v>0</v>
      </c>
      <c r="F45" s="28">
        <f t="shared" si="0"/>
        <v>287.7332877626843</v>
      </c>
    </row>
    <row r="46" spans="1:6" ht="12.75">
      <c r="A46" s="20" t="s">
        <v>62</v>
      </c>
      <c r="B46" s="28">
        <f>SUM(Settlers!B46,Statesman!B46,Universe!B46,'Mutual Benefit'!B46,'Confed Life (CLIC)'!B46)</f>
        <v>12563.229723364173</v>
      </c>
      <c r="C46" s="28">
        <f>SUM(Settlers!C46,Statesman!C46,Universe!C46,'Mutual Benefit'!C46,'Confed Life (CLIC)'!C46)</f>
        <v>5242.71850977336</v>
      </c>
      <c r="D46" s="28">
        <f>SUM(Settlers!D46,Statesman!D46,Universe!D46,'Mutual Benefit'!D46,'Confed Life (CLIC)'!D46)</f>
        <v>0</v>
      </c>
      <c r="E46" s="28">
        <f>SUM(Settlers!E46,Statesman!E46,Universe!E46,'Mutual Benefit'!E46,'Confed Life (CLIC)'!E46)</f>
        <v>0</v>
      </c>
      <c r="F46" s="28">
        <f t="shared" si="0"/>
        <v>17805.948233137533</v>
      </c>
    </row>
    <row r="47" spans="1:6" ht="12.75">
      <c r="A47" s="20" t="s">
        <v>63</v>
      </c>
      <c r="B47" s="28">
        <f>SUM(Settlers!B47,Statesman!B47,Universe!B47,'Mutual Benefit'!B47,'Confed Life (CLIC)'!B47)</f>
        <v>3159.505049412821</v>
      </c>
      <c r="C47" s="28">
        <f>SUM(Settlers!C47,Statesman!C47,Universe!C47,'Mutual Benefit'!C47,'Confed Life (CLIC)'!C47)</f>
        <v>1948.5313377141283</v>
      </c>
      <c r="D47" s="28">
        <f>SUM(Settlers!D47,Statesman!D47,Universe!D47,'Mutual Benefit'!D47,'Confed Life (CLIC)'!D47)</f>
        <v>1133.0348743441857</v>
      </c>
      <c r="E47" s="28">
        <f>SUM(Settlers!E47,Statesman!E47,Universe!E47,'Mutual Benefit'!E47,'Confed Life (CLIC)'!E47)</f>
        <v>0</v>
      </c>
      <c r="F47" s="28">
        <f t="shared" si="0"/>
        <v>6241.071261471135</v>
      </c>
    </row>
    <row r="48" spans="1:6" ht="12.75">
      <c r="A48" s="20" t="s">
        <v>64</v>
      </c>
      <c r="B48" s="28">
        <f>SUM(Settlers!B48,Statesman!B48,Universe!B48,'Mutual Benefit'!B48,'Confed Life (CLIC)'!B48)</f>
        <v>7129.286221293951</v>
      </c>
      <c r="C48" s="28">
        <f>SUM(Settlers!C48,Statesman!C48,Universe!C48,'Mutual Benefit'!C48,'Confed Life (CLIC)'!C48)</f>
        <v>669.7426450784869</v>
      </c>
      <c r="D48" s="28">
        <f>SUM(Settlers!D48,Statesman!D48,Universe!D48,'Mutual Benefit'!D48,'Confed Life (CLIC)'!D48)</f>
        <v>0</v>
      </c>
      <c r="E48" s="28">
        <f>SUM(Settlers!E48,Statesman!E48,Universe!E48,'Mutual Benefit'!E48,'Confed Life (CLIC)'!E48)</f>
        <v>0</v>
      </c>
      <c r="F48" s="28">
        <f t="shared" si="0"/>
        <v>7799.028866372438</v>
      </c>
    </row>
    <row r="49" spans="1:6" ht="12.75">
      <c r="A49" s="20" t="s">
        <v>65</v>
      </c>
      <c r="B49" s="28">
        <f>SUM(Settlers!B49,Statesman!B49,Universe!B49,'Mutual Benefit'!B49,'Confed Life (CLIC)'!B49)</f>
        <v>22333.696412534373</v>
      </c>
      <c r="C49" s="28">
        <f>SUM(Settlers!C49,Statesman!C49,Universe!C49,'Mutual Benefit'!C49,'Confed Life (CLIC)'!C49)</f>
        <v>3839.3911330561677</v>
      </c>
      <c r="D49" s="28">
        <f>SUM(Settlers!D49,Statesman!D49,Universe!D49,'Mutual Benefit'!D49,'Confed Life (CLIC)'!D49)</f>
        <v>1538.8413881087477</v>
      </c>
      <c r="E49" s="28">
        <f>SUM(Settlers!E49,Statesman!E49,Universe!E49,'Mutual Benefit'!E49,'Confed Life (CLIC)'!E49)</f>
        <v>0</v>
      </c>
      <c r="F49" s="28">
        <f t="shared" si="0"/>
        <v>27711.928933699288</v>
      </c>
    </row>
    <row r="50" spans="1:6" ht="12.75">
      <c r="A50" s="20" t="s">
        <v>66</v>
      </c>
      <c r="B50" s="28">
        <f>SUM(Settlers!B50,Statesman!B50,Universe!B50,'Mutual Benefit'!B50,'Confed Life (CLIC)'!B50)</f>
        <v>34302.91993654566</v>
      </c>
      <c r="C50" s="28">
        <f>SUM(Settlers!C50,Statesman!C50,Universe!C50,'Mutual Benefit'!C50,'Confed Life (CLIC)'!C50)</f>
        <v>10563.339529172372</v>
      </c>
      <c r="D50" s="28">
        <f>SUM(Settlers!D50,Statesman!D50,Universe!D50,'Mutual Benefit'!D50,'Confed Life (CLIC)'!D50)</f>
        <v>2956943.0252788765</v>
      </c>
      <c r="E50" s="28">
        <f>SUM(Settlers!E50,Statesman!E50,Universe!E50,'Mutual Benefit'!E50,'Confed Life (CLIC)'!E50)</f>
        <v>5346.194197361678</v>
      </c>
      <c r="F50" s="28">
        <f t="shared" si="0"/>
        <v>3007155.4789419565</v>
      </c>
    </row>
    <row r="51" spans="1:6" ht="12.75">
      <c r="A51" s="20" t="s">
        <v>67</v>
      </c>
      <c r="B51" s="28">
        <f>SUM(Settlers!B51,Statesman!B51,Universe!B51,'Mutual Benefit'!B51,'Confed Life (CLIC)'!B51)</f>
        <v>6495.868268597347</v>
      </c>
      <c r="C51" s="28">
        <f>SUM(Settlers!C51,Statesman!C51,Universe!C51,'Mutual Benefit'!C51,'Confed Life (CLIC)'!C51)</f>
        <v>3019.403983335258</v>
      </c>
      <c r="D51" s="28">
        <f>SUM(Settlers!D51,Statesman!D51,Universe!D51,'Mutual Benefit'!D51,'Confed Life (CLIC)'!D51)</f>
        <v>209.75718035084006</v>
      </c>
      <c r="E51" s="28">
        <f>SUM(Settlers!E51,Statesman!E51,Universe!E51,'Mutual Benefit'!E51,'Confed Life (CLIC)'!E51)</f>
        <v>10491.836027170502</v>
      </c>
      <c r="F51" s="28">
        <f t="shared" si="0"/>
        <v>20216.865459453948</v>
      </c>
    </row>
    <row r="52" spans="1:6" ht="12.75">
      <c r="A52" s="20" t="s">
        <v>68</v>
      </c>
      <c r="B52" s="28">
        <f>SUM(Settlers!B52,Statesman!B52,Universe!B52,'Mutual Benefit'!B52,'Confed Life (CLIC)'!B52)</f>
        <v>232.50979600854953</v>
      </c>
      <c r="C52" s="28">
        <f>SUM(Settlers!C52,Statesman!C52,Universe!C52,'Mutual Benefit'!C52,'Confed Life (CLIC)'!C52)</f>
        <v>3006.1950341411175</v>
      </c>
      <c r="D52" s="28">
        <f>SUM(Settlers!D52,Statesman!D52,Universe!D52,'Mutual Benefit'!D52,'Confed Life (CLIC)'!D52)</f>
        <v>0</v>
      </c>
      <c r="E52" s="28">
        <f>SUM(Settlers!E52,Statesman!E52,Universe!E52,'Mutual Benefit'!E52,'Confed Life (CLIC)'!E52)</f>
        <v>735.4825724066759</v>
      </c>
      <c r="F52" s="28">
        <f t="shared" si="0"/>
        <v>3974.187402556343</v>
      </c>
    </row>
    <row r="53" spans="1:6" ht="12.75">
      <c r="A53" s="20" t="s">
        <v>69</v>
      </c>
      <c r="B53" s="28">
        <f>SUM(Settlers!B53,Statesman!B53,Universe!B53,'Mutual Benefit'!B53,'Confed Life (CLIC)'!B53)</f>
        <v>72017.82421095224</v>
      </c>
      <c r="C53" s="28">
        <f>SUM(Settlers!C53,Statesman!C53,Universe!C53,'Mutual Benefit'!C53,'Confed Life (CLIC)'!C53)</f>
        <v>10540.401303082414</v>
      </c>
      <c r="D53" s="28">
        <f>SUM(Settlers!D53,Statesman!D53,Universe!D53,'Mutual Benefit'!D53,'Confed Life (CLIC)'!D53)</f>
        <v>13115.398161673234</v>
      </c>
      <c r="E53" s="28">
        <f>SUM(Settlers!E53,Statesman!E53,Universe!E53,'Mutual Benefit'!E53,'Confed Life (CLIC)'!E53)</f>
        <v>0</v>
      </c>
      <c r="F53" s="28">
        <f t="shared" si="0"/>
        <v>95673.62367570789</v>
      </c>
    </row>
    <row r="54" spans="1:6" ht="12.75">
      <c r="A54" s="20" t="s">
        <v>70</v>
      </c>
      <c r="B54" s="28">
        <f>SUM(Settlers!B54,Statesman!B54,Universe!B54,'Mutual Benefit'!B54,'Confed Life (CLIC)'!B54)</f>
        <v>5378.831482038571</v>
      </c>
      <c r="C54" s="28">
        <f>SUM(Settlers!C54,Statesman!C54,Universe!C54,'Mutual Benefit'!C54,'Confed Life (CLIC)'!C54)</f>
        <v>30904.859849906672</v>
      </c>
      <c r="D54" s="28">
        <f>SUM(Settlers!D54,Statesman!D54,Universe!D54,'Mutual Benefit'!D54,'Confed Life (CLIC)'!D54)</f>
        <v>2844751.662207444</v>
      </c>
      <c r="E54" s="28">
        <f>SUM(Settlers!E54,Statesman!E54,Universe!E54,'Mutual Benefit'!E54,'Confed Life (CLIC)'!E54)</f>
        <v>791.9774548065252</v>
      </c>
      <c r="F54" s="28">
        <f t="shared" si="0"/>
        <v>2881827.3309941962</v>
      </c>
    </row>
    <row r="55" spans="1:6" ht="12.75">
      <c r="A55" s="20" t="s">
        <v>71</v>
      </c>
      <c r="B55" s="28">
        <f>SUM(Settlers!B55,Statesman!B55,Universe!B55,'Mutual Benefit'!B55,'Confed Life (CLIC)'!B55)</f>
        <v>6552.453699734734</v>
      </c>
      <c r="C55" s="28">
        <f>SUM(Settlers!C55,Statesman!C55,Universe!C55,'Mutual Benefit'!C55,'Confed Life (CLIC)'!C55)</f>
        <v>1237.9727975999704</v>
      </c>
      <c r="D55" s="28">
        <f>SUM(Settlers!D55,Statesman!D55,Universe!D55,'Mutual Benefit'!D55,'Confed Life (CLIC)'!D55)</f>
        <v>114.67115843762879</v>
      </c>
      <c r="E55" s="28">
        <f>SUM(Settlers!E55,Statesman!E55,Universe!E55,'Mutual Benefit'!E55,'Confed Life (CLIC)'!E55)</f>
        <v>0</v>
      </c>
      <c r="F55" s="28">
        <f t="shared" si="0"/>
        <v>7905.097655772333</v>
      </c>
    </row>
    <row r="56" spans="1:6" ht="12.75">
      <c r="A56" s="20" t="s">
        <v>72</v>
      </c>
      <c r="B56" s="28">
        <f>SUM(Settlers!B56,Statesman!B56,Universe!B56,'Mutual Benefit'!B56,'Confed Life (CLIC)'!B56)</f>
        <v>12315.521042290202</v>
      </c>
      <c r="C56" s="28">
        <f>SUM(Settlers!C56,Statesman!C56,Universe!C56,'Mutual Benefit'!C56,'Confed Life (CLIC)'!C56)</f>
        <v>6277.265070402253</v>
      </c>
      <c r="D56" s="28">
        <f>SUM(Settlers!D56,Statesman!D56,Universe!D56,'Mutual Benefit'!D56,'Confed Life (CLIC)'!D56)</f>
        <v>-0.009999000234529376</v>
      </c>
      <c r="E56" s="28">
        <f>SUM(Settlers!E56,Statesman!E56,Universe!E56,'Mutual Benefit'!E56,'Confed Life (CLIC)'!E56)</f>
        <v>0</v>
      </c>
      <c r="F56" s="28">
        <f t="shared" si="0"/>
        <v>18592.77611369222</v>
      </c>
    </row>
    <row r="57" spans="1:6" ht="12.75">
      <c r="A57" s="20" t="s">
        <v>73</v>
      </c>
      <c r="B57" s="28">
        <f>SUM(Settlers!B57,Statesman!B57,Universe!B57,'Mutual Benefit'!B57,'Confed Life (CLIC)'!B57)</f>
        <v>24412.33963888968</v>
      </c>
      <c r="C57" s="28">
        <f>SUM(Settlers!C57,Statesman!C57,Universe!C57,'Mutual Benefit'!C57,'Confed Life (CLIC)'!C57)</f>
        <v>323.0987934772934</v>
      </c>
      <c r="D57" s="28">
        <f>SUM(Settlers!D57,Statesman!D57,Universe!D57,'Mutual Benefit'!D57,'Confed Life (CLIC)'!D57)</f>
        <v>22305.53323290448</v>
      </c>
      <c r="E57" s="28">
        <f>SUM(Settlers!E57,Statesman!E57,Universe!E57,'Mutual Benefit'!E57,'Confed Life (CLIC)'!E57)</f>
        <v>0</v>
      </c>
      <c r="F57" s="28">
        <f t="shared" si="0"/>
        <v>47040.971665271456</v>
      </c>
    </row>
    <row r="58" spans="1:6" ht="12.75">
      <c r="A58" s="20" t="s">
        <v>74</v>
      </c>
      <c r="B58" s="28">
        <f>SUM(Settlers!B58,Statesman!B58,Universe!B58,'Mutual Benefit'!B58,'Confed Life (CLIC)'!B58)</f>
        <v>0</v>
      </c>
      <c r="C58" s="28">
        <f>SUM(Settlers!C58,Statesman!C58,Universe!C58,'Mutual Benefit'!C58,'Confed Life (CLIC)'!C58)</f>
        <v>0</v>
      </c>
      <c r="D58" s="28">
        <f>SUM(Settlers!D58,Statesman!D58,Universe!D58,'Mutual Benefit'!D58,'Confed Life (CLIC)'!D58)</f>
        <v>-0.016423972556367517</v>
      </c>
      <c r="E58" s="28">
        <f>SUM(Settlers!E58,Statesman!E58,Universe!E58,'Mutual Benefit'!E58,'Confed Life (CLIC)'!E58)</f>
        <v>0</v>
      </c>
      <c r="F58" s="28">
        <f t="shared" si="0"/>
        <v>-0.016423972556367517</v>
      </c>
    </row>
    <row r="59" spans="1:6" ht="12.75">
      <c r="A59" s="20"/>
      <c r="B59" s="28"/>
      <c r="C59" s="28"/>
      <c r="D59" s="28"/>
      <c r="E59" s="28"/>
      <c r="F59" s="28"/>
    </row>
    <row r="60" spans="1:6" ht="12.75">
      <c r="A60" s="20" t="s">
        <v>6</v>
      </c>
      <c r="B60" s="28">
        <f>SUM(B6:B58)</f>
        <v>1057244.879099124</v>
      </c>
      <c r="C60" s="28">
        <f>SUM(C6:C58)</f>
        <v>1305176.8227557044</v>
      </c>
      <c r="D60" s="28">
        <f>SUM(D6:D58)</f>
        <v>17170060.00580573</v>
      </c>
      <c r="E60" s="28">
        <f>SUM(E6:E58)</f>
        <v>134420.3242983848</v>
      </c>
      <c r="F60" s="28">
        <f>SUM(F6:F58)</f>
        <v>19666902.031958934</v>
      </c>
    </row>
    <row r="62" spans="1:6" ht="12.75">
      <c r="A62" s="136" t="s">
        <v>246</v>
      </c>
      <c r="B62" s="136"/>
      <c r="C62" s="136"/>
      <c r="D62" s="136"/>
      <c r="E62" s="136"/>
      <c r="F62" s="136"/>
    </row>
    <row r="63" spans="1:6" ht="12.75">
      <c r="A63" s="16" t="s">
        <v>139</v>
      </c>
      <c r="B63" s="19"/>
      <c r="C63" s="19"/>
      <c r="D63" s="19"/>
      <c r="E63" s="19"/>
      <c r="F63" s="16" t="s">
        <v>0</v>
      </c>
    </row>
    <row r="64" spans="1:6" ht="12.75">
      <c r="A64" s="16" t="s">
        <v>0</v>
      </c>
      <c r="B64" s="19"/>
      <c r="C64" s="19"/>
      <c r="D64" s="19"/>
      <c r="E64" s="19"/>
      <c r="F64" s="16" t="s">
        <v>0</v>
      </c>
    </row>
    <row r="65" spans="1:6" ht="12.75">
      <c r="A65" s="16" t="s">
        <v>6</v>
      </c>
      <c r="B65" s="16">
        <f>SUM(B60:B64)</f>
        <v>1057244.879099124</v>
      </c>
      <c r="C65" s="16">
        <f>SUM(C60:C64)</f>
        <v>1305176.8227557044</v>
      </c>
      <c r="D65" s="16">
        <f>SUM(D60:D64)</f>
        <v>17170060.00580573</v>
      </c>
      <c r="E65" s="16">
        <f>SUM(E60:E64)</f>
        <v>134420.3242983848</v>
      </c>
      <c r="F65" s="16">
        <f>SUM(F60:F64)</f>
        <v>19666902.031958934</v>
      </c>
    </row>
    <row r="67" ht="12.75">
      <c r="A67" s="16" t="s">
        <v>0</v>
      </c>
    </row>
    <row r="68" ht="12.75">
      <c r="A68" s="27" t="s">
        <v>0</v>
      </c>
    </row>
    <row r="69" spans="1:6" ht="12.75">
      <c r="A69" s="16" t="s">
        <v>140</v>
      </c>
      <c r="B69" s="16">
        <f>summary!G41</f>
        <v>1057244.879099124</v>
      </c>
      <c r="C69" s="16">
        <f>summary!H41</f>
        <v>1305176.8227557049</v>
      </c>
      <c r="D69" s="16">
        <f>summary!I41</f>
        <v>17170060.00580573</v>
      </c>
      <c r="E69" s="16">
        <f>summary!J41</f>
        <v>134420.3242983848</v>
      </c>
      <c r="F69" s="16">
        <f>summary!K41</f>
        <v>19666902.031958945</v>
      </c>
    </row>
    <row r="70" spans="2:6" ht="12.75">
      <c r="B70" s="16">
        <f>+B65-B69</f>
        <v>0</v>
      </c>
      <c r="C70" s="16">
        <f>+C65-C69</f>
        <v>0</v>
      </c>
      <c r="D70" s="16">
        <f>+D65-D69</f>
        <v>0</v>
      </c>
      <c r="E70" s="16">
        <f>+E65-E69</f>
        <v>0</v>
      </c>
      <c r="F70" s="16">
        <f>+F65-F69</f>
        <v>0</v>
      </c>
    </row>
  </sheetData>
  <mergeCells count="2">
    <mergeCell ref="A1:F1"/>
    <mergeCell ref="A62:F62"/>
  </mergeCells>
  <printOptions horizontalCentered="1" verticalCentered="1"/>
  <pageMargins left="0.5" right="0.5" top="0" bottom="0" header="0.5" footer="0.5"/>
  <pageSetup orientation="portrait" scale="60" r:id="rId1"/>
  <headerFooter alignWithMargins="0">
    <oddHeader>&amp;L&amp;"Geneva,Bold"&amp;D&amp;R&amp;"Geneva,Bold"UNAUDITED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8.125" style="16" customWidth="1"/>
    <col min="3" max="3" width="11.625" style="16" customWidth="1"/>
    <col min="4" max="4" width="11.00390625" style="16" customWidth="1"/>
    <col min="5" max="5" width="14.50390625" style="16" customWidth="1"/>
    <col min="6" max="6" width="11.00390625" style="16" customWidth="1"/>
    <col min="7" max="7" width="2.625" style="16" customWidth="1"/>
    <col min="8" max="8" width="28.125" style="16" customWidth="1"/>
    <col min="9" max="9" width="11.00390625" style="17" customWidth="1"/>
    <col min="10" max="16384" width="10.625" style="16" customWidth="1"/>
  </cols>
  <sheetData>
    <row r="1" spans="1:9" ht="12.75">
      <c r="A1" s="133" t="s">
        <v>191</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11401.727399318406</v>
      </c>
      <c r="E7" s="21">
        <v>0</v>
      </c>
      <c r="F7" s="21">
        <v>11401.727399318406</v>
      </c>
      <c r="G7" s="22"/>
      <c r="H7" s="22"/>
      <c r="I7" s="23"/>
    </row>
    <row r="8" spans="1:9" ht="12.75">
      <c r="A8" s="20" t="s">
        <v>10</v>
      </c>
      <c r="B8" s="21">
        <v>10275.760812738474</v>
      </c>
      <c r="C8" s="21">
        <v>0</v>
      </c>
      <c r="D8" s="21">
        <v>2634638.2799408617</v>
      </c>
      <c r="E8" s="21">
        <v>0</v>
      </c>
      <c r="F8" s="21">
        <v>2644914.0407536</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918260.3224169995</v>
      </c>
      <c r="E10" s="21">
        <v>0</v>
      </c>
      <c r="F10" s="21">
        <v>918260.3224169995</v>
      </c>
      <c r="G10" s="22"/>
      <c r="H10" s="22" t="s">
        <v>13</v>
      </c>
      <c r="I10" s="23">
        <v>0</v>
      </c>
    </row>
    <row r="11" spans="1:9" ht="12.75">
      <c r="A11" s="20" t="s">
        <v>14</v>
      </c>
      <c r="B11" s="21">
        <v>0</v>
      </c>
      <c r="C11" s="21">
        <v>0</v>
      </c>
      <c r="D11" s="21">
        <v>98424.15437309905</v>
      </c>
      <c r="E11" s="21">
        <v>0</v>
      </c>
      <c r="F11" s="21">
        <v>98424.15437309905</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3980806</v>
      </c>
    </row>
    <row r="14" spans="1:9" ht="12.75">
      <c r="A14" s="20" t="s">
        <v>19</v>
      </c>
      <c r="B14" s="21">
        <v>0</v>
      </c>
      <c r="C14" s="21">
        <v>0</v>
      </c>
      <c r="D14" s="21">
        <v>0</v>
      </c>
      <c r="E14" s="21">
        <v>0</v>
      </c>
      <c r="F14" s="21">
        <v>0</v>
      </c>
      <c r="G14" s="22"/>
      <c r="H14" s="22" t="s">
        <v>20</v>
      </c>
      <c r="I14" s="23">
        <v>84324</v>
      </c>
    </row>
    <row r="15" spans="1:9" ht="12.75">
      <c r="A15" s="20" t="s">
        <v>21</v>
      </c>
      <c r="B15" s="21">
        <v>0</v>
      </c>
      <c r="C15" s="21">
        <v>0</v>
      </c>
      <c r="D15" s="21">
        <v>0</v>
      </c>
      <c r="E15" s="21">
        <v>0</v>
      </c>
      <c r="F15" s="21">
        <v>0</v>
      </c>
      <c r="G15" s="22"/>
      <c r="H15" s="22" t="s">
        <v>22</v>
      </c>
      <c r="I15" s="23">
        <v>109776.25</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1199.0113644692</v>
      </c>
      <c r="E18" s="21">
        <v>0</v>
      </c>
      <c r="F18" s="21">
        <v>1199.0113644692</v>
      </c>
      <c r="G18" s="22"/>
      <c r="H18" s="22" t="s">
        <v>27</v>
      </c>
      <c r="I18" s="23">
        <v>0</v>
      </c>
    </row>
    <row r="19" spans="1:9" ht="12.75">
      <c r="A19" s="20" t="s">
        <v>28</v>
      </c>
      <c r="B19" s="21">
        <v>0</v>
      </c>
      <c r="C19" s="21">
        <v>0</v>
      </c>
      <c r="D19" s="21">
        <v>0</v>
      </c>
      <c r="E19" s="21">
        <v>0</v>
      </c>
      <c r="F19" s="21">
        <v>0</v>
      </c>
      <c r="G19" s="22"/>
      <c r="H19" s="22" t="s">
        <v>29</v>
      </c>
      <c r="I19" s="23">
        <v>0</v>
      </c>
    </row>
    <row r="20" spans="1:9" ht="12.75">
      <c r="A20" s="20" t="s">
        <v>30</v>
      </c>
      <c r="B20" s="21">
        <v>0</v>
      </c>
      <c r="C20" s="21">
        <v>0</v>
      </c>
      <c r="D20" s="21">
        <v>138.0227289384001</v>
      </c>
      <c r="E20" s="21">
        <v>0</v>
      </c>
      <c r="F20" s="21">
        <v>138.0227289384001</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0</v>
      </c>
    </row>
    <row r="24" spans="1:9" ht="12.75">
      <c r="A24" s="20" t="s">
        <v>38</v>
      </c>
      <c r="B24" s="21">
        <v>0</v>
      </c>
      <c r="C24" s="21">
        <v>0</v>
      </c>
      <c r="D24" s="21">
        <v>2574</v>
      </c>
      <c r="E24" s="21">
        <v>0</v>
      </c>
      <c r="F24" s="21">
        <v>2574</v>
      </c>
      <c r="G24" s="22"/>
      <c r="H24" s="22"/>
      <c r="I24" s="23"/>
    </row>
    <row r="25" spans="1:9" ht="12.75">
      <c r="A25" s="20" t="s">
        <v>39</v>
      </c>
      <c r="B25" s="21">
        <v>0</v>
      </c>
      <c r="C25" s="21">
        <v>0</v>
      </c>
      <c r="D25" s="21">
        <v>0</v>
      </c>
      <c r="E25" s="21">
        <v>0</v>
      </c>
      <c r="F25" s="21">
        <v>0</v>
      </c>
      <c r="G25" s="22"/>
      <c r="H25" s="22" t="s">
        <v>40</v>
      </c>
      <c r="I25" s="23">
        <v>4174906.25</v>
      </c>
    </row>
    <row r="26" spans="1:9" ht="12.75">
      <c r="A26" s="20" t="s">
        <v>41</v>
      </c>
      <c r="B26" s="21">
        <v>0</v>
      </c>
      <c r="C26" s="21">
        <v>0</v>
      </c>
      <c r="D26" s="21">
        <v>0</v>
      </c>
      <c r="E26" s="21">
        <v>0</v>
      </c>
      <c r="F26" s="21">
        <v>0</v>
      </c>
      <c r="G26" s="22"/>
      <c r="H26" s="22" t="s">
        <v>42</v>
      </c>
      <c r="I26" s="23">
        <v>4174906.25</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4873.0625045806</v>
      </c>
      <c r="E31" s="21">
        <v>0</v>
      </c>
      <c r="F31" s="21">
        <v>4873.0625045806</v>
      </c>
      <c r="G31" s="22"/>
      <c r="H31" s="22"/>
      <c r="I31" s="23"/>
    </row>
    <row r="32" spans="1:9" ht="12.75">
      <c r="A32" s="20" t="s">
        <v>48</v>
      </c>
      <c r="B32" s="21">
        <v>0</v>
      </c>
      <c r="C32" s="21">
        <v>0</v>
      </c>
      <c r="D32" s="21">
        <v>3214</v>
      </c>
      <c r="E32" s="21">
        <v>0</v>
      </c>
      <c r="F32" s="21">
        <v>3214</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151631.90501438308</v>
      </c>
      <c r="E34" s="21">
        <v>0</v>
      </c>
      <c r="F34" s="21">
        <v>151631.90501438308</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21200.70474366961</v>
      </c>
      <c r="E37" s="21">
        <v>0</v>
      </c>
      <c r="F37" s="21">
        <v>21200.70474366961</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11246.238354474714</v>
      </c>
      <c r="C42" s="21">
        <v>0</v>
      </c>
      <c r="D42" s="21">
        <v>72259.33067517093</v>
      </c>
      <c r="E42" s="21">
        <v>0</v>
      </c>
      <c r="F42" s="21">
        <v>83505.56902964565</v>
      </c>
      <c r="G42" s="22"/>
      <c r="H42" s="22"/>
      <c r="I42" s="23"/>
    </row>
    <row r="43" spans="1:9" ht="12.75">
      <c r="A43" s="20" t="s">
        <v>59</v>
      </c>
      <c r="B43" s="21">
        <v>0</v>
      </c>
      <c r="C43" s="21">
        <v>0</v>
      </c>
      <c r="D43" s="21">
        <v>8772.329642896406</v>
      </c>
      <c r="E43" s="21">
        <v>0</v>
      </c>
      <c r="F43" s="21">
        <v>8772.329642896406</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0</v>
      </c>
      <c r="D48" s="21">
        <v>0</v>
      </c>
      <c r="E48" s="21">
        <v>0</v>
      </c>
      <c r="F48" s="21">
        <v>0</v>
      </c>
      <c r="G48" s="22"/>
      <c r="H48" s="22"/>
      <c r="I48" s="23"/>
    </row>
    <row r="49" spans="1:9" ht="12.75">
      <c r="A49" s="20" t="s">
        <v>65</v>
      </c>
      <c r="B49" s="21">
        <v>0</v>
      </c>
      <c r="C49" s="21">
        <v>0</v>
      </c>
      <c r="D49" s="21">
        <v>3524.534130052402</v>
      </c>
      <c r="E49" s="21">
        <v>0</v>
      </c>
      <c r="F49" s="21">
        <v>3524.534130052402</v>
      </c>
      <c r="G49" s="22"/>
      <c r="H49" s="22"/>
      <c r="I49" s="23"/>
    </row>
    <row r="50" spans="1:9" ht="12.75">
      <c r="A50" s="20" t="s">
        <v>66</v>
      </c>
      <c r="B50" s="21">
        <v>0</v>
      </c>
      <c r="C50" s="21">
        <v>0</v>
      </c>
      <c r="D50" s="21">
        <v>70864.73366786983</v>
      </c>
      <c r="E50" s="21">
        <v>0</v>
      </c>
      <c r="F50" s="21">
        <v>70864.73366786983</v>
      </c>
      <c r="G50" s="22"/>
      <c r="H50" s="22"/>
      <c r="I50" s="23"/>
    </row>
    <row r="51" spans="1:9" ht="12.75">
      <c r="A51" s="20" t="s">
        <v>67</v>
      </c>
      <c r="B51" s="21">
        <v>0</v>
      </c>
      <c r="C51" s="21">
        <v>0</v>
      </c>
      <c r="D51" s="21">
        <v>146581.72879182087</v>
      </c>
      <c r="E51" s="21">
        <v>0</v>
      </c>
      <c r="F51" s="21">
        <v>146581.72879182087</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3826.403438656602</v>
      </c>
      <c r="E57" s="21">
        <v>0</v>
      </c>
      <c r="F57" s="21">
        <v>3826.403438656602</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21521.999167213187</v>
      </c>
      <c r="C60" s="21">
        <v>0</v>
      </c>
      <c r="D60" s="21">
        <v>4153384.2508327872</v>
      </c>
      <c r="E60" s="21">
        <v>0</v>
      </c>
      <c r="F60" s="21">
        <v>4174906.25</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dimension ref="A1:I68"/>
  <sheetViews>
    <sheetView zoomScale="75" zoomScaleNormal="75" workbookViewId="0" topLeftCell="A1">
      <selection activeCell="D66" sqref="D66:D68"/>
    </sheetView>
  </sheetViews>
  <sheetFormatPr defaultColWidth="9.00390625" defaultRowHeight="12.75"/>
  <cols>
    <col min="1" max="1" width="26.375" style="16" bestFit="1" customWidth="1"/>
    <col min="2" max="3" width="13.375" style="16" bestFit="1" customWidth="1"/>
    <col min="4" max="4" width="12.125" style="16" bestFit="1" customWidth="1"/>
    <col min="5" max="5" width="14.50390625" style="16" bestFit="1" customWidth="1"/>
    <col min="6" max="6" width="15.00390625" style="16" bestFit="1" customWidth="1"/>
    <col min="7" max="7" width="2.625" style="16" customWidth="1"/>
    <col min="8" max="8" width="38.125" style="16" customWidth="1"/>
    <col min="9" max="9" width="15.00390625" style="28" bestFit="1" customWidth="1"/>
    <col min="10" max="16384" width="10.625" style="16" customWidth="1"/>
  </cols>
  <sheetData>
    <row r="1" spans="1:6" ht="12.75">
      <c r="A1" s="134" t="s">
        <v>263</v>
      </c>
      <c r="B1" s="134"/>
      <c r="C1" s="134"/>
      <c r="D1" s="134"/>
      <c r="E1" s="134"/>
      <c r="F1" s="134"/>
    </row>
    <row r="2" ht="12.75">
      <c r="A2" s="14" t="s">
        <v>0</v>
      </c>
    </row>
    <row r="3" spans="2:5" ht="12.75">
      <c r="B3" s="18"/>
      <c r="C3" s="18" t="s">
        <v>1</v>
      </c>
      <c r="E3" s="18" t="s">
        <v>2</v>
      </c>
    </row>
    <row r="4" spans="1:6" ht="12.75">
      <c r="A4" s="16" t="s">
        <v>0</v>
      </c>
      <c r="B4" s="18" t="s">
        <v>3</v>
      </c>
      <c r="C4" s="18" t="s">
        <v>4</v>
      </c>
      <c r="D4" s="18" t="s">
        <v>5</v>
      </c>
      <c r="E4" s="18" t="s">
        <v>4</v>
      </c>
      <c r="F4" s="18" t="s">
        <v>6</v>
      </c>
    </row>
    <row r="5" ht="12.75">
      <c r="A5" s="20"/>
    </row>
    <row r="6" spans="1:9" ht="12.75">
      <c r="A6" s="20" t="s">
        <v>7</v>
      </c>
      <c r="B6" s="28">
        <f>SUM('Alabama Life'!B6,'American Educators'!B6,'American Integrity'!B6,'AMS Life'!B6,'Andrew Jackson'!B6,'coastal states'!B6,'Confed Life &amp; Annty (CLIAC)'!B6,'Consolidated National'!B6,'Consumers United'!B6,'Corporate Life'!B6,'Diamond Benefits'!B6,'EBL Life'!B6,'George Washington'!B6,'Inter-American'!B6,'Investment Life of America'!B6,'Midwest Life'!B6,'Mutual Security'!B6,'Natl American'!B6,'National Heritage'!B6,'New Jersey Life'!B6,'Old Colony Life'!B6,'Pacific Standard'!B6,'Summit National'!B6,supreme!B6,underwriters!B6,Unison!B6,'United Republic'!B6,'first natl'!B6,'Investors Equity'!B6)+SUM('amer life asr'!B6,'Amer Std Life Acc'!B6,fcl!B6)</f>
        <v>5999905.922106998</v>
      </c>
      <c r="C6" s="28">
        <f>SUM('Alabama Life'!C6,'American Educators'!C6,'American Integrity'!C6,'AMS Life'!C6,'Andrew Jackson'!C6,'coastal states'!C6,'Confed Life &amp; Annty (CLIAC)'!C6,'Consolidated National'!C6,'Consumers United'!C6,'Corporate Life'!C6,'Diamond Benefits'!C6,'EBL Life'!C6,'George Washington'!C6,'Inter-American'!C6,'Investment Life of America'!C6,'Midwest Life'!C6,'Mutual Security'!C6,'Natl American'!C6,'National Heritage'!C6,'New Jersey Life'!C6,'Old Colony Life'!C6,'Pacific Standard'!C6,'Summit National'!C6,supreme!C6,underwriters!C6,Unison!C6,'United Republic'!C6,'first natl'!C6,'Investors Equity'!C6)+SUM('amer life asr'!C6,'Amer Std Life Acc'!C6,fcl!C6)</f>
        <v>9131719.095548633</v>
      </c>
      <c r="D6" s="28">
        <f>SUM('Alabama Life'!D6,'American Educators'!D6,'American Integrity'!D6,'AMS Life'!D6,'Andrew Jackson'!D6,'coastal states'!D6,'Confed Life &amp; Annty (CLIAC)'!D6,'Consolidated National'!D6,'Consumers United'!D6,'Corporate Life'!D6,'Diamond Benefits'!D6,'EBL Life'!D6,'George Washington'!D6,'Inter-American'!D6,'Investment Life of America'!D6,'Midwest Life'!D6,'Mutual Security'!D6,'Natl American'!D6,'National Heritage'!D6,'New Jersey Life'!D6,'Old Colony Life'!D6,'Pacific Standard'!D6,'Summit National'!D6,supreme!D6,underwriters!D6,Unison!D6,'United Republic'!D6,'first natl'!D6,'Investors Equity'!D6)+SUM('amer life asr'!D6,'Amer Std Life Acc'!D6,fcl!D6)</f>
        <v>2896848.408280762</v>
      </c>
      <c r="E6" s="28">
        <f>SUM('Alabama Life'!E6,'American Educators'!E6,'American Integrity'!E6,'AMS Life'!E6,'Andrew Jackson'!E6,'coastal states'!E6,'Confed Life &amp; Annty (CLIAC)'!E6,'Consolidated National'!E6,'Consumers United'!E6,'Corporate Life'!E6,'Diamond Benefits'!E6,'EBL Life'!E6,'George Washington'!E6,'Inter-American'!E6,'Investment Life of America'!E6,'Midwest Life'!E6,'Mutual Security'!E6,'Natl American'!E6,'National Heritage'!E6,'New Jersey Life'!E6,'Old Colony Life'!E6,'Pacific Standard'!E6,'Summit National'!E6,supreme!E6,underwriters!E6,Unison!E6,'United Republic'!E6,'first natl'!E6,'Investors Equity'!E6)+SUM('amer life asr'!E6,'Amer Std Life Acc'!E6,fcl!E6)</f>
        <v>0</v>
      </c>
      <c r="F6" s="28">
        <f>SUM(B6:E6)</f>
        <v>18028473.425936393</v>
      </c>
      <c r="H6" s="16" t="s">
        <v>153</v>
      </c>
      <c r="I6" s="28">
        <f>+summary!K45</f>
        <v>3307040.986666667</v>
      </c>
    </row>
    <row r="7" spans="1:9" ht="12.75">
      <c r="A7" s="20" t="s">
        <v>9</v>
      </c>
      <c r="B7" s="28">
        <f>SUM('Alabama Life'!B7,'American Educators'!B7,'American Integrity'!B7,'AMS Life'!B7,'Andrew Jackson'!B7,'coastal states'!B7,'Confed Life &amp; Annty (CLIAC)'!B7,'Consolidated National'!B7,'Consumers United'!B7,'Corporate Life'!B7,'Diamond Benefits'!B7,'EBL Life'!B7,'George Washington'!B7,'Inter-American'!B7,'Investment Life of America'!B7,'Midwest Life'!B7,'Mutual Security'!B7,'Natl American'!B7,'National Heritage'!B7,'New Jersey Life'!B7,'Old Colony Life'!B7,'Pacific Standard'!B7,'Summit National'!B7,supreme!B7,underwriters!B7,Unison!B7,'United Republic'!B7,'first natl'!B7,'Investors Equity'!B7)+SUM('amer life asr'!B7,'Amer Std Life Acc'!B7,fcl!B7)</f>
        <v>84574.7989637197</v>
      </c>
      <c r="C7" s="28">
        <f>SUM('Alabama Life'!C7,'American Educators'!C7,'American Integrity'!C7,'AMS Life'!C7,'Andrew Jackson'!C7,'coastal states'!C7,'Confed Life &amp; Annty (CLIAC)'!C7,'Consolidated National'!C7,'Consumers United'!C7,'Corporate Life'!C7,'Diamond Benefits'!C7,'EBL Life'!C7,'George Washington'!C7,'Inter-American'!C7,'Investment Life of America'!C7,'Midwest Life'!C7,'Mutual Security'!C7,'Natl American'!C7,'National Heritage'!C7,'New Jersey Life'!C7,'Old Colony Life'!C7,'Pacific Standard'!C7,'Summit National'!C7,supreme!C7,underwriters!C7,Unison!C7,'United Republic'!C7,'first natl'!C7,'Investors Equity'!C7)+SUM('amer life asr'!C7,'Amer Std Life Acc'!C7,fcl!C7)</f>
        <v>83648.0621773802</v>
      </c>
      <c r="D7" s="28">
        <f>SUM('Alabama Life'!D7,'American Educators'!D7,'American Integrity'!D7,'AMS Life'!D7,'Andrew Jackson'!D7,'coastal states'!D7,'Confed Life &amp; Annty (CLIAC)'!D7,'Consolidated National'!D7,'Consumers United'!D7,'Corporate Life'!D7,'Diamond Benefits'!D7,'EBL Life'!D7,'George Washington'!D7,'Inter-American'!D7,'Investment Life of America'!D7,'Midwest Life'!D7,'Mutual Security'!D7,'Natl American'!D7,'National Heritage'!D7,'New Jersey Life'!D7,'Old Colony Life'!D7,'Pacific Standard'!D7,'Summit National'!D7,supreme!D7,underwriters!D7,Unison!D7,'United Republic'!D7,'first natl'!D7,'Investors Equity'!D7)+SUM('amer life asr'!D7,'Amer Std Life Acc'!D7,fcl!D7)</f>
        <v>14087.148095028087</v>
      </c>
      <c r="E7" s="28">
        <f>SUM('Alabama Life'!E7,'American Educators'!E7,'American Integrity'!E7,'AMS Life'!E7,'Andrew Jackson'!E7,'coastal states'!E7,'Confed Life &amp; Annty (CLIAC)'!E7,'Consolidated National'!E7,'Consumers United'!E7,'Corporate Life'!E7,'Diamond Benefits'!E7,'EBL Life'!E7,'George Washington'!E7,'Inter-American'!E7,'Investment Life of America'!E7,'Midwest Life'!E7,'Mutual Security'!E7,'Natl American'!E7,'National Heritage'!E7,'New Jersey Life'!E7,'Old Colony Life'!E7,'Pacific Standard'!E7,'Summit National'!E7,supreme!E7,underwriters!E7,Unison!E7,'United Republic'!E7,'first natl'!E7,'Investors Equity'!E7)+SUM('amer life asr'!E7,'Amer Std Life Acc'!E7,fcl!E7)</f>
        <v>0</v>
      </c>
      <c r="F7" s="28">
        <f aca="true" t="shared" si="0" ref="F7:F58">SUM(B7:E7)</f>
        <v>182310.00923612798</v>
      </c>
      <c r="H7" s="16" t="s">
        <v>154</v>
      </c>
      <c r="I7" s="28">
        <f>+summary!K46</f>
        <v>4795310.116666668</v>
      </c>
    </row>
    <row r="8" spans="1:9" ht="12.75">
      <c r="A8" s="20" t="s">
        <v>10</v>
      </c>
      <c r="B8" s="28">
        <f>SUM('Alabama Life'!B8,'American Educators'!B8,'American Integrity'!B8,'AMS Life'!B8,'Andrew Jackson'!B8,'coastal states'!B8,'Confed Life &amp; Annty (CLIAC)'!B8,'Consolidated National'!B8,'Consumers United'!B8,'Corporate Life'!B8,'Diamond Benefits'!B8,'EBL Life'!B8,'George Washington'!B8,'Inter-American'!B8,'Investment Life of America'!B8,'Midwest Life'!B8,'Mutual Security'!B8,'Natl American'!B8,'National Heritage'!B8,'New Jersey Life'!B8,'Old Colony Life'!B8,'Pacific Standard'!B8,'Summit National'!B8,supreme!B8,underwriters!B8,Unison!B8,'United Republic'!B8,'first natl'!B8,'Investors Equity'!B8)+SUM('amer life asr'!B8,'Amer Std Life Acc'!B8,fcl!B8)</f>
        <v>6982298.850618042</v>
      </c>
      <c r="C8" s="28">
        <f>SUM('Alabama Life'!C8,'American Educators'!C8,'American Integrity'!C8,'AMS Life'!C8,'Andrew Jackson'!C8,'coastal states'!C8,'Confed Life &amp; Annty (CLIAC)'!C8,'Consolidated National'!C8,'Consumers United'!C8,'Corporate Life'!C8,'Diamond Benefits'!C8,'EBL Life'!C8,'George Washington'!C8,'Inter-American'!C8,'Investment Life of America'!C8,'Midwest Life'!C8,'Mutual Security'!C8,'Natl American'!C8,'National Heritage'!C8,'New Jersey Life'!C8,'Old Colony Life'!C8,'Pacific Standard'!C8,'Summit National'!C8,supreme!C8,underwriters!C8,Unison!C8,'United Republic'!C8,'first natl'!C8,'Investors Equity'!C8)+SUM('amer life asr'!C8,'Amer Std Life Acc'!C8,fcl!C8)</f>
        <v>21114683.50695055</v>
      </c>
      <c r="D8" s="28">
        <f>SUM('Alabama Life'!D8,'American Educators'!D8,'American Integrity'!D8,'AMS Life'!D8,'Andrew Jackson'!D8,'coastal states'!D8,'Confed Life &amp; Annty (CLIAC)'!D8,'Consolidated National'!D8,'Consumers United'!D8,'Corporate Life'!D8,'Diamond Benefits'!D8,'EBL Life'!D8,'George Washington'!D8,'Inter-American'!D8,'Investment Life of America'!D8,'Midwest Life'!D8,'Mutual Security'!D8,'Natl American'!D8,'National Heritage'!D8,'New Jersey Life'!D8,'Old Colony Life'!D8,'Pacific Standard'!D8,'Summit National'!D8,supreme!D8,underwriters!D8,Unison!D8,'United Republic'!D8,'first natl'!D8,'Investors Equity'!D8)+SUM('amer life asr'!D8,'Amer Std Life Acc'!D8,fcl!D8)</f>
        <v>1742898.6123792657</v>
      </c>
      <c r="E8" s="28">
        <f>SUM('Alabama Life'!E8,'American Educators'!E8,'American Integrity'!E8,'AMS Life'!E8,'Andrew Jackson'!E8,'coastal states'!E8,'Confed Life &amp; Annty (CLIAC)'!E8,'Consolidated National'!E8,'Consumers United'!E8,'Corporate Life'!E8,'Diamond Benefits'!E8,'EBL Life'!E8,'George Washington'!E8,'Inter-American'!E8,'Investment Life of America'!E8,'Midwest Life'!E8,'Mutual Security'!E8,'Natl American'!E8,'National Heritage'!E8,'New Jersey Life'!E8,'Old Colony Life'!E8,'Pacific Standard'!E8,'Summit National'!E8,supreme!E8,underwriters!E8,Unison!E8,'United Republic'!E8,'first natl'!E8,'Investors Equity'!E8)+SUM('amer life asr'!E8,'Amer Std Life Acc'!E8,fcl!E8)</f>
        <v>0</v>
      </c>
      <c r="F8" s="28">
        <f t="shared" si="0"/>
        <v>29839880.969947856</v>
      </c>
      <c r="H8" s="16" t="s">
        <v>155</v>
      </c>
      <c r="I8" s="28">
        <f>+summary!K47</f>
        <v>77908559.09</v>
      </c>
    </row>
    <row r="9" spans="1:9" ht="12.75">
      <c r="A9" s="20" t="s">
        <v>11</v>
      </c>
      <c r="B9" s="28">
        <f>SUM('Alabama Life'!B9,'American Educators'!B9,'American Integrity'!B9,'AMS Life'!B9,'Andrew Jackson'!B9,'coastal states'!B9,'Confed Life &amp; Annty (CLIAC)'!B9,'Consolidated National'!B9,'Consumers United'!B9,'Corporate Life'!B9,'Diamond Benefits'!B9,'EBL Life'!B9,'George Washington'!B9,'Inter-American'!B9,'Investment Life of America'!B9,'Midwest Life'!B9,'Mutual Security'!B9,'Natl American'!B9,'National Heritage'!B9,'New Jersey Life'!B9,'Old Colony Life'!B9,'Pacific Standard'!B9,'Summit National'!B9,supreme!B9,underwriters!B9,Unison!B9,'United Republic'!B9,'first natl'!B9,'Investors Equity'!B9)+SUM('amer life asr'!B9,'Amer Std Life Acc'!B9,fcl!B9)</f>
        <v>3751255.272040039</v>
      </c>
      <c r="C9" s="28">
        <f>SUM('Alabama Life'!C9,'American Educators'!C9,'American Integrity'!C9,'AMS Life'!C9,'Andrew Jackson'!C9,'coastal states'!C9,'Confed Life &amp; Annty (CLIAC)'!C9,'Consolidated National'!C9,'Consumers United'!C9,'Corporate Life'!C9,'Diamond Benefits'!C9,'EBL Life'!C9,'George Washington'!C9,'Inter-American'!C9,'Investment Life of America'!C9,'Midwest Life'!C9,'Mutual Security'!C9,'Natl American'!C9,'National Heritage'!C9,'New Jersey Life'!C9,'Old Colony Life'!C9,'Pacific Standard'!C9,'Summit National'!C9,supreme!C9,underwriters!C9,Unison!C9,'United Republic'!C9,'first natl'!C9,'Investors Equity'!C9)+SUM('amer life asr'!C9,'Amer Std Life Acc'!C9,fcl!C9)</f>
        <v>2075827.518762102</v>
      </c>
      <c r="D9" s="28">
        <f>SUM('Alabama Life'!D9,'American Educators'!D9,'American Integrity'!D9,'AMS Life'!D9,'Andrew Jackson'!D9,'coastal states'!D9,'Confed Life &amp; Annty (CLIAC)'!D9,'Consolidated National'!D9,'Consumers United'!D9,'Corporate Life'!D9,'Diamond Benefits'!D9,'EBL Life'!D9,'George Washington'!D9,'Inter-American'!D9,'Investment Life of America'!D9,'Midwest Life'!D9,'Mutual Security'!D9,'Natl American'!D9,'National Heritage'!D9,'New Jersey Life'!D9,'Old Colony Life'!D9,'Pacific Standard'!D9,'Summit National'!D9,supreme!D9,underwriters!D9,Unison!D9,'United Republic'!D9,'first natl'!D9,'Investors Equity'!D9)+SUM('amer life asr'!D9,'Amer Std Life Acc'!D9,fcl!D9)</f>
        <v>247925.18066393546</v>
      </c>
      <c r="E9" s="28">
        <f>SUM('Alabama Life'!E9,'American Educators'!E9,'American Integrity'!E9,'AMS Life'!E9,'Andrew Jackson'!E9,'coastal states'!E9,'Confed Life &amp; Annty (CLIAC)'!E9,'Consolidated National'!E9,'Consumers United'!E9,'Corporate Life'!E9,'Diamond Benefits'!E9,'EBL Life'!E9,'George Washington'!E9,'Inter-American'!E9,'Investment Life of America'!E9,'Midwest Life'!E9,'Mutual Security'!E9,'Natl American'!E9,'National Heritage'!E9,'New Jersey Life'!E9,'Old Colony Life'!E9,'Pacific Standard'!E9,'Summit National'!E9,supreme!E9,underwriters!E9,Unison!E9,'United Republic'!E9,'first natl'!E9,'Investors Equity'!E9)+SUM('amer life asr'!E9,'Amer Std Life Acc'!E9,fcl!E9)</f>
        <v>0</v>
      </c>
      <c r="F9" s="28">
        <f t="shared" si="0"/>
        <v>6075007.971466077</v>
      </c>
      <c r="H9" s="20" t="s">
        <v>193</v>
      </c>
      <c r="I9" s="28">
        <f>+summary!K48</f>
        <v>6478556.69</v>
      </c>
    </row>
    <row r="10" spans="1:9" ht="12.75">
      <c r="A10" s="20" t="s">
        <v>12</v>
      </c>
      <c r="B10" s="28">
        <f>SUM('Alabama Life'!B10,'American Educators'!B10,'American Integrity'!B10,'AMS Life'!B10,'Andrew Jackson'!B10,'coastal states'!B10,'Confed Life &amp; Annty (CLIAC)'!B10,'Consolidated National'!B10,'Consumers United'!B10,'Corporate Life'!B10,'Diamond Benefits'!B10,'EBL Life'!B10,'George Washington'!B10,'Inter-American'!B10,'Investment Life of America'!B10,'Midwest Life'!B10,'Mutual Security'!B10,'Natl American'!B10,'National Heritage'!B10,'New Jersey Life'!B10,'Old Colony Life'!B10,'Pacific Standard'!B10,'Summit National'!B10,supreme!B10,underwriters!B10,Unison!B10,'United Republic'!B10,'first natl'!B10,'Investors Equity'!B10)+SUM('amer life asr'!B10,'Amer Std Life Acc'!B10,fcl!B10)</f>
        <v>23703435.778592873</v>
      </c>
      <c r="C10" s="28">
        <f>SUM('Alabama Life'!C10,'American Educators'!C10,'American Integrity'!C10,'AMS Life'!C10,'Andrew Jackson'!C10,'coastal states'!C10,'Confed Life &amp; Annty (CLIAC)'!C10,'Consolidated National'!C10,'Consumers United'!C10,'Corporate Life'!C10,'Diamond Benefits'!C10,'EBL Life'!C10,'George Washington'!C10,'Inter-American'!C10,'Investment Life of America'!C10,'Midwest Life'!C10,'Mutual Security'!C10,'Natl American'!C10,'National Heritage'!C10,'New Jersey Life'!C10,'Old Colony Life'!C10,'Pacific Standard'!C10,'Summit National'!C10,supreme!C10,underwriters!C10,Unison!C10,'United Republic'!C10,'first natl'!C10,'Investors Equity'!C10)+SUM('amer life asr'!C10,'Amer Std Life Acc'!C10,fcl!C10)</f>
        <v>17211780.778208397</v>
      </c>
      <c r="D10" s="28">
        <f>SUM('Alabama Life'!D10,'American Educators'!D10,'American Integrity'!D10,'AMS Life'!D10,'Andrew Jackson'!D10,'coastal states'!D10,'Confed Life &amp; Annty (CLIAC)'!D10,'Consolidated National'!D10,'Consumers United'!D10,'Corporate Life'!D10,'Diamond Benefits'!D10,'EBL Life'!D10,'George Washington'!D10,'Inter-American'!D10,'Investment Life of America'!D10,'Midwest Life'!D10,'Mutual Security'!D10,'Natl American'!D10,'National Heritage'!D10,'New Jersey Life'!D10,'Old Colony Life'!D10,'Pacific Standard'!D10,'Summit National'!D10,supreme!D10,underwriters!D10,Unison!D10,'United Republic'!D10,'first natl'!D10,'Investors Equity'!D10)+SUM('amer life asr'!D10,'Amer Std Life Acc'!D10,fcl!D10)</f>
        <v>10903084.99441067</v>
      </c>
      <c r="E10" s="28">
        <f>SUM('Alabama Life'!E10,'American Educators'!E10,'American Integrity'!E10,'AMS Life'!E10,'Andrew Jackson'!E10,'coastal states'!E10,'Confed Life &amp; Annty (CLIAC)'!E10,'Consolidated National'!E10,'Consumers United'!E10,'Corporate Life'!E10,'Diamond Benefits'!E10,'EBL Life'!E10,'George Washington'!E10,'Inter-American'!E10,'Investment Life of America'!E10,'Midwest Life'!E10,'Mutual Security'!E10,'Natl American'!E10,'National Heritage'!E10,'New Jersey Life'!E10,'Old Colony Life'!E10,'Pacific Standard'!E10,'Summit National'!E10,supreme!E10,underwriters!E10,Unison!E10,'United Republic'!E10,'first natl'!E10,'Investors Equity'!E10)+SUM('amer life asr'!E10,'Amer Std Life Acc'!E10,fcl!E10)</f>
        <v>0</v>
      </c>
      <c r="F10" s="28">
        <f t="shared" si="0"/>
        <v>51818301.551211946</v>
      </c>
      <c r="H10" s="20" t="s">
        <v>94</v>
      </c>
      <c r="I10" s="28">
        <f>+summary!K49</f>
        <v>17373879.92</v>
      </c>
    </row>
    <row r="11" spans="1:9" ht="12.75">
      <c r="A11" s="20" t="s">
        <v>14</v>
      </c>
      <c r="B11" s="28">
        <f>SUM('Alabama Life'!B11,'American Educators'!B11,'American Integrity'!B11,'AMS Life'!B11,'Andrew Jackson'!B11,'coastal states'!B11,'Confed Life &amp; Annty (CLIAC)'!B11,'Consolidated National'!B11,'Consumers United'!B11,'Corporate Life'!B11,'Diamond Benefits'!B11,'EBL Life'!B11,'George Washington'!B11,'Inter-American'!B11,'Investment Life of America'!B11,'Midwest Life'!B11,'Mutual Security'!B11,'Natl American'!B11,'National Heritage'!B11,'New Jersey Life'!B11,'Old Colony Life'!B11,'Pacific Standard'!B11,'Summit National'!B11,supreme!B11,underwriters!B11,Unison!B11,'United Republic'!B11,'first natl'!B11,'Investors Equity'!B11)+SUM('amer life asr'!B11,'Amer Std Life Acc'!B11,fcl!B11)</f>
        <v>1669418.7351546912</v>
      </c>
      <c r="C11" s="28">
        <f>SUM('Alabama Life'!C11,'American Educators'!C11,'American Integrity'!C11,'AMS Life'!C11,'Andrew Jackson'!C11,'coastal states'!C11,'Confed Life &amp; Annty (CLIAC)'!C11,'Consolidated National'!C11,'Consumers United'!C11,'Corporate Life'!C11,'Diamond Benefits'!C11,'EBL Life'!C11,'George Washington'!C11,'Inter-American'!C11,'Investment Life of America'!C11,'Midwest Life'!C11,'Mutual Security'!C11,'Natl American'!C11,'National Heritage'!C11,'New Jersey Life'!C11,'Old Colony Life'!C11,'Pacific Standard'!C11,'Summit National'!C11,supreme!C11,underwriters!C11,Unison!C11,'United Republic'!C11,'first natl'!C11,'Investors Equity'!C11)+SUM('amer life asr'!C11,'Amer Std Life Acc'!C11,fcl!C11)</f>
        <v>9705397.294670034</v>
      </c>
      <c r="D11" s="28">
        <f>SUM('Alabama Life'!D11,'American Educators'!D11,'American Integrity'!D11,'AMS Life'!D11,'Andrew Jackson'!D11,'coastal states'!D11,'Confed Life &amp; Annty (CLIAC)'!D11,'Consolidated National'!D11,'Consumers United'!D11,'Corporate Life'!D11,'Diamond Benefits'!D11,'EBL Life'!D11,'George Washington'!D11,'Inter-American'!D11,'Investment Life of America'!D11,'Midwest Life'!D11,'Mutual Security'!D11,'Natl American'!D11,'National Heritage'!D11,'New Jersey Life'!D11,'Old Colony Life'!D11,'Pacific Standard'!D11,'Summit National'!D11,supreme!D11,underwriters!D11,Unison!D11,'United Republic'!D11,'first natl'!D11,'Investors Equity'!D11)+SUM('amer life asr'!D11,'Amer Std Life Acc'!D11,fcl!D11)</f>
        <v>3549583.279485945</v>
      </c>
      <c r="E11" s="28">
        <f>SUM('Alabama Life'!E11,'American Educators'!E11,'American Integrity'!E11,'AMS Life'!E11,'Andrew Jackson'!E11,'coastal states'!E11,'Confed Life &amp; Annty (CLIAC)'!E11,'Consolidated National'!E11,'Consumers United'!E11,'Corporate Life'!E11,'Diamond Benefits'!E11,'EBL Life'!E11,'George Washington'!E11,'Inter-American'!E11,'Investment Life of America'!E11,'Midwest Life'!E11,'Mutual Security'!E11,'Natl American'!E11,'National Heritage'!E11,'New Jersey Life'!E11,'Old Colony Life'!E11,'Pacific Standard'!E11,'Summit National'!E11,supreme!E11,underwriters!E11,Unison!E11,'United Republic'!E11,'first natl'!E11,'Investors Equity'!E11)+SUM('amer life asr'!E11,'Amer Std Life Acc'!E11,fcl!E11)</f>
        <v>0</v>
      </c>
      <c r="F11" s="28">
        <f t="shared" si="0"/>
        <v>14924399.309310671</v>
      </c>
      <c r="H11" s="16" t="s">
        <v>156</v>
      </c>
      <c r="I11" s="28">
        <f>+summary!K50</f>
        <v>48955401.46999999</v>
      </c>
    </row>
    <row r="12" spans="1:9" ht="12.75">
      <c r="A12" s="20" t="s">
        <v>15</v>
      </c>
      <c r="B12" s="28">
        <f>SUM('Alabama Life'!B12,'American Educators'!B12,'American Integrity'!B12,'AMS Life'!B12,'Andrew Jackson'!B12,'coastal states'!B12,'Confed Life &amp; Annty (CLIAC)'!B12,'Consolidated National'!B12,'Consumers United'!B12,'Corporate Life'!B12,'Diamond Benefits'!B12,'EBL Life'!B12,'George Washington'!B12,'Inter-American'!B12,'Investment Life of America'!B12,'Midwest Life'!B12,'Mutual Security'!B12,'Natl American'!B12,'National Heritage'!B12,'New Jersey Life'!B12,'Old Colony Life'!B12,'Pacific Standard'!B12,'Summit National'!B12,supreme!B12,underwriters!B12,Unison!B12,'United Republic'!B12,'first natl'!B12,'Investors Equity'!B12)+SUM('amer life asr'!B12,'Amer Std Life Acc'!B12,fcl!B12)</f>
        <v>6679.878656578552</v>
      </c>
      <c r="C12" s="28">
        <f>SUM('Alabama Life'!C12,'American Educators'!C12,'American Integrity'!C12,'AMS Life'!C12,'Andrew Jackson'!C12,'coastal states'!C12,'Confed Life &amp; Annty (CLIAC)'!C12,'Consolidated National'!C12,'Consumers United'!C12,'Corporate Life'!C12,'Diamond Benefits'!C12,'EBL Life'!C12,'George Washington'!C12,'Inter-American'!C12,'Investment Life of America'!C12,'Midwest Life'!C12,'Mutual Security'!C12,'Natl American'!C12,'National Heritage'!C12,'New Jersey Life'!C12,'Old Colony Life'!C12,'Pacific Standard'!C12,'Summit National'!C12,supreme!C12,underwriters!C12,Unison!C12,'United Republic'!C12,'first natl'!C12,'Investors Equity'!C12)+SUM('amer life asr'!C12,'Amer Std Life Acc'!C12,fcl!C12)</f>
        <v>43690.570318173035</v>
      </c>
      <c r="D12" s="28">
        <f>SUM('Alabama Life'!D12,'American Educators'!D12,'American Integrity'!D12,'AMS Life'!D12,'Andrew Jackson'!D12,'coastal states'!D12,'Confed Life &amp; Annty (CLIAC)'!D12,'Consolidated National'!D12,'Consumers United'!D12,'Corporate Life'!D12,'Diamond Benefits'!D12,'EBL Life'!D12,'George Washington'!D12,'Inter-American'!D12,'Investment Life of America'!D12,'Midwest Life'!D12,'Mutual Security'!D12,'Natl American'!D12,'National Heritage'!D12,'New Jersey Life'!D12,'Old Colony Life'!D12,'Pacific Standard'!D12,'Summit National'!D12,supreme!D12,underwriters!D12,Unison!D12,'United Republic'!D12,'first natl'!D12,'Investors Equity'!D12)+SUM('amer life asr'!D12,'Amer Std Life Acc'!D12,fcl!D12)</f>
        <v>0</v>
      </c>
      <c r="E12" s="28">
        <f>SUM('Alabama Life'!E12,'American Educators'!E12,'American Integrity'!E12,'AMS Life'!E12,'Andrew Jackson'!E12,'coastal states'!E12,'Confed Life &amp; Annty (CLIAC)'!E12,'Consolidated National'!E12,'Consumers United'!E12,'Corporate Life'!E12,'Diamond Benefits'!E12,'EBL Life'!E12,'George Washington'!E12,'Inter-American'!E12,'Investment Life of America'!E12,'Midwest Life'!E12,'Mutual Security'!E12,'Natl American'!E12,'National Heritage'!E12,'New Jersey Life'!E12,'Old Colony Life'!E12,'Pacific Standard'!E12,'Summit National'!E12,supreme!E12,underwriters!E12,Unison!E12,'United Republic'!E12,'first natl'!E12,'Investors Equity'!E12)+SUM('amer life asr'!E12,'Amer Std Life Acc'!E12,fcl!E12)</f>
        <v>0</v>
      </c>
      <c r="F12" s="28">
        <f t="shared" si="0"/>
        <v>50370.44897475159</v>
      </c>
      <c r="H12" s="16" t="s">
        <v>157</v>
      </c>
      <c r="I12" s="28">
        <f>+summary!K51</f>
        <v>40640384.15422797</v>
      </c>
    </row>
    <row r="13" spans="1:9" ht="12.75">
      <c r="A13" s="20" t="s">
        <v>17</v>
      </c>
      <c r="B13" s="28">
        <f>SUM('Alabama Life'!B13,'American Educators'!B13,'American Integrity'!B13,'AMS Life'!B13,'Andrew Jackson'!B13,'coastal states'!B13,'Confed Life &amp; Annty (CLIAC)'!B13,'Consolidated National'!B13,'Consumers United'!B13,'Corporate Life'!B13,'Diamond Benefits'!B13,'EBL Life'!B13,'George Washington'!B13,'Inter-American'!B13,'Investment Life of America'!B13,'Midwest Life'!B13,'Mutual Security'!B13,'Natl American'!B13,'National Heritage'!B13,'New Jersey Life'!B13,'Old Colony Life'!B13,'Pacific Standard'!B13,'Summit National'!B13,supreme!B13,underwriters!B13,Unison!B13,'United Republic'!B13,'first natl'!B13,'Investors Equity'!B13)+SUM('amer life asr'!B13,'Amer Std Life Acc'!B13,fcl!B13)</f>
        <v>1189730.1875501825</v>
      </c>
      <c r="C13" s="28">
        <f>SUM('Alabama Life'!C13,'American Educators'!C13,'American Integrity'!C13,'AMS Life'!C13,'Andrew Jackson'!C13,'coastal states'!C13,'Confed Life &amp; Annty (CLIAC)'!C13,'Consolidated National'!C13,'Consumers United'!C13,'Corporate Life'!C13,'Diamond Benefits'!C13,'EBL Life'!C13,'George Washington'!C13,'Inter-American'!C13,'Investment Life of America'!C13,'Midwest Life'!C13,'Mutual Security'!C13,'Natl American'!C13,'National Heritage'!C13,'New Jersey Life'!C13,'Old Colony Life'!C13,'Pacific Standard'!C13,'Summit National'!C13,supreme!C13,underwriters!C13,Unison!C13,'United Republic'!C13,'first natl'!C13,'Investors Equity'!C13)+SUM('amer life asr'!C13,'Amer Std Life Acc'!C13,fcl!C13)</f>
        <v>17264373.80498085</v>
      </c>
      <c r="D13" s="28">
        <f>SUM('Alabama Life'!D13,'American Educators'!D13,'American Integrity'!D13,'AMS Life'!D13,'Andrew Jackson'!D13,'coastal states'!D13,'Confed Life &amp; Annty (CLIAC)'!D13,'Consolidated National'!D13,'Consumers United'!D13,'Corporate Life'!D13,'Diamond Benefits'!D13,'EBL Life'!D13,'George Washington'!D13,'Inter-American'!D13,'Investment Life of America'!D13,'Midwest Life'!D13,'Mutual Security'!D13,'Natl American'!D13,'National Heritage'!D13,'New Jersey Life'!D13,'Old Colony Life'!D13,'Pacific Standard'!D13,'Summit National'!D13,supreme!D13,underwriters!D13,Unison!D13,'United Republic'!D13,'first natl'!D13,'Investors Equity'!D13)+SUM('amer life asr'!D13,'Amer Std Life Acc'!D13,fcl!D13)</f>
        <v>1778492.478548355</v>
      </c>
      <c r="E13" s="28">
        <f>SUM('Alabama Life'!E13,'American Educators'!E13,'American Integrity'!E13,'AMS Life'!E13,'Andrew Jackson'!E13,'coastal states'!E13,'Confed Life &amp; Annty (CLIAC)'!E13,'Consolidated National'!E13,'Consumers United'!E13,'Corporate Life'!E13,'Diamond Benefits'!E13,'EBL Life'!E13,'George Washington'!E13,'Inter-American'!E13,'Investment Life of America'!E13,'Midwest Life'!E13,'Mutual Security'!E13,'Natl American'!E13,'National Heritage'!E13,'New Jersey Life'!E13,'Old Colony Life'!E13,'Pacific Standard'!E13,'Summit National'!E13,supreme!E13,underwriters!E13,Unison!E13,'United Republic'!E13,'first natl'!E13,'Investors Equity'!E13)+SUM('amer life asr'!E13,'Amer Std Life Acc'!E13,fcl!E13)</f>
        <v>288985.2971939841</v>
      </c>
      <c r="F13" s="28">
        <f t="shared" si="0"/>
        <v>20521581.768273376</v>
      </c>
      <c r="H13" s="19" t="s">
        <v>149</v>
      </c>
      <c r="I13" s="28">
        <f>+summary!K52</f>
        <v>19520093.999999993</v>
      </c>
    </row>
    <row r="14" spans="1:9" ht="12.75">
      <c r="A14" s="20" t="s">
        <v>19</v>
      </c>
      <c r="B14" s="28">
        <f>SUM('Alabama Life'!B14,'American Educators'!B14,'American Integrity'!B14,'AMS Life'!B14,'Andrew Jackson'!B14,'coastal states'!B14,'Confed Life &amp; Annty (CLIAC)'!B14,'Consolidated National'!B14,'Consumers United'!B14,'Corporate Life'!B14,'Diamond Benefits'!B14,'EBL Life'!B14,'George Washington'!B14,'Inter-American'!B14,'Investment Life of America'!B14,'Midwest Life'!B14,'Mutual Security'!B14,'Natl American'!B14,'National Heritage'!B14,'New Jersey Life'!B14,'Old Colony Life'!B14,'Pacific Standard'!B14,'Summit National'!B14,supreme!B14,underwriters!B14,Unison!B14,'United Republic'!B14,'first natl'!B14,'Investors Equity'!B14)+SUM('amer life asr'!B14,'Amer Std Life Acc'!B14,fcl!B14)</f>
        <v>82747.81849214515</v>
      </c>
      <c r="C14" s="28">
        <f>SUM('Alabama Life'!C14,'American Educators'!C14,'American Integrity'!C14,'AMS Life'!C14,'Andrew Jackson'!C14,'coastal states'!C14,'Confed Life &amp; Annty (CLIAC)'!C14,'Consolidated National'!C14,'Consumers United'!C14,'Corporate Life'!C14,'Diamond Benefits'!C14,'EBL Life'!C14,'George Washington'!C14,'Inter-American'!C14,'Investment Life of America'!C14,'Midwest Life'!C14,'Mutual Security'!C14,'Natl American'!C14,'National Heritage'!C14,'New Jersey Life'!C14,'Old Colony Life'!C14,'Pacific Standard'!C14,'Summit National'!C14,supreme!C14,underwriters!C14,Unison!C14,'United Republic'!C14,'first natl'!C14,'Investors Equity'!C14)+SUM('amer life asr'!C14,'Amer Std Life Acc'!C14,fcl!C14)</f>
        <v>82603.74376078951</v>
      </c>
      <c r="D14" s="28">
        <f>SUM('Alabama Life'!D14,'American Educators'!D14,'American Integrity'!D14,'AMS Life'!D14,'Andrew Jackson'!D14,'coastal states'!D14,'Confed Life &amp; Annty (CLIAC)'!D14,'Consolidated National'!D14,'Consumers United'!D14,'Corporate Life'!D14,'Diamond Benefits'!D14,'EBL Life'!D14,'George Washington'!D14,'Inter-American'!D14,'Investment Life of America'!D14,'Midwest Life'!D14,'Mutual Security'!D14,'Natl American'!D14,'National Heritage'!D14,'New Jersey Life'!D14,'Old Colony Life'!D14,'Pacific Standard'!D14,'Summit National'!D14,supreme!D14,underwriters!D14,Unison!D14,'United Republic'!D14,'first natl'!D14,'Investors Equity'!D14)+SUM('amer life asr'!D14,'Amer Std Life Acc'!D14,fcl!D14)</f>
        <v>4827.94536078442</v>
      </c>
      <c r="E14" s="28">
        <f>SUM('Alabama Life'!E14,'American Educators'!E14,'American Integrity'!E14,'AMS Life'!E14,'Andrew Jackson'!E14,'coastal states'!E14,'Confed Life &amp; Annty (CLIAC)'!E14,'Consolidated National'!E14,'Consumers United'!E14,'Corporate Life'!E14,'Diamond Benefits'!E14,'EBL Life'!E14,'George Washington'!E14,'Inter-American'!E14,'Investment Life of America'!E14,'Midwest Life'!E14,'Mutual Security'!E14,'Natl American'!E14,'National Heritage'!E14,'New Jersey Life'!E14,'Old Colony Life'!E14,'Pacific Standard'!E14,'Summit National'!E14,supreme!E14,underwriters!E14,Unison!E14,'United Republic'!E14,'first natl'!E14,'Investors Equity'!E14)+SUM('amer life asr'!E14,'Amer Std Life Acc'!E14,fcl!E14)</f>
        <v>0</v>
      </c>
      <c r="F14" s="28">
        <f t="shared" si="0"/>
        <v>170179.5076137191</v>
      </c>
      <c r="H14" s="16" t="s">
        <v>160</v>
      </c>
      <c r="I14" s="28">
        <f>+summary!K53</f>
        <v>0</v>
      </c>
    </row>
    <row r="15" spans="1:9" ht="12.75">
      <c r="A15" s="20" t="s">
        <v>21</v>
      </c>
      <c r="B15" s="28">
        <f>SUM('Alabama Life'!B15,'American Educators'!B15,'American Integrity'!B15,'AMS Life'!B15,'Andrew Jackson'!B15,'coastal states'!B15,'Confed Life &amp; Annty (CLIAC)'!B15,'Consolidated National'!B15,'Consumers United'!B15,'Corporate Life'!B15,'Diamond Benefits'!B15,'EBL Life'!B15,'George Washington'!B15,'Inter-American'!B15,'Investment Life of America'!B15,'Midwest Life'!B15,'Mutual Security'!B15,'Natl American'!B15,'National Heritage'!B15,'New Jersey Life'!B15,'Old Colony Life'!B15,'Pacific Standard'!B15,'Summit National'!B15,supreme!B15,underwriters!B15,Unison!B15,'United Republic'!B15,'first natl'!B15,'Investors Equity'!B15)+SUM('amer life asr'!B15,'Amer Std Life Acc'!B15,fcl!B15)</f>
        <v>17477755.382782243</v>
      </c>
      <c r="C15" s="28">
        <f>SUM('Alabama Life'!C15,'American Educators'!C15,'American Integrity'!C15,'AMS Life'!C15,'Andrew Jackson'!C15,'coastal states'!C15,'Confed Life &amp; Annty (CLIAC)'!C15,'Consolidated National'!C15,'Consumers United'!C15,'Corporate Life'!C15,'Diamond Benefits'!C15,'EBL Life'!C15,'George Washington'!C15,'Inter-American'!C15,'Investment Life of America'!C15,'Midwest Life'!C15,'Mutual Security'!C15,'Natl American'!C15,'National Heritage'!C15,'New Jersey Life'!C15,'Old Colony Life'!C15,'Pacific Standard'!C15,'Summit National'!C15,supreme!C15,underwriters!C15,Unison!C15,'United Republic'!C15,'first natl'!C15,'Investors Equity'!C15)+SUM('amer life asr'!C15,'Amer Std Life Acc'!C15,fcl!C15)</f>
        <v>117590333.5469345</v>
      </c>
      <c r="D15" s="28">
        <f>SUM('Alabama Life'!D15,'American Educators'!D15,'American Integrity'!D15,'AMS Life'!D15,'Andrew Jackson'!D15,'coastal states'!D15,'Confed Life &amp; Annty (CLIAC)'!D15,'Consolidated National'!D15,'Consumers United'!D15,'Corporate Life'!D15,'Diamond Benefits'!D15,'EBL Life'!D15,'George Washington'!D15,'Inter-American'!D15,'Investment Life of America'!D15,'Midwest Life'!D15,'Mutual Security'!D15,'Natl American'!D15,'National Heritage'!D15,'New Jersey Life'!D15,'Old Colony Life'!D15,'Pacific Standard'!D15,'Summit National'!D15,supreme!D15,underwriters!D15,Unison!D15,'United Republic'!D15,'first natl'!D15,'Investors Equity'!D15)+SUM('amer life asr'!D15,'Amer Std Life Acc'!D15,fcl!D15)</f>
        <v>14059370.69780996</v>
      </c>
      <c r="E15" s="28">
        <f>SUM('Alabama Life'!E15,'American Educators'!E15,'American Integrity'!E15,'AMS Life'!E15,'Andrew Jackson'!E15,'coastal states'!E15,'Confed Life &amp; Annty (CLIAC)'!E15,'Consolidated National'!E15,'Consumers United'!E15,'Corporate Life'!E15,'Diamond Benefits'!E15,'EBL Life'!E15,'George Washington'!E15,'Inter-American'!E15,'Investment Life of America'!E15,'Midwest Life'!E15,'Mutual Security'!E15,'Natl American'!E15,'National Heritage'!E15,'New Jersey Life'!E15,'Old Colony Life'!E15,'Pacific Standard'!E15,'Summit National'!E15,supreme!E15,underwriters!E15,Unison!E15,'United Republic'!E15,'first natl'!E15,'Investors Equity'!E15)+SUM('amer life asr'!E15,'Amer Std Life Acc'!E15,fcl!E15)</f>
        <v>14931.940710527575</v>
      </c>
      <c r="F15" s="28">
        <f t="shared" si="0"/>
        <v>149142391.56823722</v>
      </c>
      <c r="H15" s="16" t="s">
        <v>158</v>
      </c>
      <c r="I15" s="28">
        <f>+summary!K54</f>
        <v>8852420.751794871</v>
      </c>
    </row>
    <row r="16" spans="1:9" ht="12.75">
      <c r="A16" s="20" t="s">
        <v>23</v>
      </c>
      <c r="B16" s="28">
        <f>SUM('Alabama Life'!B16,'American Educators'!B16,'American Integrity'!B16,'AMS Life'!B16,'Andrew Jackson'!B16,'coastal states'!B16,'Confed Life &amp; Annty (CLIAC)'!B16,'Consolidated National'!B16,'Consumers United'!B16,'Corporate Life'!B16,'Diamond Benefits'!B16,'EBL Life'!B16,'George Washington'!B16,'Inter-American'!B16,'Investment Life of America'!B16,'Midwest Life'!B16,'Mutual Security'!B16,'Natl American'!B16,'National Heritage'!B16,'New Jersey Life'!B16,'Old Colony Life'!B16,'Pacific Standard'!B16,'Summit National'!B16,supreme!B16,underwriters!B16,Unison!B16,'United Republic'!B16,'first natl'!B16,'Investors Equity'!B16)+SUM('amer life asr'!B16,'Amer Std Life Acc'!B16,fcl!B16)</f>
        <v>4207937.615025359</v>
      </c>
      <c r="C16" s="28">
        <f>SUM('Alabama Life'!C16,'American Educators'!C16,'American Integrity'!C16,'AMS Life'!C16,'Andrew Jackson'!C16,'coastal states'!C16,'Confed Life &amp; Annty (CLIAC)'!C16,'Consolidated National'!C16,'Consumers United'!C16,'Corporate Life'!C16,'Diamond Benefits'!C16,'EBL Life'!C16,'George Washington'!C16,'Inter-American'!C16,'Investment Life of America'!C16,'Midwest Life'!C16,'Mutual Security'!C16,'Natl American'!C16,'National Heritage'!C16,'New Jersey Life'!C16,'Old Colony Life'!C16,'Pacific Standard'!C16,'Summit National'!C16,supreme!C16,underwriters!C16,Unison!C16,'United Republic'!C16,'first natl'!C16,'Investors Equity'!C16)+SUM('amer life asr'!C16,'Amer Std Life Acc'!C16,fcl!C16)</f>
        <v>5857972.95624897</v>
      </c>
      <c r="D16" s="28">
        <f>SUM('Alabama Life'!D16,'American Educators'!D16,'American Integrity'!D16,'AMS Life'!D16,'Andrew Jackson'!D16,'coastal states'!D16,'Confed Life &amp; Annty (CLIAC)'!D16,'Consolidated National'!D16,'Consumers United'!D16,'Corporate Life'!D16,'Diamond Benefits'!D16,'EBL Life'!D16,'George Washington'!D16,'Inter-American'!D16,'Investment Life of America'!D16,'Midwest Life'!D16,'Mutual Security'!D16,'Natl American'!D16,'National Heritage'!D16,'New Jersey Life'!D16,'Old Colony Life'!D16,'Pacific Standard'!D16,'Summit National'!D16,supreme!D16,underwriters!D16,Unison!D16,'United Republic'!D16,'first natl'!D16,'Investors Equity'!D16)+SUM('amer life asr'!D16,'Amer Std Life Acc'!D16,fcl!D16)</f>
        <v>4249802.958428339</v>
      </c>
      <c r="E16" s="28">
        <f>SUM('Alabama Life'!E16,'American Educators'!E16,'American Integrity'!E16,'AMS Life'!E16,'Andrew Jackson'!E16,'coastal states'!E16,'Confed Life &amp; Annty (CLIAC)'!E16,'Consolidated National'!E16,'Consumers United'!E16,'Corporate Life'!E16,'Diamond Benefits'!E16,'EBL Life'!E16,'George Washington'!E16,'Inter-American'!E16,'Investment Life of America'!E16,'Midwest Life'!E16,'Mutual Security'!E16,'Natl American'!E16,'National Heritage'!E16,'New Jersey Life'!E16,'Old Colony Life'!E16,'Pacific Standard'!E16,'Summit National'!E16,supreme!E16,underwriters!E16,Unison!E16,'United Republic'!E16,'first natl'!E16,'Investors Equity'!E16)+SUM('amer life asr'!E16,'Amer Std Life Acc'!E16,fcl!E16)</f>
        <v>132458.64432570754</v>
      </c>
      <c r="F16" s="28">
        <f t="shared" si="0"/>
        <v>14448172.174028374</v>
      </c>
      <c r="H16" s="16" t="s">
        <v>159</v>
      </c>
      <c r="I16" s="28">
        <f>+summary!K55</f>
        <v>19057881.729999993</v>
      </c>
    </row>
    <row r="17" spans="1:9" ht="12.75">
      <c r="A17" s="20" t="s">
        <v>24</v>
      </c>
      <c r="B17" s="28">
        <f>SUM('Alabama Life'!B17,'American Educators'!B17,'American Integrity'!B17,'AMS Life'!B17,'Andrew Jackson'!B17,'coastal states'!B17,'Confed Life &amp; Annty (CLIAC)'!B17,'Consolidated National'!B17,'Consumers United'!B17,'Corporate Life'!B17,'Diamond Benefits'!B17,'EBL Life'!B17,'George Washington'!B17,'Inter-American'!B17,'Investment Life of America'!B17,'Midwest Life'!B17,'Mutual Security'!B17,'Natl American'!B17,'National Heritage'!B17,'New Jersey Life'!B17,'Old Colony Life'!B17,'Pacific Standard'!B17,'Summit National'!B17,supreme!B17,underwriters!B17,Unison!B17,'United Republic'!B17,'first natl'!B17,'Investors Equity'!B17)+SUM('amer life asr'!B17,'Amer Std Life Acc'!B17,fcl!B17)</f>
        <v>1559316.3305498248</v>
      </c>
      <c r="C17" s="28">
        <f>SUM('Alabama Life'!C17,'American Educators'!C17,'American Integrity'!C17,'AMS Life'!C17,'Andrew Jackson'!C17,'coastal states'!C17,'Confed Life &amp; Annty (CLIAC)'!C17,'Consolidated National'!C17,'Consumers United'!C17,'Corporate Life'!C17,'Diamond Benefits'!C17,'EBL Life'!C17,'George Washington'!C17,'Inter-American'!C17,'Investment Life of America'!C17,'Midwest Life'!C17,'Mutual Security'!C17,'Natl American'!C17,'National Heritage'!C17,'New Jersey Life'!C17,'Old Colony Life'!C17,'Pacific Standard'!C17,'Summit National'!C17,supreme!C17,underwriters!C17,Unison!C17,'United Republic'!C17,'first natl'!C17,'Investors Equity'!C17)+SUM('amer life asr'!C17,'Amer Std Life Acc'!C17,fcl!C17)</f>
        <v>20347730.42270031</v>
      </c>
      <c r="D17" s="28">
        <f>SUM('Alabama Life'!D17,'American Educators'!D17,'American Integrity'!D17,'AMS Life'!D17,'Andrew Jackson'!D17,'coastal states'!D17,'Confed Life &amp; Annty (CLIAC)'!D17,'Consolidated National'!D17,'Consumers United'!D17,'Corporate Life'!D17,'Diamond Benefits'!D17,'EBL Life'!D17,'George Washington'!D17,'Inter-American'!D17,'Investment Life of America'!D17,'Midwest Life'!D17,'Mutual Security'!D17,'Natl American'!D17,'National Heritage'!D17,'New Jersey Life'!D17,'Old Colony Life'!D17,'Pacific Standard'!D17,'Summit National'!D17,supreme!D17,underwriters!D17,Unison!D17,'United Republic'!D17,'first natl'!D17,'Investors Equity'!D17)+SUM('amer life asr'!D17,'Amer Std Life Acc'!D17,fcl!D17)</f>
        <v>10835.292301330768</v>
      </c>
      <c r="E17" s="28">
        <f>SUM('Alabama Life'!E17,'American Educators'!E17,'American Integrity'!E17,'AMS Life'!E17,'Andrew Jackson'!E17,'coastal states'!E17,'Confed Life &amp; Annty (CLIAC)'!E17,'Consolidated National'!E17,'Consumers United'!E17,'Corporate Life'!E17,'Diamond Benefits'!E17,'EBL Life'!E17,'George Washington'!E17,'Inter-American'!E17,'Investment Life of America'!E17,'Midwest Life'!E17,'Mutual Security'!E17,'Natl American'!E17,'National Heritage'!E17,'New Jersey Life'!E17,'Old Colony Life'!E17,'Pacific Standard'!E17,'Summit National'!E17,supreme!E17,underwriters!E17,Unison!E17,'United Republic'!E17,'first natl'!E17,'Investors Equity'!E17)+SUM('amer life asr'!E17,'Amer Std Life Acc'!E17,fcl!E17)</f>
        <v>0</v>
      </c>
      <c r="F17" s="28">
        <f t="shared" si="0"/>
        <v>21917882.045551464</v>
      </c>
      <c r="H17" s="16" t="s">
        <v>150</v>
      </c>
      <c r="I17" s="28">
        <f>+summary!K56</f>
        <v>219403019.17499998</v>
      </c>
    </row>
    <row r="18" spans="1:9" ht="12.75">
      <c r="A18" s="20" t="s">
        <v>26</v>
      </c>
      <c r="B18" s="28">
        <f>SUM('Alabama Life'!B18,'American Educators'!B18,'American Integrity'!B18,'AMS Life'!B18,'Andrew Jackson'!B18,'coastal states'!B18,'Confed Life &amp; Annty (CLIAC)'!B18,'Consolidated National'!B18,'Consumers United'!B18,'Corporate Life'!B18,'Diamond Benefits'!B18,'EBL Life'!B18,'George Washington'!B18,'Inter-American'!B18,'Investment Life of America'!B18,'Midwest Life'!B18,'Mutual Security'!B18,'Natl American'!B18,'National Heritage'!B18,'New Jersey Life'!B18,'Old Colony Life'!B18,'Pacific Standard'!B18,'Summit National'!B18,supreme!B18,underwriters!B18,Unison!B18,'United Republic'!B18,'first natl'!B18,'Investors Equity'!B18)+SUM('amer life asr'!B18,'Amer Std Life Acc'!B18,fcl!B18)</f>
        <v>1252314.087032384</v>
      </c>
      <c r="C18" s="28">
        <f>SUM('Alabama Life'!C18,'American Educators'!C18,'American Integrity'!C18,'AMS Life'!C18,'Andrew Jackson'!C18,'coastal states'!C18,'Confed Life &amp; Annty (CLIAC)'!C18,'Consolidated National'!C18,'Consumers United'!C18,'Corporate Life'!C18,'Diamond Benefits'!C18,'EBL Life'!C18,'George Washington'!C18,'Inter-American'!C18,'Investment Life of America'!C18,'Midwest Life'!C18,'Mutual Security'!C18,'Natl American'!C18,'National Heritage'!C18,'New Jersey Life'!C18,'Old Colony Life'!C18,'Pacific Standard'!C18,'Summit National'!C18,supreme!C18,underwriters!C18,Unison!C18,'United Republic'!C18,'first natl'!C18,'Investors Equity'!C18)+SUM('amer life asr'!C18,'Amer Std Life Acc'!C18,fcl!C18)</f>
        <v>1901770.6800619543</v>
      </c>
      <c r="D18" s="28">
        <f>SUM('Alabama Life'!D18,'American Educators'!D18,'American Integrity'!D18,'AMS Life'!D18,'Andrew Jackson'!D18,'coastal states'!D18,'Confed Life &amp; Annty (CLIAC)'!D18,'Consolidated National'!D18,'Consumers United'!D18,'Corporate Life'!D18,'Diamond Benefits'!D18,'EBL Life'!D18,'George Washington'!D18,'Inter-American'!D18,'Investment Life of America'!D18,'Midwest Life'!D18,'Mutual Security'!D18,'Natl American'!D18,'National Heritage'!D18,'New Jersey Life'!D18,'Old Colony Life'!D18,'Pacific Standard'!D18,'Summit National'!D18,supreme!D18,underwriters!D18,Unison!D18,'United Republic'!D18,'first natl'!D18,'Investors Equity'!D18)+SUM('amer life asr'!D18,'Amer Std Life Acc'!D18,fcl!D18)</f>
        <v>345779.0241109257</v>
      </c>
      <c r="E18" s="28">
        <f>SUM('Alabama Life'!E18,'American Educators'!E18,'American Integrity'!E18,'AMS Life'!E18,'Andrew Jackson'!E18,'coastal states'!E18,'Confed Life &amp; Annty (CLIAC)'!E18,'Consolidated National'!E18,'Consumers United'!E18,'Corporate Life'!E18,'Diamond Benefits'!E18,'EBL Life'!E18,'George Washington'!E18,'Inter-American'!E18,'Investment Life of America'!E18,'Midwest Life'!E18,'Mutual Security'!E18,'Natl American'!E18,'National Heritage'!E18,'New Jersey Life'!E18,'Old Colony Life'!E18,'Pacific Standard'!E18,'Summit National'!E18,supreme!E18,underwriters!E18,Unison!E18,'United Republic'!E18,'first natl'!E18,'Investors Equity'!E18)+SUM('amer life asr'!E18,'Amer Std Life Acc'!E18,fcl!E18)</f>
        <v>0</v>
      </c>
      <c r="F18" s="28">
        <f t="shared" si="0"/>
        <v>3499863.791205264</v>
      </c>
      <c r="H18" s="16" t="s">
        <v>161</v>
      </c>
      <c r="I18" s="28">
        <f>+summary!K57</f>
        <v>22845573.07</v>
      </c>
    </row>
    <row r="19" spans="1:9" ht="12.75">
      <c r="A19" s="20" t="s">
        <v>28</v>
      </c>
      <c r="B19" s="28">
        <f>SUM('Alabama Life'!B19,'American Educators'!B19,'American Integrity'!B19,'AMS Life'!B19,'Andrew Jackson'!B19,'coastal states'!B19,'Confed Life &amp; Annty (CLIAC)'!B19,'Consolidated National'!B19,'Consumers United'!B19,'Corporate Life'!B19,'Diamond Benefits'!B19,'EBL Life'!B19,'George Washington'!B19,'Inter-American'!B19,'Investment Life of America'!B19,'Midwest Life'!B19,'Mutual Security'!B19,'Natl American'!B19,'National Heritage'!B19,'New Jersey Life'!B19,'Old Colony Life'!B19,'Pacific Standard'!B19,'Summit National'!B19,supreme!B19,underwriters!B19,Unison!B19,'United Republic'!B19,'first natl'!B19,'Investors Equity'!B19)+SUM('amer life asr'!B19,'Amer Std Life Acc'!B19,fcl!B19)</f>
        <v>33063594.3383933</v>
      </c>
      <c r="C19" s="28">
        <f>SUM('Alabama Life'!C19,'American Educators'!C19,'American Integrity'!C19,'AMS Life'!C19,'Andrew Jackson'!C19,'coastal states'!C19,'Confed Life &amp; Annty (CLIAC)'!C19,'Consolidated National'!C19,'Consumers United'!C19,'Corporate Life'!C19,'Diamond Benefits'!C19,'EBL Life'!C19,'George Washington'!C19,'Inter-American'!C19,'Investment Life of America'!C19,'Midwest Life'!C19,'Mutual Security'!C19,'Natl American'!C19,'National Heritage'!C19,'New Jersey Life'!C19,'Old Colony Life'!C19,'Pacific Standard'!C19,'Summit National'!C19,supreme!C19,underwriters!C19,Unison!C19,'United Republic'!C19,'first natl'!C19,'Investors Equity'!C19)+SUM('amer life asr'!C19,'Amer Std Life Acc'!C19,fcl!C19)</f>
        <v>50262933.805633724</v>
      </c>
      <c r="D19" s="28">
        <f>SUM('Alabama Life'!D19,'American Educators'!D19,'American Integrity'!D19,'AMS Life'!D19,'Andrew Jackson'!D19,'coastal states'!D19,'Confed Life &amp; Annty (CLIAC)'!D19,'Consolidated National'!D19,'Consumers United'!D19,'Corporate Life'!D19,'Diamond Benefits'!D19,'EBL Life'!D19,'George Washington'!D19,'Inter-American'!D19,'Investment Life of America'!D19,'Midwest Life'!D19,'Mutual Security'!D19,'Natl American'!D19,'National Heritage'!D19,'New Jersey Life'!D19,'Old Colony Life'!D19,'Pacific Standard'!D19,'Summit National'!D19,supreme!D19,underwriters!D19,Unison!D19,'United Republic'!D19,'first natl'!D19,'Investors Equity'!D19)+SUM('amer life asr'!D19,'Amer Std Life Acc'!D19,fcl!D19)</f>
        <v>11611762.285701351</v>
      </c>
      <c r="E19" s="28">
        <f>SUM('Alabama Life'!E19,'American Educators'!E19,'American Integrity'!E19,'AMS Life'!E19,'Andrew Jackson'!E19,'coastal states'!E19,'Confed Life &amp; Annty (CLIAC)'!E19,'Consolidated National'!E19,'Consumers United'!E19,'Corporate Life'!E19,'Diamond Benefits'!E19,'EBL Life'!E19,'George Washington'!E19,'Inter-American'!E19,'Investment Life of America'!E19,'Midwest Life'!E19,'Mutual Security'!E19,'Natl American'!E19,'National Heritage'!E19,'New Jersey Life'!E19,'Old Colony Life'!E19,'Pacific Standard'!E19,'Summit National'!E19,supreme!E19,underwriters!E19,Unison!E19,'United Republic'!E19,'first natl'!E19,'Investors Equity'!E19)+SUM('amer life asr'!E19,'Amer Std Life Acc'!E19,fcl!E19)</f>
        <v>2986176.8790299427</v>
      </c>
      <c r="F19" s="28">
        <f t="shared" si="0"/>
        <v>97924467.30875832</v>
      </c>
      <c r="H19" s="16" t="s">
        <v>162</v>
      </c>
      <c r="I19" s="28">
        <f>+summary!K59</f>
        <v>17463100.209999997</v>
      </c>
    </row>
    <row r="20" spans="1:9" ht="12.75">
      <c r="A20" s="20" t="s">
        <v>30</v>
      </c>
      <c r="B20" s="28">
        <f>SUM('Alabama Life'!B20,'American Educators'!B20,'American Integrity'!B20,'AMS Life'!B20,'Andrew Jackson'!B20,'coastal states'!B20,'Confed Life &amp; Annty (CLIAC)'!B20,'Consolidated National'!B20,'Consumers United'!B20,'Corporate Life'!B20,'Diamond Benefits'!B20,'EBL Life'!B20,'George Washington'!B20,'Inter-American'!B20,'Investment Life of America'!B20,'Midwest Life'!B20,'Mutual Security'!B20,'Natl American'!B20,'National Heritage'!B20,'New Jersey Life'!B20,'Old Colony Life'!B20,'Pacific Standard'!B20,'Summit National'!B20,supreme!B20,underwriters!B20,Unison!B20,'United Republic'!B20,'first natl'!B20,'Investors Equity'!B20)+SUM('amer life asr'!B20,'Amer Std Life Acc'!B20,fcl!B20)</f>
        <v>9707914.469370944</v>
      </c>
      <c r="C20" s="28">
        <f>SUM('Alabama Life'!C20,'American Educators'!C20,'American Integrity'!C20,'AMS Life'!C20,'Andrew Jackson'!C20,'coastal states'!C20,'Confed Life &amp; Annty (CLIAC)'!C20,'Consolidated National'!C20,'Consumers United'!C20,'Corporate Life'!C20,'Diamond Benefits'!C20,'EBL Life'!C20,'George Washington'!C20,'Inter-American'!C20,'Investment Life of America'!C20,'Midwest Life'!C20,'Mutual Security'!C20,'Natl American'!C20,'National Heritage'!C20,'New Jersey Life'!C20,'Old Colony Life'!C20,'Pacific Standard'!C20,'Summit National'!C20,supreme!C20,underwriters!C20,Unison!C20,'United Republic'!C20,'first natl'!C20,'Investors Equity'!C20)+SUM('amer life asr'!C20,'Amer Std Life Acc'!C20,fcl!C20)</f>
        <v>27758557.58226247</v>
      </c>
      <c r="D20" s="28">
        <f>SUM('Alabama Life'!D20,'American Educators'!D20,'American Integrity'!D20,'AMS Life'!D20,'Andrew Jackson'!D20,'coastal states'!D20,'Confed Life &amp; Annty (CLIAC)'!D20,'Consolidated National'!D20,'Consumers United'!D20,'Corporate Life'!D20,'Diamond Benefits'!D20,'EBL Life'!D20,'George Washington'!D20,'Inter-American'!D20,'Investment Life of America'!D20,'Midwest Life'!D20,'Mutual Security'!D20,'Natl American'!D20,'National Heritage'!D20,'New Jersey Life'!D20,'Old Colony Life'!D20,'Pacific Standard'!D20,'Summit National'!D20,supreme!D20,underwriters!D20,Unison!D20,'United Republic'!D20,'first natl'!D20,'Investors Equity'!D20)+SUM('amer life asr'!D20,'Amer Std Life Acc'!D20,fcl!D20)</f>
        <v>2790185.043962697</v>
      </c>
      <c r="E20" s="28">
        <f>SUM('Alabama Life'!E20,'American Educators'!E20,'American Integrity'!E20,'AMS Life'!E20,'Andrew Jackson'!E20,'coastal states'!E20,'Confed Life &amp; Annty (CLIAC)'!E20,'Consolidated National'!E20,'Consumers United'!E20,'Corporate Life'!E20,'Diamond Benefits'!E20,'EBL Life'!E20,'George Washington'!E20,'Inter-American'!E20,'Investment Life of America'!E20,'Midwest Life'!E20,'Mutual Security'!E20,'Natl American'!E20,'National Heritage'!E20,'New Jersey Life'!E20,'Old Colony Life'!E20,'Pacific Standard'!E20,'Summit National'!E20,supreme!E20,underwriters!E20,Unison!E20,'United Republic'!E20,'first natl'!E20,'Investors Equity'!E20)+SUM('amer life asr'!E20,'Amer Std Life Acc'!E20,fcl!E20)</f>
        <v>10223206.892225375</v>
      </c>
      <c r="F20" s="28">
        <f t="shared" si="0"/>
        <v>50479863.98782149</v>
      </c>
      <c r="H20" s="16" t="s">
        <v>286</v>
      </c>
      <c r="I20" s="28">
        <f>+summary!K60</f>
        <v>47442.29</v>
      </c>
    </row>
    <row r="21" spans="1:9" ht="12.75">
      <c r="A21" s="20" t="s">
        <v>32</v>
      </c>
      <c r="B21" s="28">
        <f>SUM('Alabama Life'!B21,'American Educators'!B21,'American Integrity'!B21,'AMS Life'!B21,'Andrew Jackson'!B21,'coastal states'!B21,'Confed Life &amp; Annty (CLIAC)'!B21,'Consolidated National'!B21,'Consumers United'!B21,'Corporate Life'!B21,'Diamond Benefits'!B21,'EBL Life'!B21,'George Washington'!B21,'Inter-American'!B21,'Investment Life of America'!B21,'Midwest Life'!B21,'Mutual Security'!B21,'Natl American'!B21,'National Heritage'!B21,'New Jersey Life'!B21,'Old Colony Life'!B21,'Pacific Standard'!B21,'Summit National'!B21,supreme!B21,underwriters!B21,Unison!B21,'United Republic'!B21,'first natl'!B21,'Investors Equity'!B21)+SUM('amer life asr'!B21,'Amer Std Life Acc'!B21,fcl!B21)</f>
        <v>5296050.752545925</v>
      </c>
      <c r="C21" s="28">
        <f>SUM('Alabama Life'!C21,'American Educators'!C21,'American Integrity'!C21,'AMS Life'!C21,'Andrew Jackson'!C21,'coastal states'!C21,'Confed Life &amp; Annty (CLIAC)'!C21,'Consolidated National'!C21,'Consumers United'!C21,'Corporate Life'!C21,'Diamond Benefits'!C21,'EBL Life'!C21,'George Washington'!C21,'Inter-American'!C21,'Investment Life of America'!C21,'Midwest Life'!C21,'Mutual Security'!C21,'Natl American'!C21,'National Heritage'!C21,'New Jersey Life'!C21,'Old Colony Life'!C21,'Pacific Standard'!C21,'Summit National'!C21,supreme!C21,underwriters!C21,Unison!C21,'United Republic'!C21,'first natl'!C21,'Investors Equity'!C21)+SUM('amer life asr'!C21,'Amer Std Life Acc'!C21,fcl!C21)</f>
        <v>12249995.290939583</v>
      </c>
      <c r="D21" s="28">
        <f>SUM('Alabama Life'!D21,'American Educators'!D21,'American Integrity'!D21,'AMS Life'!D21,'Andrew Jackson'!D21,'coastal states'!D21,'Confed Life &amp; Annty (CLIAC)'!D21,'Consolidated National'!D21,'Consumers United'!D21,'Corporate Life'!D21,'Diamond Benefits'!D21,'EBL Life'!D21,'George Washington'!D21,'Inter-American'!D21,'Investment Life of America'!D21,'Midwest Life'!D21,'Mutual Security'!D21,'Natl American'!D21,'National Heritage'!D21,'New Jersey Life'!D21,'Old Colony Life'!D21,'Pacific Standard'!D21,'Summit National'!D21,supreme!D21,underwriters!D21,Unison!D21,'United Republic'!D21,'first natl'!D21,'Investors Equity'!D21)+SUM('amer life asr'!D21,'Amer Std Life Acc'!D21,fcl!D21)</f>
        <v>829857.1592661634</v>
      </c>
      <c r="E21" s="28">
        <f>SUM('Alabama Life'!E21,'American Educators'!E21,'American Integrity'!E21,'AMS Life'!E21,'Andrew Jackson'!E21,'coastal states'!E21,'Confed Life &amp; Annty (CLIAC)'!E21,'Consolidated National'!E21,'Consumers United'!E21,'Corporate Life'!E21,'Diamond Benefits'!E21,'EBL Life'!E21,'George Washington'!E21,'Inter-American'!E21,'Investment Life of America'!E21,'Midwest Life'!E21,'Mutual Security'!E21,'Natl American'!E21,'National Heritage'!E21,'New Jersey Life'!E21,'Old Colony Life'!E21,'Pacific Standard'!E21,'Summit National'!E21,supreme!E21,underwriters!E21,Unison!E21,'United Republic'!E21,'first natl'!E21,'Investors Equity'!E21)+SUM('amer life asr'!E21,'Amer Std Life Acc'!E21,fcl!E21)</f>
        <v>0</v>
      </c>
      <c r="F21" s="28">
        <f t="shared" si="0"/>
        <v>18375903.20275167</v>
      </c>
      <c r="H21" s="16" t="s">
        <v>242</v>
      </c>
      <c r="I21" s="28">
        <f>+summary!K61</f>
        <v>2124575.26</v>
      </c>
    </row>
    <row r="22" spans="1:9" ht="12.75">
      <c r="A22" s="20" t="s">
        <v>34</v>
      </c>
      <c r="B22" s="28">
        <f>SUM('Alabama Life'!B22,'American Educators'!B22,'American Integrity'!B22,'AMS Life'!B22,'Andrew Jackson'!B22,'coastal states'!B22,'Confed Life &amp; Annty (CLIAC)'!B22,'Consolidated National'!B22,'Consumers United'!B22,'Corporate Life'!B22,'Diamond Benefits'!B22,'EBL Life'!B22,'George Washington'!B22,'Inter-American'!B22,'Investment Life of America'!B22,'Midwest Life'!B22,'Mutual Security'!B22,'Natl American'!B22,'National Heritage'!B22,'New Jersey Life'!B22,'Old Colony Life'!B22,'Pacific Standard'!B22,'Summit National'!B22,supreme!B22,underwriters!B22,Unison!B22,'United Republic'!B22,'first natl'!B22,'Investors Equity'!B22)+SUM('amer life asr'!B22,'Amer Std Life Acc'!B22,fcl!B22)</f>
        <v>1575416.6754293966</v>
      </c>
      <c r="C22" s="28">
        <f>SUM('Alabama Life'!C22,'American Educators'!C22,'American Integrity'!C22,'AMS Life'!C22,'Andrew Jackson'!C22,'coastal states'!C22,'Confed Life &amp; Annty (CLIAC)'!C22,'Consolidated National'!C22,'Consumers United'!C22,'Corporate Life'!C22,'Diamond Benefits'!C22,'EBL Life'!C22,'George Washington'!C22,'Inter-American'!C22,'Investment Life of America'!C22,'Midwest Life'!C22,'Mutual Security'!C22,'Natl American'!C22,'National Heritage'!C22,'New Jersey Life'!C22,'Old Colony Life'!C22,'Pacific Standard'!C22,'Summit National'!C22,supreme!C22,underwriters!C22,Unison!C22,'United Republic'!C22,'first natl'!C22,'Investors Equity'!C22)+SUM('amer life asr'!C22,'Amer Std Life Acc'!C22,fcl!C22)</f>
        <v>4689928.307829925</v>
      </c>
      <c r="D22" s="28">
        <f>SUM('Alabama Life'!D22,'American Educators'!D22,'American Integrity'!D22,'AMS Life'!D22,'Andrew Jackson'!D22,'coastal states'!D22,'Confed Life &amp; Annty (CLIAC)'!D22,'Consolidated National'!D22,'Consumers United'!D22,'Corporate Life'!D22,'Diamond Benefits'!D22,'EBL Life'!D22,'George Washington'!D22,'Inter-American'!D22,'Investment Life of America'!D22,'Midwest Life'!D22,'Mutual Security'!D22,'Natl American'!D22,'National Heritage'!D22,'New Jersey Life'!D22,'Old Colony Life'!D22,'Pacific Standard'!D22,'Summit National'!D22,supreme!D22,underwriters!D22,Unison!D22,'United Republic'!D22,'first natl'!D22,'Investors Equity'!D22)+SUM('amer life asr'!D22,'Amer Std Life Acc'!D22,fcl!D22)</f>
        <v>424615.25887058774</v>
      </c>
      <c r="E22" s="28">
        <f>SUM('Alabama Life'!E22,'American Educators'!E22,'American Integrity'!E22,'AMS Life'!E22,'Andrew Jackson'!E22,'coastal states'!E22,'Confed Life &amp; Annty (CLIAC)'!E22,'Consolidated National'!E22,'Consumers United'!E22,'Corporate Life'!E22,'Diamond Benefits'!E22,'EBL Life'!E22,'George Washington'!E22,'Inter-American'!E22,'Investment Life of America'!E22,'Midwest Life'!E22,'Mutual Security'!E22,'Natl American'!E22,'National Heritage'!E22,'New Jersey Life'!E22,'Old Colony Life'!E22,'Pacific Standard'!E22,'Summit National'!E22,supreme!E22,underwriters!E22,Unison!E22,'United Republic'!E22,'first natl'!E22,'Investors Equity'!E22)+SUM('amer life asr'!E22,'Amer Std Life Acc'!E22,fcl!E22)</f>
        <v>0</v>
      </c>
      <c r="F22" s="28">
        <f t="shared" si="0"/>
        <v>6689960.242129909</v>
      </c>
      <c r="H22" s="19" t="s">
        <v>164</v>
      </c>
      <c r="I22" s="28">
        <f>+summary!K62</f>
        <v>4882126.39</v>
      </c>
    </row>
    <row r="23" spans="1:9" ht="12.75">
      <c r="A23" s="20" t="s">
        <v>36</v>
      </c>
      <c r="B23" s="28">
        <f>SUM('Alabama Life'!B23,'American Educators'!B23,'American Integrity'!B23,'AMS Life'!B23,'Andrew Jackson'!B23,'coastal states'!B23,'Confed Life &amp; Annty (CLIAC)'!B23,'Consolidated National'!B23,'Consumers United'!B23,'Corporate Life'!B23,'Diamond Benefits'!B23,'EBL Life'!B23,'George Washington'!B23,'Inter-American'!B23,'Investment Life of America'!B23,'Midwest Life'!B23,'Mutual Security'!B23,'Natl American'!B23,'National Heritage'!B23,'New Jersey Life'!B23,'Old Colony Life'!B23,'Pacific Standard'!B23,'Summit National'!B23,supreme!B23,underwriters!B23,Unison!B23,'United Republic'!B23,'first natl'!B23,'Investors Equity'!B23)+SUM('amer life asr'!B23,'Amer Std Life Acc'!B23,fcl!B23)</f>
        <v>2978445.8351242533</v>
      </c>
      <c r="C23" s="28">
        <f>SUM('Alabama Life'!C23,'American Educators'!C23,'American Integrity'!C23,'AMS Life'!C23,'Andrew Jackson'!C23,'coastal states'!C23,'Confed Life &amp; Annty (CLIAC)'!C23,'Consolidated National'!C23,'Consumers United'!C23,'Corporate Life'!C23,'Diamond Benefits'!C23,'EBL Life'!C23,'George Washington'!C23,'Inter-American'!C23,'Investment Life of America'!C23,'Midwest Life'!C23,'Mutual Security'!C23,'Natl American'!C23,'National Heritage'!C23,'New Jersey Life'!C23,'Old Colony Life'!C23,'Pacific Standard'!C23,'Summit National'!C23,supreme!C23,underwriters!C23,Unison!C23,'United Republic'!C23,'first natl'!C23,'Investors Equity'!C23)+SUM('amer life asr'!C23,'Amer Std Life Acc'!C23,fcl!C23)</f>
        <v>1350219.7184271056</v>
      </c>
      <c r="D23" s="28">
        <f>SUM('Alabama Life'!D23,'American Educators'!D23,'American Integrity'!D23,'AMS Life'!D23,'Andrew Jackson'!D23,'coastal states'!D23,'Confed Life &amp; Annty (CLIAC)'!D23,'Consolidated National'!D23,'Consumers United'!D23,'Corporate Life'!D23,'Diamond Benefits'!D23,'EBL Life'!D23,'George Washington'!D23,'Inter-American'!D23,'Investment Life of America'!D23,'Midwest Life'!D23,'Mutual Security'!D23,'Natl American'!D23,'National Heritage'!D23,'New Jersey Life'!D23,'Old Colony Life'!D23,'Pacific Standard'!D23,'Summit National'!D23,supreme!D23,underwriters!D23,Unison!D23,'United Republic'!D23,'first natl'!D23,'Investors Equity'!D23)+SUM('amer life asr'!D23,'Amer Std Life Acc'!D23,fcl!D23)</f>
        <v>1644433.4483650108</v>
      </c>
      <c r="E23" s="28">
        <f>SUM('Alabama Life'!E23,'American Educators'!E23,'American Integrity'!E23,'AMS Life'!E23,'Andrew Jackson'!E23,'coastal states'!E23,'Confed Life &amp; Annty (CLIAC)'!E23,'Consolidated National'!E23,'Consumers United'!E23,'Corporate Life'!E23,'Diamond Benefits'!E23,'EBL Life'!E23,'George Washington'!E23,'Inter-American'!E23,'Investment Life of America'!E23,'Midwest Life'!E23,'Mutual Security'!E23,'Natl American'!E23,'National Heritage'!E23,'New Jersey Life'!E23,'Old Colony Life'!E23,'Pacific Standard'!E23,'Summit National'!E23,supreme!E23,underwriters!E23,Unison!E23,'United Republic'!E23,'first natl'!E23,'Investors Equity'!E23)+SUM('amer life asr'!E23,'Amer Std Life Acc'!E23,fcl!E23)</f>
        <v>0</v>
      </c>
      <c r="F23" s="28">
        <f t="shared" si="0"/>
        <v>5973099.001916369</v>
      </c>
      <c r="H23" s="19" t="s">
        <v>165</v>
      </c>
      <c r="I23" s="28">
        <f>+summary!K63</f>
        <v>133240703.14937045</v>
      </c>
    </row>
    <row r="24" spans="1:9" ht="12.75">
      <c r="A24" s="20" t="s">
        <v>38</v>
      </c>
      <c r="B24" s="28">
        <f>SUM('Alabama Life'!B24,'American Educators'!B24,'American Integrity'!B24,'AMS Life'!B24,'Andrew Jackson'!B24,'coastal states'!B24,'Confed Life &amp; Annty (CLIAC)'!B24,'Consolidated National'!B24,'Consumers United'!B24,'Corporate Life'!B24,'Diamond Benefits'!B24,'EBL Life'!B24,'George Washington'!B24,'Inter-American'!B24,'Investment Life of America'!B24,'Midwest Life'!B24,'Mutual Security'!B24,'Natl American'!B24,'National Heritage'!B24,'New Jersey Life'!B24,'Old Colony Life'!B24,'Pacific Standard'!B24,'Summit National'!B24,supreme!B24,underwriters!B24,Unison!B24,'United Republic'!B24,'first natl'!B24,'Investors Equity'!B24)+SUM('amer life asr'!B24,'Amer Std Life Acc'!B24,fcl!B24)</f>
        <v>4519584.8255949225</v>
      </c>
      <c r="C24" s="28">
        <f>SUM('Alabama Life'!C24,'American Educators'!C24,'American Integrity'!C24,'AMS Life'!C24,'Andrew Jackson'!C24,'coastal states'!C24,'Confed Life &amp; Annty (CLIAC)'!C24,'Consolidated National'!C24,'Consumers United'!C24,'Corporate Life'!C24,'Diamond Benefits'!C24,'EBL Life'!C24,'George Washington'!C24,'Inter-American'!C24,'Investment Life of America'!C24,'Midwest Life'!C24,'Mutual Security'!C24,'Natl American'!C24,'National Heritage'!C24,'New Jersey Life'!C24,'Old Colony Life'!C24,'Pacific Standard'!C24,'Summit National'!C24,supreme!C24,underwriters!C24,Unison!C24,'United Republic'!C24,'first natl'!C24,'Investors Equity'!C24)+SUM('amer life asr'!C24,'Amer Std Life Acc'!C24,fcl!C24)</f>
        <v>8190079.276037121</v>
      </c>
      <c r="D24" s="28">
        <f>SUM('Alabama Life'!D24,'American Educators'!D24,'American Integrity'!D24,'AMS Life'!D24,'Andrew Jackson'!D24,'coastal states'!D24,'Confed Life &amp; Annty (CLIAC)'!D24,'Consolidated National'!D24,'Consumers United'!D24,'Corporate Life'!D24,'Diamond Benefits'!D24,'EBL Life'!D24,'George Washington'!D24,'Inter-American'!D24,'Investment Life of America'!D24,'Midwest Life'!D24,'Mutual Security'!D24,'Natl American'!D24,'National Heritage'!D24,'New Jersey Life'!D24,'Old Colony Life'!D24,'Pacific Standard'!D24,'Summit National'!D24,supreme!D24,underwriters!D24,Unison!D24,'United Republic'!D24,'first natl'!D24,'Investors Equity'!D24)+SUM('amer life asr'!D24,'Amer Std Life Acc'!D24,fcl!D24)</f>
        <v>356452.51533572696</v>
      </c>
      <c r="E24" s="28">
        <f>SUM('Alabama Life'!E24,'American Educators'!E24,'American Integrity'!E24,'AMS Life'!E24,'Andrew Jackson'!E24,'coastal states'!E24,'Confed Life &amp; Annty (CLIAC)'!E24,'Consolidated National'!E24,'Consumers United'!E24,'Corporate Life'!E24,'Diamond Benefits'!E24,'EBL Life'!E24,'George Washington'!E24,'Inter-American'!E24,'Investment Life of America'!E24,'Midwest Life'!E24,'Mutual Security'!E24,'Natl American'!E24,'National Heritage'!E24,'New Jersey Life'!E24,'Old Colony Life'!E24,'Pacific Standard'!E24,'Summit National'!E24,supreme!E24,underwriters!E24,Unison!E24,'United Republic'!E24,'first natl'!E24,'Investors Equity'!E24)+SUM('amer life asr'!E24,'Amer Std Life Acc'!E24,fcl!E24)</f>
        <v>0</v>
      </c>
      <c r="F24" s="28">
        <f t="shared" si="0"/>
        <v>13066116.616967771</v>
      </c>
      <c r="H24" s="16" t="s">
        <v>166</v>
      </c>
      <c r="I24" s="28">
        <f>+summary!K64</f>
        <v>20885999.51</v>
      </c>
    </row>
    <row r="25" spans="1:9" ht="12.75">
      <c r="A25" s="20" t="s">
        <v>39</v>
      </c>
      <c r="B25" s="28">
        <f>SUM('Alabama Life'!B25,'American Educators'!B25,'American Integrity'!B25,'AMS Life'!B25,'Andrew Jackson'!B25,'coastal states'!B25,'Confed Life &amp; Annty (CLIAC)'!B25,'Consolidated National'!B25,'Consumers United'!B25,'Corporate Life'!B25,'Diamond Benefits'!B25,'EBL Life'!B25,'George Washington'!B25,'Inter-American'!B25,'Investment Life of America'!B25,'Midwest Life'!B25,'Mutual Security'!B25,'Natl American'!B25,'National Heritage'!B25,'New Jersey Life'!B25,'Old Colony Life'!B25,'Pacific Standard'!B25,'Summit National'!B25,supreme!B25,underwriters!B25,Unison!B25,'United Republic'!B25,'first natl'!B25,'Investors Equity'!B25)+SUM('amer life asr'!B25,'Amer Std Life Acc'!B25,fcl!B25)</f>
        <v>734768.4648788429</v>
      </c>
      <c r="C25" s="28">
        <f>SUM('Alabama Life'!C25,'American Educators'!C25,'American Integrity'!C25,'AMS Life'!C25,'Andrew Jackson'!C25,'coastal states'!C25,'Confed Life &amp; Annty (CLIAC)'!C25,'Consolidated National'!C25,'Consumers United'!C25,'Corporate Life'!C25,'Diamond Benefits'!C25,'EBL Life'!C25,'George Washington'!C25,'Inter-American'!C25,'Investment Life of America'!C25,'Midwest Life'!C25,'Mutual Security'!C25,'Natl American'!C25,'National Heritage'!C25,'New Jersey Life'!C25,'Old Colony Life'!C25,'Pacific Standard'!C25,'Summit National'!C25,supreme!C25,underwriters!C25,Unison!C25,'United Republic'!C25,'first natl'!C25,'Investors Equity'!C25)+SUM('amer life asr'!C25,'Amer Std Life Acc'!C25,fcl!C25)</f>
        <v>741913.9018548946</v>
      </c>
      <c r="D25" s="28">
        <f>SUM('Alabama Life'!D25,'American Educators'!D25,'American Integrity'!D25,'AMS Life'!D25,'Andrew Jackson'!D25,'coastal states'!D25,'Confed Life &amp; Annty (CLIAC)'!D25,'Consolidated National'!D25,'Consumers United'!D25,'Corporate Life'!D25,'Diamond Benefits'!D25,'EBL Life'!D25,'George Washington'!D25,'Inter-American'!D25,'Investment Life of America'!D25,'Midwest Life'!D25,'Mutual Security'!D25,'Natl American'!D25,'National Heritage'!D25,'New Jersey Life'!D25,'Old Colony Life'!D25,'Pacific Standard'!D25,'Summit National'!D25,supreme!D25,underwriters!D25,Unison!D25,'United Republic'!D25,'first natl'!D25,'Investors Equity'!D25)+SUM('amer life asr'!D25,'Amer Std Life Acc'!D25,fcl!D25)</f>
        <v>160192.63536515928</v>
      </c>
      <c r="E25" s="28">
        <f>SUM('Alabama Life'!E25,'American Educators'!E25,'American Integrity'!E25,'AMS Life'!E25,'Andrew Jackson'!E25,'coastal states'!E25,'Confed Life &amp; Annty (CLIAC)'!E25,'Consolidated National'!E25,'Consumers United'!E25,'Corporate Life'!E25,'Diamond Benefits'!E25,'EBL Life'!E25,'George Washington'!E25,'Inter-American'!E25,'Investment Life of America'!E25,'Midwest Life'!E25,'Mutual Security'!E25,'Natl American'!E25,'National Heritage'!E25,'New Jersey Life'!E25,'Old Colony Life'!E25,'Pacific Standard'!E25,'Summit National'!E25,supreme!E25,underwriters!E25,Unison!E25,'United Republic'!E25,'first natl'!E25,'Investors Equity'!E25)+SUM('amer life asr'!E25,'Amer Std Life Acc'!E25,fcl!E25)</f>
        <v>77072.06940261206</v>
      </c>
      <c r="F25" s="28">
        <f t="shared" si="0"/>
        <v>1713947.0715015088</v>
      </c>
      <c r="H25" s="16" t="s">
        <v>136</v>
      </c>
      <c r="I25" s="28">
        <f>+summary!K65</f>
        <v>20022158.87</v>
      </c>
    </row>
    <row r="26" spans="1:9" ht="12.75">
      <c r="A26" s="20" t="s">
        <v>41</v>
      </c>
      <c r="B26" s="28">
        <f>SUM('Alabama Life'!B26,'American Educators'!B26,'American Integrity'!B26,'AMS Life'!B26,'Andrew Jackson'!B26,'coastal states'!B26,'Confed Life &amp; Annty (CLIAC)'!B26,'Consolidated National'!B26,'Consumers United'!B26,'Corporate Life'!B26,'Diamond Benefits'!B26,'EBL Life'!B26,'George Washington'!B26,'Inter-American'!B26,'Investment Life of America'!B26,'Midwest Life'!B26,'Mutual Security'!B26,'Natl American'!B26,'National Heritage'!B26,'New Jersey Life'!B26,'Old Colony Life'!B26,'Pacific Standard'!B26,'Summit National'!B26,supreme!B26,underwriters!B26,Unison!B26,'United Republic'!B26,'first natl'!B26,'Investors Equity'!B26)+SUM('amer life asr'!B26,'Amer Std Life Acc'!B26,fcl!B26)</f>
        <v>2455526.0291363457</v>
      </c>
      <c r="C26" s="28">
        <f>SUM('Alabama Life'!C26,'American Educators'!C26,'American Integrity'!C26,'AMS Life'!C26,'Andrew Jackson'!C26,'coastal states'!C26,'Confed Life &amp; Annty (CLIAC)'!C26,'Consolidated National'!C26,'Consumers United'!C26,'Corporate Life'!C26,'Diamond Benefits'!C26,'EBL Life'!C26,'George Washington'!C26,'Inter-American'!C26,'Investment Life of America'!C26,'Midwest Life'!C26,'Mutual Security'!C26,'Natl American'!C26,'National Heritage'!C26,'New Jersey Life'!C26,'Old Colony Life'!C26,'Pacific Standard'!C26,'Summit National'!C26,supreme!C26,underwriters!C26,Unison!C26,'United Republic'!C26,'first natl'!C26,'Investors Equity'!C26)+SUM('amer life asr'!C26,'Amer Std Life Acc'!C26,fcl!C26)</f>
        <v>3279541.1407370334</v>
      </c>
      <c r="D26" s="28">
        <f>SUM('Alabama Life'!D26,'American Educators'!D26,'American Integrity'!D26,'AMS Life'!D26,'Andrew Jackson'!D26,'coastal states'!D26,'Confed Life &amp; Annty (CLIAC)'!D26,'Consolidated National'!D26,'Consumers United'!D26,'Corporate Life'!D26,'Diamond Benefits'!D26,'EBL Life'!D26,'George Washington'!D26,'Inter-American'!D26,'Investment Life of America'!D26,'Midwest Life'!D26,'Mutual Security'!D26,'Natl American'!D26,'National Heritage'!D26,'New Jersey Life'!D26,'Old Colony Life'!D26,'Pacific Standard'!D26,'Summit National'!D26,supreme!D26,underwriters!D26,Unison!D26,'United Republic'!D26,'first natl'!D26,'Investors Equity'!D26)+SUM('amer life asr'!D26,'Amer Std Life Acc'!D26,fcl!D26)</f>
        <v>1215360.7203508047</v>
      </c>
      <c r="E26" s="28">
        <f>SUM('Alabama Life'!E26,'American Educators'!E26,'American Integrity'!E26,'AMS Life'!E26,'Andrew Jackson'!E26,'coastal states'!E26,'Confed Life &amp; Annty (CLIAC)'!E26,'Consolidated National'!E26,'Consumers United'!E26,'Corporate Life'!E26,'Diamond Benefits'!E26,'EBL Life'!E26,'George Washington'!E26,'Inter-American'!E26,'Investment Life of America'!E26,'Midwest Life'!E26,'Mutual Security'!E26,'Natl American'!E26,'National Heritage'!E26,'New Jersey Life'!E26,'Old Colony Life'!E26,'Pacific Standard'!E26,'Summit National'!E26,supreme!E26,underwriters!E26,Unison!E26,'United Republic'!E26,'first natl'!E26,'Investors Equity'!E26)+SUM('amer life asr'!E26,'Amer Std Life Acc'!E26,fcl!E26)</f>
        <v>0</v>
      </c>
      <c r="F26" s="28">
        <f t="shared" si="0"/>
        <v>6950427.890224184</v>
      </c>
      <c r="H26" s="19" t="s">
        <v>167</v>
      </c>
      <c r="I26" s="28">
        <f>+summary!K66</f>
        <v>32902718.02</v>
      </c>
    </row>
    <row r="27" spans="1:9" ht="12.75">
      <c r="A27" s="20" t="s">
        <v>43</v>
      </c>
      <c r="B27" s="28">
        <f>SUM('Alabama Life'!B27,'American Educators'!B27,'American Integrity'!B27,'AMS Life'!B27,'Andrew Jackson'!B27,'coastal states'!B27,'Confed Life &amp; Annty (CLIAC)'!B27,'Consolidated National'!B27,'Consumers United'!B27,'Corporate Life'!B27,'Diamond Benefits'!B27,'EBL Life'!B27,'George Washington'!B27,'Inter-American'!B27,'Investment Life of America'!B27,'Midwest Life'!B27,'Mutual Security'!B27,'Natl American'!B27,'National Heritage'!B27,'New Jersey Life'!B27,'Old Colony Life'!B27,'Pacific Standard'!B27,'Summit National'!B27,supreme!B27,underwriters!B27,Unison!B27,'United Republic'!B27,'first natl'!B27,'Investors Equity'!B27)+SUM('amer life asr'!B27,'Amer Std Life Acc'!B27,fcl!B27)</f>
        <v>3990779.3207347794</v>
      </c>
      <c r="C27" s="28">
        <f>SUM('Alabama Life'!C27,'American Educators'!C27,'American Integrity'!C27,'AMS Life'!C27,'Andrew Jackson'!C27,'coastal states'!C27,'Confed Life &amp; Annty (CLIAC)'!C27,'Consolidated National'!C27,'Consumers United'!C27,'Corporate Life'!C27,'Diamond Benefits'!C27,'EBL Life'!C27,'George Washington'!C27,'Inter-American'!C27,'Investment Life of America'!C27,'Midwest Life'!C27,'Mutual Security'!C27,'Natl American'!C27,'National Heritage'!C27,'New Jersey Life'!C27,'Old Colony Life'!C27,'Pacific Standard'!C27,'Summit National'!C27,supreme!C27,underwriters!C27,Unison!C27,'United Republic'!C27,'first natl'!C27,'Investors Equity'!C27)+SUM('amer life asr'!C27,'Amer Std Life Acc'!C27,fcl!C27)</f>
        <v>179296.3448378625</v>
      </c>
      <c r="D27" s="28">
        <f>SUM('Alabama Life'!D27,'American Educators'!D27,'American Integrity'!D27,'AMS Life'!D27,'Andrew Jackson'!D27,'coastal states'!D27,'Confed Life &amp; Annty (CLIAC)'!D27,'Consolidated National'!D27,'Consumers United'!D27,'Corporate Life'!D27,'Diamond Benefits'!D27,'EBL Life'!D27,'George Washington'!D27,'Inter-American'!D27,'Investment Life of America'!D27,'Midwest Life'!D27,'Mutual Security'!D27,'Natl American'!D27,'National Heritage'!D27,'New Jersey Life'!D27,'Old Colony Life'!D27,'Pacific Standard'!D27,'Summit National'!D27,supreme!D27,underwriters!D27,Unison!D27,'United Republic'!D27,'first natl'!D27,'Investors Equity'!D27)+SUM('amer life asr'!D27,'Amer Std Life Acc'!D27,fcl!D27)</f>
        <v>396126.7304717342</v>
      </c>
      <c r="E27" s="28">
        <f>SUM('Alabama Life'!E27,'American Educators'!E27,'American Integrity'!E27,'AMS Life'!E27,'Andrew Jackson'!E27,'coastal states'!E27,'Confed Life &amp; Annty (CLIAC)'!E27,'Consolidated National'!E27,'Consumers United'!E27,'Corporate Life'!E27,'Diamond Benefits'!E27,'EBL Life'!E27,'George Washington'!E27,'Inter-American'!E27,'Investment Life of America'!E27,'Midwest Life'!E27,'Mutual Security'!E27,'Natl American'!E27,'National Heritage'!E27,'New Jersey Life'!E27,'Old Colony Life'!E27,'Pacific Standard'!E27,'Summit National'!E27,supreme!E27,underwriters!E27,Unison!E27,'United Republic'!E27,'first natl'!E27,'Investors Equity'!E27)+SUM('amer life asr'!E27,'Amer Std Life Acc'!E27,fcl!E27)</f>
        <v>0</v>
      </c>
      <c r="F27" s="28">
        <f t="shared" si="0"/>
        <v>4566202.396044376</v>
      </c>
      <c r="H27" s="19" t="s">
        <v>168</v>
      </c>
      <c r="I27" s="28">
        <f>+summary!K67</f>
        <v>45077234.78</v>
      </c>
    </row>
    <row r="28" spans="1:9" ht="12.75">
      <c r="A28" s="20" t="s">
        <v>44</v>
      </c>
      <c r="B28" s="28">
        <f>SUM('Alabama Life'!B28,'American Educators'!B28,'American Integrity'!B28,'AMS Life'!B28,'Andrew Jackson'!B28,'coastal states'!B28,'Confed Life &amp; Annty (CLIAC)'!B28,'Consolidated National'!B28,'Consumers United'!B28,'Corporate Life'!B28,'Diamond Benefits'!B28,'EBL Life'!B28,'George Washington'!B28,'Inter-American'!B28,'Investment Life of America'!B28,'Midwest Life'!B28,'Mutual Security'!B28,'Natl American'!B28,'National Heritage'!B28,'New Jersey Life'!B28,'Old Colony Life'!B28,'Pacific Standard'!B28,'Summit National'!B28,supreme!B28,underwriters!B28,Unison!B28,'United Republic'!B28,'first natl'!B28,'Investors Equity'!B28)+SUM('amer life asr'!B28,'Amer Std Life Acc'!B28,fcl!B28)</f>
        <v>10491348.835350288</v>
      </c>
      <c r="C28" s="28">
        <f>SUM('Alabama Life'!C28,'American Educators'!C28,'American Integrity'!C28,'AMS Life'!C28,'Andrew Jackson'!C28,'coastal states'!C28,'Confed Life &amp; Annty (CLIAC)'!C28,'Consolidated National'!C28,'Consumers United'!C28,'Corporate Life'!C28,'Diamond Benefits'!C28,'EBL Life'!C28,'George Washington'!C28,'Inter-American'!C28,'Investment Life of America'!C28,'Midwest Life'!C28,'Mutual Security'!C28,'Natl American'!C28,'National Heritage'!C28,'New Jersey Life'!C28,'Old Colony Life'!C28,'Pacific Standard'!C28,'Summit National'!C28,supreme!C28,underwriters!C28,Unison!C28,'United Republic'!C28,'first natl'!C28,'Investors Equity'!C28)+SUM('amer life asr'!C28,'Amer Std Life Acc'!C28,fcl!C28)</f>
        <v>46482635.68774956</v>
      </c>
      <c r="D28" s="28">
        <f>SUM('Alabama Life'!D28,'American Educators'!D28,'American Integrity'!D28,'AMS Life'!D28,'Andrew Jackson'!D28,'coastal states'!D28,'Confed Life &amp; Annty (CLIAC)'!D28,'Consolidated National'!D28,'Consumers United'!D28,'Corporate Life'!D28,'Diamond Benefits'!D28,'EBL Life'!D28,'George Washington'!D28,'Inter-American'!D28,'Investment Life of America'!D28,'Midwest Life'!D28,'Mutual Security'!D28,'Natl American'!D28,'National Heritage'!D28,'New Jersey Life'!D28,'Old Colony Life'!D28,'Pacific Standard'!D28,'Summit National'!D28,supreme!D28,underwriters!D28,Unison!D28,'United Republic'!D28,'first natl'!D28,'Investors Equity'!D28)+SUM('amer life asr'!D28,'Amer Std Life Acc'!D28,fcl!D28)</f>
        <v>326737.93649426184</v>
      </c>
      <c r="E28" s="28">
        <f>SUM('Alabama Life'!E28,'American Educators'!E28,'American Integrity'!E28,'AMS Life'!E28,'Andrew Jackson'!E28,'coastal states'!E28,'Confed Life &amp; Annty (CLIAC)'!E28,'Consolidated National'!E28,'Consumers United'!E28,'Corporate Life'!E28,'Diamond Benefits'!E28,'EBL Life'!E28,'George Washington'!E28,'Inter-American'!E28,'Investment Life of America'!E28,'Midwest Life'!E28,'Mutual Security'!E28,'Natl American'!E28,'National Heritage'!E28,'New Jersey Life'!E28,'Old Colony Life'!E28,'Pacific Standard'!E28,'Summit National'!E28,supreme!E28,underwriters!E28,Unison!E28,'United Republic'!E28,'first natl'!E28,'Investors Equity'!E28)+SUM('amer life asr'!E28,'Amer Std Life Acc'!E28,fcl!E28)</f>
        <v>4286374.231125622</v>
      </c>
      <c r="F28" s="28">
        <f t="shared" si="0"/>
        <v>61587096.69071973</v>
      </c>
      <c r="H28" s="16" t="s">
        <v>223</v>
      </c>
      <c r="I28" s="28">
        <f>+summary!K68</f>
        <v>28986959.118142165</v>
      </c>
    </row>
    <row r="29" spans="1:9" ht="12.75">
      <c r="A29" s="20" t="s">
        <v>45</v>
      </c>
      <c r="B29" s="28">
        <f>SUM('Alabama Life'!B29,'American Educators'!B29,'American Integrity'!B29,'AMS Life'!B29,'Andrew Jackson'!B29,'coastal states'!B29,'Confed Life &amp; Annty (CLIAC)'!B29,'Consolidated National'!B29,'Consumers United'!B29,'Corporate Life'!B29,'Diamond Benefits'!B29,'EBL Life'!B29,'George Washington'!B29,'Inter-American'!B29,'Investment Life of America'!B29,'Midwest Life'!B29,'Mutual Security'!B29,'Natl American'!B29,'National Heritage'!B29,'New Jersey Life'!B29,'Old Colony Life'!B29,'Pacific Standard'!B29,'Summit National'!B29,supreme!B29,underwriters!B29,Unison!B29,'United Republic'!B29,'first natl'!B29,'Investors Equity'!B29)+SUM('amer life asr'!B29,'Amer Std Life Acc'!B29,fcl!B29)</f>
        <v>4812369.546403396</v>
      </c>
      <c r="C29" s="28">
        <f>SUM('Alabama Life'!C29,'American Educators'!C29,'American Integrity'!C29,'AMS Life'!C29,'Andrew Jackson'!C29,'coastal states'!C29,'Confed Life &amp; Annty (CLIAC)'!C29,'Consolidated National'!C29,'Consumers United'!C29,'Corporate Life'!C29,'Diamond Benefits'!C29,'EBL Life'!C29,'George Washington'!C29,'Inter-American'!C29,'Investment Life of America'!C29,'Midwest Life'!C29,'Mutual Security'!C29,'Natl American'!C29,'National Heritage'!C29,'New Jersey Life'!C29,'Old Colony Life'!C29,'Pacific Standard'!C29,'Summit National'!C29,supreme!C29,underwriters!C29,Unison!C29,'United Republic'!C29,'first natl'!C29,'Investors Equity'!C29)+SUM('amer life asr'!C29,'Amer Std Life Acc'!C29,fcl!C29)</f>
        <v>22894499.80931428</v>
      </c>
      <c r="D29" s="28">
        <f>SUM('Alabama Life'!D29,'American Educators'!D29,'American Integrity'!D29,'AMS Life'!D29,'Andrew Jackson'!D29,'coastal states'!D29,'Confed Life &amp; Annty (CLIAC)'!D29,'Consolidated National'!D29,'Consumers United'!D29,'Corporate Life'!D29,'Diamond Benefits'!D29,'EBL Life'!D29,'George Washington'!D29,'Inter-American'!D29,'Investment Life of America'!D29,'Midwest Life'!D29,'Mutual Security'!D29,'Natl American'!D29,'National Heritage'!D29,'New Jersey Life'!D29,'Old Colony Life'!D29,'Pacific Standard'!D29,'Summit National'!D29,supreme!D29,underwriters!D29,Unison!D29,'United Republic'!D29,'first natl'!D29,'Investors Equity'!D29)+SUM('amer life asr'!D29,'Amer Std Life Acc'!D29,fcl!D29)</f>
        <v>347960.0190710888</v>
      </c>
      <c r="E29" s="28">
        <f>SUM('Alabama Life'!E29,'American Educators'!E29,'American Integrity'!E29,'AMS Life'!E29,'Andrew Jackson'!E29,'coastal states'!E29,'Confed Life &amp; Annty (CLIAC)'!E29,'Consolidated National'!E29,'Consumers United'!E29,'Corporate Life'!E29,'Diamond Benefits'!E29,'EBL Life'!E29,'George Washington'!E29,'Inter-American'!E29,'Investment Life of America'!E29,'Midwest Life'!E29,'Mutual Security'!E29,'Natl American'!E29,'National Heritage'!E29,'New Jersey Life'!E29,'Old Colony Life'!E29,'Pacific Standard'!E29,'Summit National'!E29,supreme!E29,underwriters!E29,Unison!E29,'United Republic'!E29,'first natl'!E29,'Investors Equity'!E29)+SUM('amer life asr'!E29,'Amer Std Life Acc'!E29,fcl!E29)</f>
        <v>3025458.595048693</v>
      </c>
      <c r="F29" s="28">
        <f t="shared" si="0"/>
        <v>31080287.969837457</v>
      </c>
      <c r="H29" s="19" t="s">
        <v>151</v>
      </c>
      <c r="I29" s="28">
        <f>+summary!K69</f>
        <v>246561340.61</v>
      </c>
    </row>
    <row r="30" spans="1:9" ht="12.75">
      <c r="A30" s="20" t="s">
        <v>46</v>
      </c>
      <c r="B30" s="28">
        <f>SUM('Alabama Life'!B30,'American Educators'!B30,'American Integrity'!B30,'AMS Life'!B30,'Andrew Jackson'!B30,'coastal states'!B30,'Confed Life &amp; Annty (CLIAC)'!B30,'Consolidated National'!B30,'Consumers United'!B30,'Corporate Life'!B30,'Diamond Benefits'!B30,'EBL Life'!B30,'George Washington'!B30,'Inter-American'!B30,'Investment Life of America'!B30,'Midwest Life'!B30,'Mutual Security'!B30,'Natl American'!B30,'National Heritage'!B30,'New Jersey Life'!B30,'Old Colony Life'!B30,'Pacific Standard'!B30,'Summit National'!B30,supreme!B30,underwriters!B30,Unison!B30,'United Republic'!B30,'first natl'!B30,'Investors Equity'!B30)+SUM('amer life asr'!B30,'Amer Std Life Acc'!B30,fcl!B30)</f>
        <v>15590759.890302457</v>
      </c>
      <c r="C30" s="28">
        <f>SUM('Alabama Life'!C30,'American Educators'!C30,'American Integrity'!C30,'AMS Life'!C30,'Andrew Jackson'!C30,'coastal states'!C30,'Confed Life &amp; Annty (CLIAC)'!C30,'Consolidated National'!C30,'Consumers United'!C30,'Corporate Life'!C30,'Diamond Benefits'!C30,'EBL Life'!C30,'George Washington'!C30,'Inter-American'!C30,'Investment Life of America'!C30,'Midwest Life'!C30,'Mutual Security'!C30,'Natl American'!C30,'National Heritage'!C30,'New Jersey Life'!C30,'Old Colony Life'!C30,'Pacific Standard'!C30,'Summit National'!C30,supreme!C30,underwriters!C30,Unison!C30,'United Republic'!C30,'first natl'!C30,'Investors Equity'!C30)+SUM('amer life asr'!C30,'Amer Std Life Acc'!C30,fcl!C30)</f>
        <v>9907276.76784769</v>
      </c>
      <c r="D30" s="28">
        <f>SUM('Alabama Life'!D30,'American Educators'!D30,'American Integrity'!D30,'AMS Life'!D30,'Andrew Jackson'!D30,'coastal states'!D30,'Confed Life &amp; Annty (CLIAC)'!D30,'Consolidated National'!D30,'Consumers United'!D30,'Corporate Life'!D30,'Diamond Benefits'!D30,'EBL Life'!D30,'George Washington'!D30,'Inter-American'!D30,'Investment Life of America'!D30,'Midwest Life'!D30,'Mutual Security'!D30,'Natl American'!D30,'National Heritage'!D30,'New Jersey Life'!D30,'Old Colony Life'!D30,'Pacific Standard'!D30,'Summit National'!D30,supreme!D30,underwriters!D30,Unison!D30,'United Republic'!D30,'first natl'!D30,'Investors Equity'!D30)+SUM('amer life asr'!D30,'Amer Std Life Acc'!D30,fcl!D30)</f>
        <v>731231.7181778499</v>
      </c>
      <c r="E30" s="28">
        <f>SUM('Alabama Life'!E30,'American Educators'!E30,'American Integrity'!E30,'AMS Life'!E30,'Andrew Jackson'!E30,'coastal states'!E30,'Confed Life &amp; Annty (CLIAC)'!E30,'Consolidated National'!E30,'Consumers United'!E30,'Corporate Life'!E30,'Diamond Benefits'!E30,'EBL Life'!E30,'George Washington'!E30,'Inter-American'!E30,'Investment Life of America'!E30,'Midwest Life'!E30,'Mutual Security'!E30,'Natl American'!E30,'National Heritage'!E30,'New Jersey Life'!E30,'Old Colony Life'!E30,'Pacific Standard'!E30,'Summit National'!E30,supreme!E30,underwriters!E30,Unison!E30,'United Republic'!E30,'first natl'!E30,'Investors Equity'!E30)+SUM('amer life asr'!E30,'Amer Std Life Acc'!E30,fcl!E30)</f>
        <v>0</v>
      </c>
      <c r="F30" s="28">
        <f t="shared" si="0"/>
        <v>26229268.376328</v>
      </c>
      <c r="H30" s="16" t="s">
        <v>169</v>
      </c>
      <c r="I30" s="28">
        <f>+summary!K70</f>
        <v>81693210.9</v>
      </c>
    </row>
    <row r="31" spans="1:9" ht="12.75">
      <c r="A31" s="20" t="s">
        <v>47</v>
      </c>
      <c r="B31" s="28">
        <f>SUM('Alabama Life'!B31,'American Educators'!B31,'American Integrity'!B31,'AMS Life'!B31,'Andrew Jackson'!B31,'coastal states'!B31,'Confed Life &amp; Annty (CLIAC)'!B31,'Consolidated National'!B31,'Consumers United'!B31,'Corporate Life'!B31,'Diamond Benefits'!B31,'EBL Life'!B31,'George Washington'!B31,'Inter-American'!B31,'Investment Life of America'!B31,'Midwest Life'!B31,'Mutual Security'!B31,'Natl American'!B31,'National Heritage'!B31,'New Jersey Life'!B31,'Old Colony Life'!B31,'Pacific Standard'!B31,'Summit National'!B31,supreme!B31,underwriters!B31,Unison!B31,'United Republic'!B31,'first natl'!B31,'Investors Equity'!B31)+SUM('amer life asr'!B31,'Amer Std Life Acc'!B31,fcl!B31)</f>
        <v>3286680.9042679165</v>
      </c>
      <c r="C31" s="28">
        <f>SUM('Alabama Life'!C31,'American Educators'!C31,'American Integrity'!C31,'AMS Life'!C31,'Andrew Jackson'!C31,'coastal states'!C31,'Confed Life &amp; Annty (CLIAC)'!C31,'Consolidated National'!C31,'Consumers United'!C31,'Corporate Life'!C31,'Diamond Benefits'!C31,'EBL Life'!C31,'George Washington'!C31,'Inter-American'!C31,'Investment Life of America'!C31,'Midwest Life'!C31,'Mutual Security'!C31,'Natl American'!C31,'National Heritage'!C31,'New Jersey Life'!C31,'Old Colony Life'!C31,'Pacific Standard'!C31,'Summit National'!C31,supreme!C31,underwriters!C31,Unison!C31,'United Republic'!C31,'first natl'!C31,'Investors Equity'!C31)+SUM('amer life asr'!C31,'Amer Std Life Acc'!C31,fcl!C31)</f>
        <v>7341658.559604002</v>
      </c>
      <c r="D31" s="28">
        <f>SUM('Alabama Life'!D31,'American Educators'!D31,'American Integrity'!D31,'AMS Life'!D31,'Andrew Jackson'!D31,'coastal states'!D31,'Confed Life &amp; Annty (CLIAC)'!D31,'Consolidated National'!D31,'Consumers United'!D31,'Corporate Life'!D31,'Diamond Benefits'!D31,'EBL Life'!D31,'George Washington'!D31,'Inter-American'!D31,'Investment Life of America'!D31,'Midwest Life'!D31,'Mutual Security'!D31,'Natl American'!D31,'National Heritage'!D31,'New Jersey Life'!D31,'Old Colony Life'!D31,'Pacific Standard'!D31,'Summit National'!D31,supreme!D31,underwriters!D31,Unison!D31,'United Republic'!D31,'first natl'!D31,'Investors Equity'!D31)+SUM('amer life asr'!D31,'Amer Std Life Acc'!D31,fcl!D31)</f>
        <v>5110151.299867528</v>
      </c>
      <c r="E31" s="28">
        <f>SUM('Alabama Life'!E31,'American Educators'!E31,'American Integrity'!E31,'AMS Life'!E31,'Andrew Jackson'!E31,'coastal states'!E31,'Confed Life &amp; Annty (CLIAC)'!E31,'Consolidated National'!E31,'Consumers United'!E31,'Corporate Life'!E31,'Diamond Benefits'!E31,'EBL Life'!E31,'George Washington'!E31,'Inter-American'!E31,'Investment Life of America'!E31,'Midwest Life'!E31,'Mutual Security'!E31,'Natl American'!E31,'National Heritage'!E31,'New Jersey Life'!E31,'Old Colony Life'!E31,'Pacific Standard'!E31,'Summit National'!E31,supreme!E31,underwriters!E31,Unison!E31,'United Republic'!E31,'first natl'!E31,'Investors Equity'!E31)+SUM('amer life asr'!E31,'Amer Std Life Acc'!E31,fcl!E31)</f>
        <v>29057.601425804845</v>
      </c>
      <c r="F31" s="28">
        <f t="shared" si="0"/>
        <v>15767548.36516525</v>
      </c>
      <c r="H31" s="16" t="s">
        <v>170</v>
      </c>
      <c r="I31" s="28">
        <f>+summary!K71</f>
        <v>12393285.369999928</v>
      </c>
    </row>
    <row r="32" spans="1:9" ht="12.75">
      <c r="A32" s="20" t="s">
        <v>48</v>
      </c>
      <c r="B32" s="28">
        <f>SUM('Alabama Life'!B32,'American Educators'!B32,'American Integrity'!B32,'AMS Life'!B32,'Andrew Jackson'!B32,'coastal states'!B32,'Confed Life &amp; Annty (CLIAC)'!B32,'Consolidated National'!B32,'Consumers United'!B32,'Corporate Life'!B32,'Diamond Benefits'!B32,'EBL Life'!B32,'George Washington'!B32,'Inter-American'!B32,'Investment Life of America'!B32,'Midwest Life'!B32,'Mutual Security'!B32,'Natl American'!B32,'National Heritage'!B32,'New Jersey Life'!B32,'Old Colony Life'!B32,'Pacific Standard'!B32,'Summit National'!B32,supreme!B32,underwriters!B32,Unison!B32,'United Republic'!B32,'first natl'!B32,'Investors Equity'!B32)+SUM('amer life asr'!B32,'Amer Std Life Acc'!B32,fcl!B32)</f>
        <v>923916.7471706261</v>
      </c>
      <c r="C32" s="28">
        <f>SUM('Alabama Life'!C32,'American Educators'!C32,'American Integrity'!C32,'AMS Life'!C32,'Andrew Jackson'!C32,'coastal states'!C32,'Confed Life &amp; Annty (CLIAC)'!C32,'Consolidated National'!C32,'Consumers United'!C32,'Corporate Life'!C32,'Diamond Benefits'!C32,'EBL Life'!C32,'George Washington'!C32,'Inter-American'!C32,'Investment Life of America'!C32,'Midwest Life'!C32,'Mutual Security'!C32,'Natl American'!C32,'National Heritage'!C32,'New Jersey Life'!C32,'Old Colony Life'!C32,'Pacific Standard'!C32,'Summit National'!C32,supreme!C32,underwriters!C32,Unison!C32,'United Republic'!C32,'first natl'!C32,'Investors Equity'!C32)+SUM('amer life asr'!C32,'Amer Std Life Acc'!C32,fcl!C32)</f>
        <v>2174715.425519784</v>
      </c>
      <c r="D32" s="28">
        <f>SUM('Alabama Life'!D32,'American Educators'!D32,'American Integrity'!D32,'AMS Life'!D32,'Andrew Jackson'!D32,'coastal states'!D32,'Confed Life &amp; Annty (CLIAC)'!D32,'Consolidated National'!D32,'Consumers United'!D32,'Corporate Life'!D32,'Diamond Benefits'!D32,'EBL Life'!D32,'George Washington'!D32,'Inter-American'!D32,'Investment Life of America'!D32,'Midwest Life'!D32,'Mutual Security'!D32,'Natl American'!D32,'National Heritage'!D32,'New Jersey Life'!D32,'Old Colony Life'!D32,'Pacific Standard'!D32,'Summit National'!D32,supreme!D32,underwriters!D32,Unison!D32,'United Republic'!D32,'first natl'!D32,'Investors Equity'!D32)+SUM('amer life asr'!D32,'Amer Std Life Acc'!D32,fcl!D32)</f>
        <v>975598.3051938993</v>
      </c>
      <c r="E32" s="28">
        <f>SUM('Alabama Life'!E32,'American Educators'!E32,'American Integrity'!E32,'AMS Life'!E32,'Andrew Jackson'!E32,'coastal states'!E32,'Confed Life &amp; Annty (CLIAC)'!E32,'Consolidated National'!E32,'Consumers United'!E32,'Corporate Life'!E32,'Diamond Benefits'!E32,'EBL Life'!E32,'George Washington'!E32,'Inter-American'!E32,'Investment Life of America'!E32,'Midwest Life'!E32,'Mutual Security'!E32,'Natl American'!E32,'National Heritage'!E32,'New Jersey Life'!E32,'Old Colony Life'!E32,'Pacific Standard'!E32,'Summit National'!E32,supreme!E32,underwriters!E32,Unison!E32,'United Republic'!E32,'first natl'!E32,'Investors Equity'!E32)+SUM('amer life asr'!E32,'Amer Std Life Acc'!E32,fcl!E32)</f>
        <v>0</v>
      </c>
      <c r="F32" s="28">
        <f t="shared" si="0"/>
        <v>4074230.4778843094</v>
      </c>
      <c r="H32" s="19" t="s">
        <v>172</v>
      </c>
      <c r="I32" s="28">
        <f>+summary!K72</f>
        <v>28706258.470000006</v>
      </c>
    </row>
    <row r="33" spans="1:9" ht="12.75">
      <c r="A33" s="20" t="s">
        <v>49</v>
      </c>
      <c r="B33" s="28">
        <f>SUM('Alabama Life'!B33,'American Educators'!B33,'American Integrity'!B33,'AMS Life'!B33,'Andrew Jackson'!B33,'coastal states'!B33,'Confed Life &amp; Annty (CLIAC)'!B33,'Consolidated National'!B33,'Consumers United'!B33,'Corporate Life'!B33,'Diamond Benefits'!B33,'EBL Life'!B33,'George Washington'!B33,'Inter-American'!B33,'Investment Life of America'!B33,'Midwest Life'!B33,'Mutual Security'!B33,'Natl American'!B33,'National Heritage'!B33,'New Jersey Life'!B33,'Old Colony Life'!B33,'Pacific Standard'!B33,'Summit National'!B33,supreme!B33,underwriters!B33,Unison!B33,'United Republic'!B33,'first natl'!B33,'Investors Equity'!B33)+SUM('amer life asr'!B33,'Amer Std Life Acc'!B33,fcl!B33)</f>
        <v>2675333.1208033804</v>
      </c>
      <c r="C33" s="28">
        <f>SUM('Alabama Life'!C33,'American Educators'!C33,'American Integrity'!C33,'AMS Life'!C33,'Andrew Jackson'!C33,'coastal states'!C33,'Confed Life &amp; Annty (CLIAC)'!C33,'Consolidated National'!C33,'Consumers United'!C33,'Corporate Life'!C33,'Diamond Benefits'!C33,'EBL Life'!C33,'George Washington'!C33,'Inter-American'!C33,'Investment Life of America'!C33,'Midwest Life'!C33,'Mutual Security'!C33,'Natl American'!C33,'National Heritage'!C33,'New Jersey Life'!C33,'Old Colony Life'!C33,'Pacific Standard'!C33,'Summit National'!C33,supreme!C33,underwriters!C33,Unison!C33,'United Republic'!C33,'first natl'!C33,'Investors Equity'!C33)+SUM('amer life asr'!C33,'Amer Std Life Acc'!C33,fcl!C33)</f>
        <v>7576902.192948469</v>
      </c>
      <c r="D33" s="28">
        <f>SUM('Alabama Life'!D33,'American Educators'!D33,'American Integrity'!D33,'AMS Life'!D33,'Andrew Jackson'!D33,'coastal states'!D33,'Confed Life &amp; Annty (CLIAC)'!D33,'Consolidated National'!D33,'Consumers United'!D33,'Corporate Life'!D33,'Diamond Benefits'!D33,'EBL Life'!D33,'George Washington'!D33,'Inter-American'!D33,'Investment Life of America'!D33,'Midwest Life'!D33,'Mutual Security'!D33,'Natl American'!D33,'National Heritage'!D33,'New Jersey Life'!D33,'Old Colony Life'!D33,'Pacific Standard'!D33,'Summit National'!D33,supreme!D33,underwriters!D33,Unison!D33,'United Republic'!D33,'first natl'!D33,'Investors Equity'!D33)+SUM('amer life asr'!D33,'Amer Std Life Acc'!D33,fcl!D33)</f>
        <v>-538644.3440147697</v>
      </c>
      <c r="E33" s="28">
        <f>SUM('Alabama Life'!E33,'American Educators'!E33,'American Integrity'!E33,'AMS Life'!E33,'Andrew Jackson'!E33,'coastal states'!E33,'Confed Life &amp; Annty (CLIAC)'!E33,'Consolidated National'!E33,'Consumers United'!E33,'Corporate Life'!E33,'Diamond Benefits'!E33,'EBL Life'!E33,'George Washington'!E33,'Inter-American'!E33,'Investment Life of America'!E33,'Midwest Life'!E33,'Mutual Security'!E33,'Natl American'!E33,'National Heritage'!E33,'New Jersey Life'!E33,'Old Colony Life'!E33,'Pacific Standard'!E33,'Summit National'!E33,supreme!E33,underwriters!E33,Unison!E33,'United Republic'!E33,'first natl'!E33,'Investors Equity'!E33)+SUM('amer life asr'!E33,'Amer Std Life Acc'!E33,fcl!E33)</f>
        <v>0</v>
      </c>
      <c r="F33" s="28">
        <f t="shared" si="0"/>
        <v>9713590.96973708</v>
      </c>
      <c r="H33" s="16" t="s">
        <v>173</v>
      </c>
      <c r="I33" s="28">
        <f>+summary!K73</f>
        <v>42212983.65999998</v>
      </c>
    </row>
    <row r="34" spans="1:9" ht="12.75">
      <c r="A34" s="20" t="s">
        <v>50</v>
      </c>
      <c r="B34" s="28">
        <f>SUM('Alabama Life'!B34,'American Educators'!B34,'American Integrity'!B34,'AMS Life'!B34,'Andrew Jackson'!B34,'coastal states'!B34,'Confed Life &amp; Annty (CLIAC)'!B34,'Consolidated National'!B34,'Consumers United'!B34,'Corporate Life'!B34,'Diamond Benefits'!B34,'EBL Life'!B34,'George Washington'!B34,'Inter-American'!B34,'Investment Life of America'!B34,'Midwest Life'!B34,'Mutual Security'!B34,'Natl American'!B34,'National Heritage'!B34,'New Jersey Life'!B34,'Old Colony Life'!B34,'Pacific Standard'!B34,'Summit National'!B34,supreme!B34,underwriters!B34,Unison!B34,'United Republic'!B34,'first natl'!B34,'Investors Equity'!B34)+SUM('amer life asr'!B34,'Amer Std Life Acc'!B34,fcl!B34)</f>
        <v>1069462.8927561135</v>
      </c>
      <c r="C34" s="28">
        <f>SUM('Alabama Life'!C34,'American Educators'!C34,'American Integrity'!C34,'AMS Life'!C34,'Andrew Jackson'!C34,'coastal states'!C34,'Confed Life &amp; Annty (CLIAC)'!C34,'Consolidated National'!C34,'Consumers United'!C34,'Corporate Life'!C34,'Diamond Benefits'!C34,'EBL Life'!C34,'George Washington'!C34,'Inter-American'!C34,'Investment Life of America'!C34,'Midwest Life'!C34,'Mutual Security'!C34,'Natl American'!C34,'National Heritage'!C34,'New Jersey Life'!C34,'Old Colony Life'!C34,'Pacific Standard'!C34,'Summit National'!C34,supreme!C34,underwriters!C34,Unison!C34,'United Republic'!C34,'first natl'!C34,'Investors Equity'!C34)+SUM('amer life asr'!C34,'Amer Std Life Acc'!C34,fcl!C34)</f>
        <v>1318349.293376191</v>
      </c>
      <c r="D34" s="28">
        <f>SUM('Alabama Life'!D34,'American Educators'!D34,'American Integrity'!D34,'AMS Life'!D34,'Andrew Jackson'!D34,'coastal states'!D34,'Confed Life &amp; Annty (CLIAC)'!D34,'Consolidated National'!D34,'Consumers United'!D34,'Corporate Life'!D34,'Diamond Benefits'!D34,'EBL Life'!D34,'George Washington'!D34,'Inter-American'!D34,'Investment Life of America'!D34,'Midwest Life'!D34,'Mutual Security'!D34,'Natl American'!D34,'National Heritage'!D34,'New Jersey Life'!D34,'Old Colony Life'!D34,'Pacific Standard'!D34,'Summit National'!D34,supreme!D34,underwriters!D34,Unison!D34,'United Republic'!D34,'first natl'!D34,'Investors Equity'!D34)+SUM('amer life asr'!D34,'Amer Std Life Acc'!D34,fcl!D34)</f>
        <v>615146.1192739994</v>
      </c>
      <c r="E34" s="28">
        <f>SUM('Alabama Life'!E34,'American Educators'!E34,'American Integrity'!E34,'AMS Life'!E34,'Andrew Jackson'!E34,'coastal states'!E34,'Confed Life &amp; Annty (CLIAC)'!E34,'Consolidated National'!E34,'Consumers United'!E34,'Corporate Life'!E34,'Diamond Benefits'!E34,'EBL Life'!E34,'George Washington'!E34,'Inter-American'!E34,'Investment Life of America'!E34,'Midwest Life'!E34,'Mutual Security'!E34,'Natl American'!E34,'National Heritage'!E34,'New Jersey Life'!E34,'Old Colony Life'!E34,'Pacific Standard'!E34,'Summit National'!E34,supreme!E34,underwriters!E34,Unison!E34,'United Republic'!E34,'first natl'!E34,'Investors Equity'!E34)+SUM('amer life asr'!E34,'Amer Std Life Acc'!E34,fcl!E34)</f>
        <v>0</v>
      </c>
      <c r="F34" s="28">
        <f t="shared" si="0"/>
        <v>3002958.3054063036</v>
      </c>
      <c r="H34" s="16" t="s">
        <v>145</v>
      </c>
      <c r="I34" s="28">
        <f>+summary!K74</f>
        <v>41168.02</v>
      </c>
    </row>
    <row r="35" spans="1:9" ht="12.75">
      <c r="A35" s="20" t="s">
        <v>51</v>
      </c>
      <c r="B35" s="28">
        <f>SUM('Alabama Life'!B35,'American Educators'!B35,'American Integrity'!B35,'AMS Life'!B35,'Andrew Jackson'!B35,'coastal states'!B35,'Confed Life &amp; Annty (CLIAC)'!B35,'Consolidated National'!B35,'Consumers United'!B35,'Corporate Life'!B35,'Diamond Benefits'!B35,'EBL Life'!B35,'George Washington'!B35,'Inter-American'!B35,'Investment Life of America'!B35,'Midwest Life'!B35,'Mutual Security'!B35,'Natl American'!B35,'National Heritage'!B35,'New Jersey Life'!B35,'Old Colony Life'!B35,'Pacific Standard'!B35,'Summit National'!B35,supreme!B35,underwriters!B35,Unison!B35,'United Republic'!B35,'first natl'!B35,'Investors Equity'!B35)+SUM('amer life asr'!B35,'Amer Std Life Acc'!B35,fcl!B35)</f>
        <v>693016.3885010339</v>
      </c>
      <c r="C35" s="28">
        <f>SUM('Alabama Life'!C35,'American Educators'!C35,'American Integrity'!C35,'AMS Life'!C35,'Andrew Jackson'!C35,'coastal states'!C35,'Confed Life &amp; Annty (CLIAC)'!C35,'Consolidated National'!C35,'Consumers United'!C35,'Corporate Life'!C35,'Diamond Benefits'!C35,'EBL Life'!C35,'George Washington'!C35,'Inter-American'!C35,'Investment Life of America'!C35,'Midwest Life'!C35,'Mutual Security'!C35,'Natl American'!C35,'National Heritage'!C35,'New Jersey Life'!C35,'Old Colony Life'!C35,'Pacific Standard'!C35,'Summit National'!C35,supreme!C35,underwriters!C35,Unison!C35,'United Republic'!C35,'first natl'!C35,'Investors Equity'!C35)+SUM('amer life asr'!C35,'Amer Std Life Acc'!C35,fcl!C35)</f>
        <v>268688.6576791968</v>
      </c>
      <c r="D35" s="28">
        <f>SUM('Alabama Life'!D35,'American Educators'!D35,'American Integrity'!D35,'AMS Life'!D35,'Andrew Jackson'!D35,'coastal states'!D35,'Confed Life &amp; Annty (CLIAC)'!D35,'Consolidated National'!D35,'Consumers United'!D35,'Corporate Life'!D35,'Diamond Benefits'!D35,'EBL Life'!D35,'George Washington'!D35,'Inter-American'!D35,'Investment Life of America'!D35,'Midwest Life'!D35,'Mutual Security'!D35,'Natl American'!D35,'National Heritage'!D35,'New Jersey Life'!D35,'Old Colony Life'!D35,'Pacific Standard'!D35,'Summit National'!D35,supreme!D35,underwriters!D35,Unison!D35,'United Republic'!D35,'first natl'!D35,'Investors Equity'!D35)+SUM('amer life asr'!D35,'Amer Std Life Acc'!D35,fcl!D35)</f>
        <v>199127.00735468685</v>
      </c>
      <c r="E35" s="28">
        <f>SUM('Alabama Life'!E35,'American Educators'!E35,'American Integrity'!E35,'AMS Life'!E35,'Andrew Jackson'!E35,'coastal states'!E35,'Confed Life &amp; Annty (CLIAC)'!E35,'Consolidated National'!E35,'Consumers United'!E35,'Corporate Life'!E35,'Diamond Benefits'!E35,'EBL Life'!E35,'George Washington'!E35,'Inter-American'!E35,'Investment Life of America'!E35,'Midwest Life'!E35,'Mutual Security'!E35,'Natl American'!E35,'National Heritage'!E35,'New Jersey Life'!E35,'Old Colony Life'!E35,'Pacific Standard'!E35,'Summit National'!E35,supreme!E35,underwriters!E35,Unison!E35,'United Republic'!E35,'first natl'!E35,'Investors Equity'!E35)+SUM('amer life asr'!E35,'Amer Std Life Acc'!E35,fcl!E35)</f>
        <v>749591.2317926142</v>
      </c>
      <c r="F35" s="28">
        <f t="shared" si="0"/>
        <v>1910423.2853275319</v>
      </c>
      <c r="H35" s="16" t="s">
        <v>174</v>
      </c>
      <c r="I35" s="28">
        <f>+summary!K75</f>
        <v>8106994</v>
      </c>
    </row>
    <row r="36" spans="1:9" ht="12.75">
      <c r="A36" s="20" t="s">
        <v>52</v>
      </c>
      <c r="B36" s="28">
        <f>SUM('Alabama Life'!B36,'American Educators'!B36,'American Integrity'!B36,'AMS Life'!B36,'Andrew Jackson'!B36,'coastal states'!B36,'Confed Life &amp; Annty (CLIAC)'!B36,'Consolidated National'!B36,'Consumers United'!B36,'Corporate Life'!B36,'Diamond Benefits'!B36,'EBL Life'!B36,'George Washington'!B36,'Inter-American'!B36,'Investment Life of America'!B36,'Midwest Life'!B36,'Mutual Security'!B36,'Natl American'!B36,'National Heritage'!B36,'New Jersey Life'!B36,'Old Colony Life'!B36,'Pacific Standard'!B36,'Summit National'!B36,supreme!B36,underwriters!B36,Unison!B36,'United Republic'!B36,'first natl'!B36,'Investors Equity'!B36)+SUM('amer life asr'!B36,'Amer Std Life Acc'!B36,fcl!B36)</f>
        <v>20092032.81059749</v>
      </c>
      <c r="C36" s="28">
        <f>SUM('Alabama Life'!C36,'American Educators'!C36,'American Integrity'!C36,'AMS Life'!C36,'Andrew Jackson'!C36,'coastal states'!C36,'Confed Life &amp; Annty (CLIAC)'!C36,'Consolidated National'!C36,'Consumers United'!C36,'Corporate Life'!C36,'Diamond Benefits'!C36,'EBL Life'!C36,'George Washington'!C36,'Inter-American'!C36,'Investment Life of America'!C36,'Midwest Life'!C36,'Mutual Security'!C36,'Natl American'!C36,'National Heritage'!C36,'New Jersey Life'!C36,'Old Colony Life'!C36,'Pacific Standard'!C36,'Summit National'!C36,supreme!C36,underwriters!C36,Unison!C36,'United Republic'!C36,'first natl'!C36,'Investors Equity'!C36)+SUM('amer life asr'!C36,'Amer Std Life Acc'!C36,fcl!C36)</f>
        <v>1915215.8176783205</v>
      </c>
      <c r="D36" s="28">
        <f>SUM('Alabama Life'!D36,'American Educators'!D36,'American Integrity'!D36,'AMS Life'!D36,'Andrew Jackson'!D36,'coastal states'!D36,'Confed Life &amp; Annty (CLIAC)'!D36,'Consolidated National'!D36,'Consumers United'!D36,'Corporate Life'!D36,'Diamond Benefits'!D36,'EBL Life'!D36,'George Washington'!D36,'Inter-American'!D36,'Investment Life of America'!D36,'Midwest Life'!D36,'Mutual Security'!D36,'Natl American'!D36,'National Heritage'!D36,'New Jersey Life'!D36,'Old Colony Life'!D36,'Pacific Standard'!D36,'Summit National'!D36,supreme!D36,underwriters!D36,Unison!D36,'United Republic'!D36,'first natl'!D36,'Investors Equity'!D36)+SUM('amer life asr'!D36,'Amer Std Life Acc'!D36,fcl!D36)</f>
        <v>1252971.3765820493</v>
      </c>
      <c r="E36" s="28">
        <f>SUM('Alabama Life'!E36,'American Educators'!E36,'American Integrity'!E36,'AMS Life'!E36,'Andrew Jackson'!E36,'coastal states'!E36,'Confed Life &amp; Annty (CLIAC)'!E36,'Consolidated National'!E36,'Consumers United'!E36,'Corporate Life'!E36,'Diamond Benefits'!E36,'EBL Life'!E36,'George Washington'!E36,'Inter-American'!E36,'Investment Life of America'!E36,'Midwest Life'!E36,'Mutual Security'!E36,'Natl American'!E36,'National Heritage'!E36,'New Jersey Life'!E36,'Old Colony Life'!E36,'Pacific Standard'!E36,'Summit National'!E36,supreme!E36,underwriters!E36,Unison!E36,'United Republic'!E36,'first natl'!E36,'Investors Equity'!E36)+SUM('amer life asr'!E36,'Amer Std Life Acc'!E36,fcl!E36)</f>
        <v>4174650.4801734723</v>
      </c>
      <c r="F36" s="28">
        <f t="shared" si="0"/>
        <v>27434870.485031333</v>
      </c>
      <c r="H36" s="16" t="s">
        <v>175</v>
      </c>
      <c r="I36" s="28">
        <f>+summary!K76</f>
        <v>17983157.76891355</v>
      </c>
    </row>
    <row r="37" spans="1:9" ht="12.75">
      <c r="A37" s="20" t="s">
        <v>53</v>
      </c>
      <c r="B37" s="28">
        <f>SUM('Alabama Life'!B37,'American Educators'!B37,'American Integrity'!B37,'AMS Life'!B37,'Andrew Jackson'!B37,'coastal states'!B37,'Confed Life &amp; Annty (CLIAC)'!B37,'Consolidated National'!B37,'Consumers United'!B37,'Corporate Life'!B37,'Diamond Benefits'!B37,'EBL Life'!B37,'George Washington'!B37,'Inter-American'!B37,'Investment Life of America'!B37,'Midwest Life'!B37,'Mutual Security'!B37,'Natl American'!B37,'National Heritage'!B37,'New Jersey Life'!B37,'Old Colony Life'!B37,'Pacific Standard'!B37,'Summit National'!B37,supreme!B37,underwriters!B37,Unison!B37,'United Republic'!B37,'first natl'!B37,'Investors Equity'!B37)+SUM('amer life asr'!B37,'Amer Std Life Acc'!B37,fcl!B37)</f>
        <v>954455.1245110716</v>
      </c>
      <c r="C37" s="28">
        <f>SUM('Alabama Life'!C37,'American Educators'!C37,'American Integrity'!C37,'AMS Life'!C37,'Andrew Jackson'!C37,'coastal states'!C37,'Confed Life &amp; Annty (CLIAC)'!C37,'Consolidated National'!C37,'Consumers United'!C37,'Corporate Life'!C37,'Diamond Benefits'!C37,'EBL Life'!C37,'George Washington'!C37,'Inter-American'!C37,'Investment Life of America'!C37,'Midwest Life'!C37,'Mutual Security'!C37,'Natl American'!C37,'National Heritage'!C37,'New Jersey Life'!C37,'Old Colony Life'!C37,'Pacific Standard'!C37,'Summit National'!C37,supreme!C37,underwriters!C37,Unison!C37,'United Republic'!C37,'first natl'!C37,'Investors Equity'!C37)+SUM('amer life asr'!C37,'Amer Std Life Acc'!C37,fcl!C37)</f>
        <v>1560833.152497628</v>
      </c>
      <c r="D37" s="28">
        <f>SUM('Alabama Life'!D37,'American Educators'!D37,'American Integrity'!D37,'AMS Life'!D37,'Andrew Jackson'!D37,'coastal states'!D37,'Confed Life &amp; Annty (CLIAC)'!D37,'Consolidated National'!D37,'Consumers United'!D37,'Corporate Life'!D37,'Diamond Benefits'!D37,'EBL Life'!D37,'George Washington'!D37,'Inter-American'!D37,'Investment Life of America'!D37,'Midwest Life'!D37,'Mutual Security'!D37,'Natl American'!D37,'National Heritage'!D37,'New Jersey Life'!D37,'Old Colony Life'!D37,'Pacific Standard'!D37,'Summit National'!D37,supreme!D37,underwriters!D37,Unison!D37,'United Republic'!D37,'first natl'!D37,'Investors Equity'!D37)+SUM('amer life asr'!D37,'Amer Std Life Acc'!D37,fcl!D37)</f>
        <v>635451.2352516755</v>
      </c>
      <c r="E37" s="28">
        <f>SUM('Alabama Life'!E37,'American Educators'!E37,'American Integrity'!E37,'AMS Life'!E37,'Andrew Jackson'!E37,'coastal states'!E37,'Confed Life &amp; Annty (CLIAC)'!E37,'Consolidated National'!E37,'Consumers United'!E37,'Corporate Life'!E37,'Diamond Benefits'!E37,'EBL Life'!E37,'George Washington'!E37,'Inter-American'!E37,'Investment Life of America'!E37,'Midwest Life'!E37,'Mutual Security'!E37,'Natl American'!E37,'National Heritage'!E37,'New Jersey Life'!E37,'Old Colony Life'!E37,'Pacific Standard'!E37,'Summit National'!E37,supreme!E37,underwriters!E37,Unison!E37,'United Republic'!E37,'first natl'!E37,'Investors Equity'!E37)+SUM('amer life asr'!E37,'Amer Std Life Acc'!E37,fcl!E37)</f>
        <v>0</v>
      </c>
      <c r="F37" s="28">
        <f t="shared" si="0"/>
        <v>3150739.512260375</v>
      </c>
      <c r="H37" s="16" t="s">
        <v>176</v>
      </c>
      <c r="I37" s="28">
        <f>+summary!K77</f>
        <v>43058.4</v>
      </c>
    </row>
    <row r="38" spans="1:9" ht="12.75">
      <c r="A38" s="20" t="s">
        <v>54</v>
      </c>
      <c r="B38" s="28">
        <f>SUM('Alabama Life'!B38,'American Educators'!B38,'American Integrity'!B38,'AMS Life'!B38,'Andrew Jackson'!B38,'coastal states'!B38,'Confed Life &amp; Annty (CLIAC)'!B38,'Consolidated National'!B38,'Consumers United'!B38,'Corporate Life'!B38,'Diamond Benefits'!B38,'EBL Life'!B38,'George Washington'!B38,'Inter-American'!B38,'Investment Life of America'!B38,'Midwest Life'!B38,'Mutual Security'!B38,'Natl American'!B38,'National Heritage'!B38,'New Jersey Life'!B38,'Old Colony Life'!B38,'Pacific Standard'!B38,'Summit National'!B38,supreme!B38,underwriters!B38,Unison!B38,'United Republic'!B38,'first natl'!B38,'Investors Equity'!B38)+SUM('amer life asr'!B38,'Amer Std Life Acc'!B38,fcl!B38)</f>
        <v>4.818674412935478E-10</v>
      </c>
      <c r="C38" s="28">
        <f>SUM('Alabama Life'!C38,'American Educators'!C38,'American Integrity'!C38,'AMS Life'!C38,'Andrew Jackson'!C38,'coastal states'!C38,'Confed Life &amp; Annty (CLIAC)'!C38,'Consolidated National'!C38,'Consumers United'!C38,'Corporate Life'!C38,'Diamond Benefits'!C38,'EBL Life'!C38,'George Washington'!C38,'Inter-American'!C38,'Investment Life of America'!C38,'Midwest Life'!C38,'Mutual Security'!C38,'Natl American'!C38,'National Heritage'!C38,'New Jersey Life'!C38,'Old Colony Life'!C38,'Pacific Standard'!C38,'Summit National'!C38,supreme!C38,underwriters!C38,Unison!C38,'United Republic'!C38,'first natl'!C38,'Investors Equity'!C38)+SUM('amer life asr'!C38,'Amer Std Life Acc'!C38,fcl!C38)</f>
        <v>0</v>
      </c>
      <c r="D38" s="28">
        <f>SUM('Alabama Life'!D38,'American Educators'!D38,'American Integrity'!D38,'AMS Life'!D38,'Andrew Jackson'!D38,'coastal states'!D38,'Confed Life &amp; Annty (CLIAC)'!D38,'Consolidated National'!D38,'Consumers United'!D38,'Corporate Life'!D38,'Diamond Benefits'!D38,'EBL Life'!D38,'George Washington'!D38,'Inter-American'!D38,'Investment Life of America'!D38,'Midwest Life'!D38,'Mutual Security'!D38,'Natl American'!D38,'National Heritage'!D38,'New Jersey Life'!D38,'Old Colony Life'!D38,'Pacific Standard'!D38,'Summit National'!D38,supreme!D38,underwriters!D38,Unison!D38,'United Republic'!D38,'first natl'!D38,'Investors Equity'!D38)+SUM('amer life asr'!D38,'Amer Std Life Acc'!D38,fcl!D38)</f>
        <v>1484</v>
      </c>
      <c r="E38" s="28">
        <f>SUM('Alabama Life'!E38,'American Educators'!E38,'American Integrity'!E38,'AMS Life'!E38,'Andrew Jackson'!E38,'coastal states'!E38,'Confed Life &amp; Annty (CLIAC)'!E38,'Consolidated National'!E38,'Consumers United'!E38,'Corporate Life'!E38,'Diamond Benefits'!E38,'EBL Life'!E38,'George Washington'!E38,'Inter-American'!E38,'Investment Life of America'!E38,'Midwest Life'!E38,'Mutual Security'!E38,'Natl American'!E38,'National Heritage'!E38,'New Jersey Life'!E38,'Old Colony Life'!E38,'Pacific Standard'!E38,'Summit National'!E38,supreme!E38,underwriters!E38,Unison!E38,'United Republic'!E38,'first natl'!E38,'Investors Equity'!E38)+SUM('amer life asr'!E38,'Amer Std Life Acc'!E38,fcl!E38)</f>
        <v>0</v>
      </c>
      <c r="F38" s="28">
        <f t="shared" si="0"/>
        <v>1484.0000000004818</v>
      </c>
      <c r="H38" s="19"/>
      <c r="I38" s="26"/>
    </row>
    <row r="39" spans="1:9" ht="12.75">
      <c r="A39" s="20" t="s">
        <v>55</v>
      </c>
      <c r="B39" s="28">
        <f>SUM('Alabama Life'!B39,'American Educators'!B39,'American Integrity'!B39,'AMS Life'!B39,'Andrew Jackson'!B39,'coastal states'!B39,'Confed Life &amp; Annty (CLIAC)'!B39,'Consolidated National'!B39,'Consumers United'!B39,'Corporate Life'!B39,'Diamond Benefits'!B39,'EBL Life'!B39,'George Washington'!B39,'Inter-American'!B39,'Investment Life of America'!B39,'Midwest Life'!B39,'Mutual Security'!B39,'Natl American'!B39,'National Heritage'!B39,'New Jersey Life'!B39,'Old Colony Life'!B39,'Pacific Standard'!B39,'Summit National'!B39,supreme!B39,underwriters!B39,Unison!B39,'United Republic'!B39,'first natl'!B39,'Investors Equity'!B39)+SUM('amer life asr'!B39,'Amer Std Life Acc'!B39,fcl!B39)</f>
        <v>16922688.658096064</v>
      </c>
      <c r="C39" s="28">
        <f>SUM('Alabama Life'!C39,'American Educators'!C39,'American Integrity'!C39,'AMS Life'!C39,'Andrew Jackson'!C39,'coastal states'!C39,'Confed Life &amp; Annty (CLIAC)'!C39,'Consolidated National'!C39,'Consumers United'!C39,'Corporate Life'!C39,'Diamond Benefits'!C39,'EBL Life'!C39,'George Washington'!C39,'Inter-American'!C39,'Investment Life of America'!C39,'Midwest Life'!C39,'Mutual Security'!C39,'Natl American'!C39,'National Heritage'!C39,'New Jersey Life'!C39,'Old Colony Life'!C39,'Pacific Standard'!C39,'Summit National'!C39,supreme!C39,underwriters!C39,Unison!C39,'United Republic'!C39,'first natl'!C39,'Investors Equity'!C39)+SUM('amer life asr'!C39,'Amer Std Life Acc'!C39,fcl!C39)</f>
        <v>6946809.891191819</v>
      </c>
      <c r="D39" s="28">
        <f>SUM('Alabama Life'!D39,'American Educators'!D39,'American Integrity'!D39,'AMS Life'!D39,'Andrew Jackson'!D39,'coastal states'!D39,'Confed Life &amp; Annty (CLIAC)'!D39,'Consolidated National'!D39,'Consumers United'!D39,'Corporate Life'!D39,'Diamond Benefits'!D39,'EBL Life'!D39,'George Washington'!D39,'Inter-American'!D39,'Investment Life of America'!D39,'Midwest Life'!D39,'Mutual Security'!D39,'Natl American'!D39,'National Heritage'!D39,'New Jersey Life'!D39,'Old Colony Life'!D39,'Pacific Standard'!D39,'Summit National'!D39,supreme!D39,underwriters!D39,Unison!D39,'United Republic'!D39,'first natl'!D39,'Investors Equity'!D39)+SUM('amer life asr'!D39,'Amer Std Life Acc'!D39,fcl!D39)</f>
        <v>1140778.2040012074</v>
      </c>
      <c r="E39" s="28">
        <f>SUM('Alabama Life'!E39,'American Educators'!E39,'American Integrity'!E39,'AMS Life'!E39,'Andrew Jackson'!E39,'coastal states'!E39,'Confed Life &amp; Annty (CLIAC)'!E39,'Consolidated National'!E39,'Consumers United'!E39,'Corporate Life'!E39,'Diamond Benefits'!E39,'EBL Life'!E39,'George Washington'!E39,'Inter-American'!E39,'Investment Life of America'!E39,'Midwest Life'!E39,'Mutual Security'!E39,'Natl American'!E39,'National Heritage'!E39,'New Jersey Life'!E39,'Old Colony Life'!E39,'Pacific Standard'!E39,'Summit National'!E39,supreme!E39,underwriters!E39,Unison!E39,'United Republic'!E39,'first natl'!E39,'Investors Equity'!E39)+SUM('amer life asr'!E39,'Amer Std Life Acc'!E39,fcl!E39)</f>
        <v>330360.4934173778</v>
      </c>
      <c r="F39" s="28">
        <f t="shared" si="0"/>
        <v>25340637.246706467</v>
      </c>
      <c r="H39" s="16" t="s">
        <v>6</v>
      </c>
      <c r="I39" s="28">
        <f>SUM(I6:I37)</f>
        <v>1232512595.9507823</v>
      </c>
    </row>
    <row r="40" spans="1:9" ht="12.75">
      <c r="A40" s="20" t="s">
        <v>56</v>
      </c>
      <c r="B40" s="28">
        <f>SUM('Alabama Life'!B40,'American Educators'!B40,'American Integrity'!B40,'AMS Life'!B40,'Andrew Jackson'!B40,'coastal states'!B40,'Confed Life &amp; Annty (CLIAC)'!B40,'Consolidated National'!B40,'Consumers United'!B40,'Corporate Life'!B40,'Diamond Benefits'!B40,'EBL Life'!B40,'George Washington'!B40,'Inter-American'!B40,'Investment Life of America'!B40,'Midwest Life'!B40,'Mutual Security'!B40,'Natl American'!B40,'National Heritage'!B40,'New Jersey Life'!B40,'Old Colony Life'!B40,'Pacific Standard'!B40,'Summit National'!B40,supreme!B40,underwriters!B40,Unison!B40,'United Republic'!B40,'first natl'!B40,'Investors Equity'!B40)+SUM('amer life asr'!B40,'Amer Std Life Acc'!B40,fcl!B40)</f>
        <v>1048865.9500894102</v>
      </c>
      <c r="C40" s="28">
        <f>SUM('Alabama Life'!C40,'American Educators'!C40,'American Integrity'!C40,'AMS Life'!C40,'Andrew Jackson'!C40,'coastal states'!C40,'Confed Life &amp; Annty (CLIAC)'!C40,'Consolidated National'!C40,'Consumers United'!C40,'Corporate Life'!C40,'Diamond Benefits'!C40,'EBL Life'!C40,'George Washington'!C40,'Inter-American'!C40,'Investment Life of America'!C40,'Midwest Life'!C40,'Mutual Security'!C40,'Natl American'!C40,'National Heritage'!C40,'New Jersey Life'!C40,'Old Colony Life'!C40,'Pacific Standard'!C40,'Summit National'!C40,supreme!C40,underwriters!C40,Unison!C40,'United Republic'!C40,'first natl'!C40,'Investors Equity'!C40)+SUM('amer life asr'!C40,'Amer Std Life Acc'!C40,fcl!C40)</f>
        <v>1407006.5813135128</v>
      </c>
      <c r="D40" s="28">
        <f>SUM('Alabama Life'!D40,'American Educators'!D40,'American Integrity'!D40,'AMS Life'!D40,'Andrew Jackson'!D40,'coastal states'!D40,'Confed Life &amp; Annty (CLIAC)'!D40,'Consolidated National'!D40,'Consumers United'!D40,'Corporate Life'!D40,'Diamond Benefits'!D40,'EBL Life'!D40,'George Washington'!D40,'Inter-American'!D40,'Investment Life of America'!D40,'Midwest Life'!D40,'Mutual Security'!D40,'Natl American'!D40,'National Heritage'!D40,'New Jersey Life'!D40,'Old Colony Life'!D40,'Pacific Standard'!D40,'Summit National'!D40,supreme!D40,underwriters!D40,Unison!D40,'United Republic'!D40,'first natl'!D40,'Investors Equity'!D40)+SUM('amer life asr'!D40,'Amer Std Life Acc'!D40,fcl!D40)</f>
        <v>2603380.7893202044</v>
      </c>
      <c r="E40" s="28">
        <f>SUM('Alabama Life'!E40,'American Educators'!E40,'American Integrity'!E40,'AMS Life'!E40,'Andrew Jackson'!E40,'coastal states'!E40,'Confed Life &amp; Annty (CLIAC)'!E40,'Consolidated National'!E40,'Consumers United'!E40,'Corporate Life'!E40,'Diamond Benefits'!E40,'EBL Life'!E40,'George Washington'!E40,'Inter-American'!E40,'Investment Life of America'!E40,'Midwest Life'!E40,'Mutual Security'!E40,'Natl American'!E40,'National Heritage'!E40,'New Jersey Life'!E40,'Old Colony Life'!E40,'Pacific Standard'!E40,'Summit National'!E40,supreme!E40,underwriters!E40,Unison!E40,'United Republic'!E40,'first natl'!E40,'Investors Equity'!E40)+SUM('amer life asr'!E40,'Amer Std Life Acc'!E40,fcl!E40)</f>
        <v>0</v>
      </c>
      <c r="F40" s="28">
        <f t="shared" si="0"/>
        <v>5059253.320723128</v>
      </c>
      <c r="H40" s="16" t="s">
        <v>152</v>
      </c>
      <c r="I40" s="28">
        <f>+F65</f>
        <v>1232512595.9507828</v>
      </c>
    </row>
    <row r="41" spans="1:9" ht="12.75">
      <c r="A41" s="20" t="s">
        <v>57</v>
      </c>
      <c r="B41" s="28">
        <f>SUM('Alabama Life'!B41,'American Educators'!B41,'American Integrity'!B41,'AMS Life'!B41,'Andrew Jackson'!B41,'coastal states'!B41,'Confed Life &amp; Annty (CLIAC)'!B41,'Consolidated National'!B41,'Consumers United'!B41,'Corporate Life'!B41,'Diamond Benefits'!B41,'EBL Life'!B41,'George Washington'!B41,'Inter-American'!B41,'Investment Life of America'!B41,'Midwest Life'!B41,'Mutual Security'!B41,'Natl American'!B41,'National Heritage'!B41,'New Jersey Life'!B41,'Old Colony Life'!B41,'Pacific Standard'!B41,'Summit National'!B41,supreme!B41,underwriters!B41,Unison!B41,'United Republic'!B41,'first natl'!B41,'Investors Equity'!B41)+SUM('amer life asr'!B41,'Amer Std Life Acc'!B41,fcl!B41)</f>
        <v>9841772.352452436</v>
      </c>
      <c r="C41" s="28">
        <f>SUM('Alabama Life'!C41,'American Educators'!C41,'American Integrity'!C41,'AMS Life'!C41,'Andrew Jackson'!C41,'coastal states'!C41,'Confed Life &amp; Annty (CLIAC)'!C41,'Consolidated National'!C41,'Consumers United'!C41,'Corporate Life'!C41,'Diamond Benefits'!C41,'EBL Life'!C41,'George Washington'!C41,'Inter-American'!C41,'Investment Life of America'!C41,'Midwest Life'!C41,'Mutual Security'!C41,'Natl American'!C41,'National Heritage'!C41,'New Jersey Life'!C41,'Old Colony Life'!C41,'Pacific Standard'!C41,'Summit National'!C41,supreme!C41,underwriters!C41,Unison!C41,'United Republic'!C41,'first natl'!C41,'Investors Equity'!C41)+SUM('amer life asr'!C41,'Amer Std Life Acc'!C41,fcl!C41)</f>
        <v>8263749.93149611</v>
      </c>
      <c r="D41" s="28">
        <f>SUM('Alabama Life'!D41,'American Educators'!D41,'American Integrity'!D41,'AMS Life'!D41,'Andrew Jackson'!D41,'coastal states'!D41,'Confed Life &amp; Annty (CLIAC)'!D41,'Consolidated National'!D41,'Consumers United'!D41,'Corporate Life'!D41,'Diamond Benefits'!D41,'EBL Life'!D41,'George Washington'!D41,'Inter-American'!D41,'Investment Life of America'!D41,'Midwest Life'!D41,'Mutual Security'!D41,'Natl American'!D41,'National Heritage'!D41,'New Jersey Life'!D41,'Old Colony Life'!D41,'Pacific Standard'!D41,'Summit National'!D41,supreme!D41,underwriters!D41,Unison!D41,'United Republic'!D41,'first natl'!D41,'Investors Equity'!D41)+SUM('amer life asr'!D41,'Amer Std Life Acc'!D41,fcl!D41)</f>
        <v>3853878.2146906126</v>
      </c>
      <c r="E41" s="28">
        <f>SUM('Alabama Life'!E41,'American Educators'!E41,'American Integrity'!E41,'AMS Life'!E41,'Andrew Jackson'!E41,'coastal states'!E41,'Confed Life &amp; Annty (CLIAC)'!E41,'Consolidated National'!E41,'Consumers United'!E41,'Corporate Life'!E41,'Diamond Benefits'!E41,'EBL Life'!E41,'George Washington'!E41,'Inter-American'!E41,'Investment Life of America'!E41,'Midwest Life'!E41,'Mutual Security'!E41,'Natl American'!E41,'National Heritage'!E41,'New Jersey Life'!E41,'Old Colony Life'!E41,'Pacific Standard'!E41,'Summit National'!E41,supreme!E41,underwriters!E41,Unison!E41,'United Republic'!E41,'first natl'!E41,'Investors Equity'!E41)+SUM('amer life asr'!E41,'Amer Std Life Acc'!E41,fcl!E41)</f>
        <v>635789.7815403217</v>
      </c>
      <c r="F41" s="28">
        <f t="shared" si="0"/>
        <v>22595190.280179482</v>
      </c>
      <c r="I41" s="28">
        <f>+I39-I40</f>
        <v>0</v>
      </c>
    </row>
    <row r="42" spans="1:6" ht="12.75">
      <c r="A42" s="20" t="s">
        <v>58</v>
      </c>
      <c r="B42" s="28">
        <f>SUM('Alabama Life'!B42,'American Educators'!B42,'American Integrity'!B42,'AMS Life'!B42,'Andrew Jackson'!B42,'coastal states'!B42,'Confed Life &amp; Annty (CLIAC)'!B42,'Consolidated National'!B42,'Consumers United'!B42,'Corporate Life'!B42,'Diamond Benefits'!B42,'EBL Life'!B42,'George Washington'!B42,'Inter-American'!B42,'Investment Life of America'!B42,'Midwest Life'!B42,'Mutual Security'!B42,'Natl American'!B42,'National Heritage'!B42,'New Jersey Life'!B42,'Old Colony Life'!B42,'Pacific Standard'!B42,'Summit National'!B42,supreme!B42,underwriters!B42,Unison!B42,'United Republic'!B42,'first natl'!B42,'Investors Equity'!B42)+SUM('amer life asr'!B42,'Amer Std Life Acc'!B42,fcl!B42)</f>
        <v>9613017.617261108</v>
      </c>
      <c r="C42" s="28">
        <f>SUM('Alabama Life'!C42,'American Educators'!C42,'American Integrity'!C42,'AMS Life'!C42,'Andrew Jackson'!C42,'coastal states'!C42,'Confed Life &amp; Annty (CLIAC)'!C42,'Consolidated National'!C42,'Consumers United'!C42,'Corporate Life'!C42,'Diamond Benefits'!C42,'EBL Life'!C42,'George Washington'!C42,'Inter-American'!C42,'Investment Life of America'!C42,'Midwest Life'!C42,'Mutual Security'!C42,'Natl American'!C42,'National Heritage'!C42,'New Jersey Life'!C42,'Old Colony Life'!C42,'Pacific Standard'!C42,'Summit National'!C42,supreme!C42,underwriters!C42,Unison!C42,'United Republic'!C42,'first natl'!C42,'Investors Equity'!C42)+SUM('amer life asr'!C42,'Amer Std Life Acc'!C42,fcl!C42)</f>
        <v>7074887.772067054</v>
      </c>
      <c r="D42" s="28">
        <f>SUM('Alabama Life'!D42,'American Educators'!D42,'American Integrity'!D42,'AMS Life'!D42,'Andrew Jackson'!D42,'coastal states'!D42,'Confed Life &amp; Annty (CLIAC)'!D42,'Consolidated National'!D42,'Consumers United'!D42,'Corporate Life'!D42,'Diamond Benefits'!D42,'EBL Life'!D42,'George Washington'!D42,'Inter-American'!D42,'Investment Life of America'!D42,'Midwest Life'!D42,'Mutual Security'!D42,'Natl American'!D42,'National Heritage'!D42,'New Jersey Life'!D42,'Old Colony Life'!D42,'Pacific Standard'!D42,'Summit National'!D42,supreme!D42,underwriters!D42,Unison!D42,'United Republic'!D42,'first natl'!D42,'Investors Equity'!D42)+SUM('amer life asr'!D42,'Amer Std Life Acc'!D42,fcl!D42)</f>
        <v>835897.116981769</v>
      </c>
      <c r="E42" s="28">
        <f>SUM('Alabama Life'!E42,'American Educators'!E42,'American Integrity'!E42,'AMS Life'!E42,'Andrew Jackson'!E42,'coastal states'!E42,'Confed Life &amp; Annty (CLIAC)'!E42,'Consolidated National'!E42,'Consumers United'!E42,'Corporate Life'!E42,'Diamond Benefits'!E42,'EBL Life'!E42,'George Washington'!E42,'Inter-American'!E42,'Investment Life of America'!E42,'Midwest Life'!E42,'Mutual Security'!E42,'Natl American'!E42,'National Heritage'!E42,'New Jersey Life'!E42,'Old Colony Life'!E42,'Pacific Standard'!E42,'Summit National'!E42,supreme!E42,underwriters!E42,Unison!E42,'United Republic'!E42,'first natl'!E42,'Investors Equity'!E42)+SUM('amer life asr'!E42,'Amer Std Life Acc'!E42,fcl!E42)</f>
        <v>0</v>
      </c>
      <c r="F42" s="28">
        <f t="shared" si="0"/>
        <v>17523802.506309934</v>
      </c>
    </row>
    <row r="43" spans="1:6" ht="12.75">
      <c r="A43" s="20" t="s">
        <v>59</v>
      </c>
      <c r="B43" s="28">
        <f>SUM('Alabama Life'!B43,'American Educators'!B43,'American Integrity'!B43,'AMS Life'!B43,'Andrew Jackson'!B43,'coastal states'!B43,'Confed Life &amp; Annty (CLIAC)'!B43,'Consolidated National'!B43,'Consumers United'!B43,'Corporate Life'!B43,'Diamond Benefits'!B43,'EBL Life'!B43,'George Washington'!B43,'Inter-American'!B43,'Investment Life of America'!B43,'Midwest Life'!B43,'Mutual Security'!B43,'Natl American'!B43,'National Heritage'!B43,'New Jersey Life'!B43,'Old Colony Life'!B43,'Pacific Standard'!B43,'Summit National'!B43,supreme!B43,underwriters!B43,Unison!B43,'United Republic'!B43,'first natl'!B43,'Investors Equity'!B43)+SUM('amer life asr'!B43,'Amer Std Life Acc'!B43,fcl!B43)</f>
        <v>2956154.123186871</v>
      </c>
      <c r="C43" s="28">
        <f>SUM('Alabama Life'!C43,'American Educators'!C43,'American Integrity'!C43,'AMS Life'!C43,'Andrew Jackson'!C43,'coastal states'!C43,'Confed Life &amp; Annty (CLIAC)'!C43,'Consolidated National'!C43,'Consumers United'!C43,'Corporate Life'!C43,'Diamond Benefits'!C43,'EBL Life'!C43,'George Washington'!C43,'Inter-American'!C43,'Investment Life of America'!C43,'Midwest Life'!C43,'Mutual Security'!C43,'Natl American'!C43,'National Heritage'!C43,'New Jersey Life'!C43,'Old Colony Life'!C43,'Pacific Standard'!C43,'Summit National'!C43,supreme!C43,underwriters!C43,Unison!C43,'United Republic'!C43,'first natl'!C43,'Investors Equity'!C43)+SUM('amer life asr'!C43,'Amer Std Life Acc'!C43,fcl!C43)</f>
        <v>1936772.389382872</v>
      </c>
      <c r="D43" s="28">
        <f>SUM('Alabama Life'!D43,'American Educators'!D43,'American Integrity'!D43,'AMS Life'!D43,'Andrew Jackson'!D43,'coastal states'!D43,'Confed Life &amp; Annty (CLIAC)'!D43,'Consolidated National'!D43,'Consumers United'!D43,'Corporate Life'!D43,'Diamond Benefits'!D43,'EBL Life'!D43,'George Washington'!D43,'Inter-American'!D43,'Investment Life of America'!D43,'Midwest Life'!D43,'Mutual Security'!D43,'Natl American'!D43,'National Heritage'!D43,'New Jersey Life'!D43,'Old Colony Life'!D43,'Pacific Standard'!D43,'Summit National'!D43,supreme!D43,underwriters!D43,Unison!D43,'United Republic'!D43,'first natl'!D43,'Investors Equity'!D43)+SUM('amer life asr'!D43,'Amer Std Life Acc'!D43,fcl!D43)</f>
        <v>1073247.3860238462</v>
      </c>
      <c r="E43" s="28">
        <f>SUM('Alabama Life'!E43,'American Educators'!E43,'American Integrity'!E43,'AMS Life'!E43,'Andrew Jackson'!E43,'coastal states'!E43,'Confed Life &amp; Annty (CLIAC)'!E43,'Consolidated National'!E43,'Consumers United'!E43,'Corporate Life'!E43,'Diamond Benefits'!E43,'EBL Life'!E43,'George Washington'!E43,'Inter-American'!E43,'Investment Life of America'!E43,'Midwest Life'!E43,'Mutual Security'!E43,'Natl American'!E43,'National Heritage'!E43,'New Jersey Life'!E43,'Old Colony Life'!E43,'Pacific Standard'!E43,'Summit National'!E43,supreme!E43,underwriters!E43,Unison!E43,'United Republic'!E43,'first natl'!E43,'Investors Equity'!E43)+SUM('amer life asr'!E43,'Amer Std Life Acc'!E43,fcl!E43)</f>
        <v>0</v>
      </c>
      <c r="F43" s="28">
        <f t="shared" si="0"/>
        <v>5966173.89859359</v>
      </c>
    </row>
    <row r="44" spans="1:6" ht="12.75">
      <c r="A44" s="20" t="s">
        <v>60</v>
      </c>
      <c r="B44" s="28">
        <f>SUM('Alabama Life'!B44,'American Educators'!B44,'American Integrity'!B44,'AMS Life'!B44,'Andrew Jackson'!B44,'coastal states'!B44,'Confed Life &amp; Annty (CLIAC)'!B44,'Consolidated National'!B44,'Consumers United'!B44,'Corporate Life'!B44,'Diamond Benefits'!B44,'EBL Life'!B44,'George Washington'!B44,'Inter-American'!B44,'Investment Life of America'!B44,'Midwest Life'!B44,'Mutual Security'!B44,'Natl American'!B44,'National Heritage'!B44,'New Jersey Life'!B44,'Old Colony Life'!B44,'Pacific Standard'!B44,'Summit National'!B44,supreme!B44,underwriters!B44,Unison!B44,'United Republic'!B44,'first natl'!B44,'Investors Equity'!B44)+SUM('amer life asr'!B44,'Amer Std Life Acc'!B44,fcl!B44)</f>
        <v>28240015.319551285</v>
      </c>
      <c r="C44" s="28">
        <f>SUM('Alabama Life'!C44,'American Educators'!C44,'American Integrity'!C44,'AMS Life'!C44,'Andrew Jackson'!C44,'coastal states'!C44,'Confed Life &amp; Annty (CLIAC)'!C44,'Consolidated National'!C44,'Consumers United'!C44,'Corporate Life'!C44,'Diamond Benefits'!C44,'EBL Life'!C44,'George Washington'!C44,'Inter-American'!C44,'Investment Life of America'!C44,'Midwest Life'!C44,'Mutual Security'!C44,'Natl American'!C44,'National Heritage'!C44,'New Jersey Life'!C44,'Old Colony Life'!C44,'Pacific Standard'!C44,'Summit National'!C44,supreme!C44,underwriters!C44,Unison!C44,'United Republic'!C44,'first natl'!C44,'Investors Equity'!C44)+SUM('amer life asr'!C44,'Amer Std Life Acc'!C44,fcl!C44)</f>
        <v>218437361.76179066</v>
      </c>
      <c r="D44" s="28">
        <f>SUM('Alabama Life'!D44,'American Educators'!D44,'American Integrity'!D44,'AMS Life'!D44,'Andrew Jackson'!D44,'coastal states'!D44,'Confed Life &amp; Annty (CLIAC)'!D44,'Consolidated National'!D44,'Consumers United'!D44,'Corporate Life'!D44,'Diamond Benefits'!D44,'EBL Life'!D44,'George Washington'!D44,'Inter-American'!D44,'Investment Life of America'!D44,'Midwest Life'!D44,'Mutual Security'!D44,'Natl American'!D44,'National Heritage'!D44,'New Jersey Life'!D44,'Old Colony Life'!D44,'Pacific Standard'!D44,'Summit National'!D44,supreme!D44,underwriters!D44,Unison!D44,'United Republic'!D44,'first natl'!D44,'Investors Equity'!D44)+SUM('amer life asr'!D44,'Amer Std Life Acc'!D44,fcl!D44)</f>
        <v>1058831.0778316497</v>
      </c>
      <c r="E44" s="28">
        <f>SUM('Alabama Life'!E44,'American Educators'!E44,'American Integrity'!E44,'AMS Life'!E44,'Andrew Jackson'!E44,'coastal states'!E44,'Confed Life &amp; Annty (CLIAC)'!E44,'Consolidated National'!E44,'Consumers United'!E44,'Corporate Life'!E44,'Diamond Benefits'!E44,'EBL Life'!E44,'George Washington'!E44,'Inter-American'!E44,'Investment Life of America'!E44,'Midwest Life'!E44,'Mutual Security'!E44,'Natl American'!E44,'National Heritage'!E44,'New Jersey Life'!E44,'Old Colony Life'!E44,'Pacific Standard'!E44,'Summit National'!E44,supreme!E44,underwriters!E44,Unison!E44,'United Republic'!E44,'first natl'!E44,'Investors Equity'!E44)+SUM('amer life asr'!E44,'Amer Std Life Acc'!E44,fcl!E44)</f>
        <v>1855016.1500662786</v>
      </c>
      <c r="F44" s="28">
        <f t="shared" si="0"/>
        <v>249591224.3092399</v>
      </c>
    </row>
    <row r="45" spans="1:6" ht="12.75">
      <c r="A45" s="20" t="s">
        <v>61</v>
      </c>
      <c r="B45" s="28">
        <f>SUM('Alabama Life'!B45,'American Educators'!B45,'American Integrity'!B45,'AMS Life'!B45,'Andrew Jackson'!B45,'coastal states'!B45,'Confed Life &amp; Annty (CLIAC)'!B45,'Consolidated National'!B45,'Consumers United'!B45,'Corporate Life'!B45,'Diamond Benefits'!B45,'EBL Life'!B45,'George Washington'!B45,'Inter-American'!B45,'Investment Life of America'!B45,'Midwest Life'!B45,'Mutual Security'!B45,'Natl American'!B45,'National Heritage'!B45,'New Jersey Life'!B45,'Old Colony Life'!B45,'Pacific Standard'!B45,'Summit National'!B45,supreme!B45,underwriters!B45,Unison!B45,'United Republic'!B45,'first natl'!B45,'Investors Equity'!B45)+SUM('amer life asr'!B45,'Amer Std Life Acc'!B45,fcl!B45)</f>
        <v>48704.06814618271</v>
      </c>
      <c r="C45" s="28">
        <f>SUM('Alabama Life'!C45,'American Educators'!C45,'American Integrity'!C45,'AMS Life'!C45,'Andrew Jackson'!C45,'coastal states'!C45,'Confed Life &amp; Annty (CLIAC)'!C45,'Consolidated National'!C45,'Consumers United'!C45,'Corporate Life'!C45,'Diamond Benefits'!C45,'EBL Life'!C45,'George Washington'!C45,'Inter-American'!C45,'Investment Life of America'!C45,'Midwest Life'!C45,'Mutual Security'!C45,'Natl American'!C45,'National Heritage'!C45,'New Jersey Life'!C45,'Old Colony Life'!C45,'Pacific Standard'!C45,'Summit National'!C45,supreme!C45,underwriters!C45,Unison!C45,'United Republic'!C45,'first natl'!C45,'Investors Equity'!C45)+SUM('amer life asr'!C45,'Amer Std Life Acc'!C45,fcl!C45)</f>
        <v>0</v>
      </c>
      <c r="D45" s="28">
        <f>SUM('Alabama Life'!D45,'American Educators'!D45,'American Integrity'!D45,'AMS Life'!D45,'Andrew Jackson'!D45,'coastal states'!D45,'Confed Life &amp; Annty (CLIAC)'!D45,'Consolidated National'!D45,'Consumers United'!D45,'Corporate Life'!D45,'Diamond Benefits'!D45,'EBL Life'!D45,'George Washington'!D45,'Inter-American'!D45,'Investment Life of America'!D45,'Midwest Life'!D45,'Mutual Security'!D45,'Natl American'!D45,'National Heritage'!D45,'New Jersey Life'!D45,'Old Colony Life'!D45,'Pacific Standard'!D45,'Summit National'!D45,supreme!D45,underwriters!D45,Unison!D45,'United Republic'!D45,'first natl'!D45,'Investors Equity'!D45)+SUM('amer life asr'!D45,'Amer Std Life Acc'!D45,fcl!D45)</f>
        <v>0</v>
      </c>
      <c r="E45" s="28">
        <f>SUM('Alabama Life'!E45,'American Educators'!E45,'American Integrity'!E45,'AMS Life'!E45,'Andrew Jackson'!E45,'coastal states'!E45,'Confed Life &amp; Annty (CLIAC)'!E45,'Consolidated National'!E45,'Consumers United'!E45,'Corporate Life'!E45,'Diamond Benefits'!E45,'EBL Life'!E45,'George Washington'!E45,'Inter-American'!E45,'Investment Life of America'!E45,'Midwest Life'!E45,'Mutual Security'!E45,'Natl American'!E45,'National Heritage'!E45,'New Jersey Life'!E45,'Old Colony Life'!E45,'Pacific Standard'!E45,'Summit National'!E45,supreme!E45,underwriters!E45,Unison!E45,'United Republic'!E45,'first natl'!E45,'Investors Equity'!E45)+SUM('amer life asr'!E45,'Amer Std Life Acc'!E45,fcl!E45)</f>
        <v>0</v>
      </c>
      <c r="F45" s="28">
        <f t="shared" si="0"/>
        <v>48704.06814618271</v>
      </c>
    </row>
    <row r="46" spans="1:6" ht="12.75">
      <c r="A46" s="20" t="s">
        <v>62</v>
      </c>
      <c r="B46" s="28">
        <f>SUM('Alabama Life'!B46,'American Educators'!B46,'American Integrity'!B46,'AMS Life'!B46,'Andrew Jackson'!B46,'coastal states'!B46,'Confed Life &amp; Annty (CLIAC)'!B46,'Consolidated National'!B46,'Consumers United'!B46,'Corporate Life'!B46,'Diamond Benefits'!B46,'EBL Life'!B46,'George Washington'!B46,'Inter-American'!B46,'Investment Life of America'!B46,'Midwest Life'!B46,'Mutual Security'!B46,'Natl American'!B46,'National Heritage'!B46,'New Jersey Life'!B46,'Old Colony Life'!B46,'Pacific Standard'!B46,'Summit National'!B46,supreme!B46,underwriters!B46,Unison!B46,'United Republic'!B46,'first natl'!B46,'Investors Equity'!B46)+SUM('amer life asr'!B46,'Amer Std Life Acc'!B46,fcl!B46)</f>
        <v>413437.58856108587</v>
      </c>
      <c r="C46" s="28">
        <f>SUM('Alabama Life'!C46,'American Educators'!C46,'American Integrity'!C46,'AMS Life'!C46,'Andrew Jackson'!C46,'coastal states'!C46,'Confed Life &amp; Annty (CLIAC)'!C46,'Consolidated National'!C46,'Consumers United'!C46,'Corporate Life'!C46,'Diamond Benefits'!C46,'EBL Life'!C46,'George Washington'!C46,'Inter-American'!C46,'Investment Life of America'!C46,'Midwest Life'!C46,'Mutual Security'!C46,'Natl American'!C46,'National Heritage'!C46,'New Jersey Life'!C46,'Old Colony Life'!C46,'Pacific Standard'!C46,'Summit National'!C46,supreme!C46,underwriters!C46,Unison!C46,'United Republic'!C46,'first natl'!C46,'Investors Equity'!C46)+SUM('amer life asr'!C46,'Amer Std Life Acc'!C46,fcl!C46)</f>
        <v>51614.575048281564</v>
      </c>
      <c r="D46" s="28">
        <f>SUM('Alabama Life'!D46,'American Educators'!D46,'American Integrity'!D46,'AMS Life'!D46,'Andrew Jackson'!D46,'coastal states'!D46,'Confed Life &amp; Annty (CLIAC)'!D46,'Consolidated National'!D46,'Consumers United'!D46,'Corporate Life'!D46,'Diamond Benefits'!D46,'EBL Life'!D46,'George Washington'!D46,'Inter-American'!D46,'Investment Life of America'!D46,'Midwest Life'!D46,'Mutual Security'!D46,'Natl American'!D46,'National Heritage'!D46,'New Jersey Life'!D46,'Old Colony Life'!D46,'Pacific Standard'!D46,'Summit National'!D46,supreme!D46,underwriters!D46,Unison!D46,'United Republic'!D46,'first natl'!D46,'Investors Equity'!D46)+SUM('amer life asr'!D46,'Amer Std Life Acc'!D46,fcl!D46)</f>
        <v>6988.367791969975</v>
      </c>
      <c r="E46" s="28">
        <f>SUM('Alabama Life'!E46,'American Educators'!E46,'American Integrity'!E46,'AMS Life'!E46,'Andrew Jackson'!E46,'coastal states'!E46,'Confed Life &amp; Annty (CLIAC)'!E46,'Consolidated National'!E46,'Consumers United'!E46,'Corporate Life'!E46,'Diamond Benefits'!E46,'EBL Life'!E46,'George Washington'!E46,'Inter-American'!E46,'Investment Life of America'!E46,'Midwest Life'!E46,'Mutual Security'!E46,'Natl American'!E46,'National Heritage'!E46,'New Jersey Life'!E46,'Old Colony Life'!E46,'Pacific Standard'!E46,'Summit National'!E46,supreme!E46,underwriters!E46,Unison!E46,'United Republic'!E46,'first natl'!E46,'Investors Equity'!E46)+SUM('amer life asr'!E46,'Amer Std Life Acc'!E46,fcl!E46)</f>
        <v>0</v>
      </c>
      <c r="F46" s="28">
        <f t="shared" si="0"/>
        <v>472040.5314013374</v>
      </c>
    </row>
    <row r="47" spans="1:6" ht="12.75">
      <c r="A47" s="20" t="s">
        <v>63</v>
      </c>
      <c r="B47" s="28">
        <f>SUM('Alabama Life'!B47,'American Educators'!B47,'American Integrity'!B47,'AMS Life'!B47,'Andrew Jackson'!B47,'coastal states'!B47,'Confed Life &amp; Annty (CLIAC)'!B47,'Consolidated National'!B47,'Consumers United'!B47,'Corporate Life'!B47,'Diamond Benefits'!B47,'EBL Life'!B47,'George Washington'!B47,'Inter-American'!B47,'Investment Life of America'!B47,'Midwest Life'!B47,'Mutual Security'!B47,'Natl American'!B47,'National Heritage'!B47,'New Jersey Life'!B47,'Old Colony Life'!B47,'Pacific Standard'!B47,'Summit National'!B47,supreme!B47,underwriters!B47,Unison!B47,'United Republic'!B47,'first natl'!B47,'Investors Equity'!B47)+SUM('amer life asr'!B47,'Amer Std Life Acc'!B47,fcl!B47)</f>
        <v>6319756.023055524</v>
      </c>
      <c r="C47" s="28">
        <f>SUM('Alabama Life'!C47,'American Educators'!C47,'American Integrity'!C47,'AMS Life'!C47,'Andrew Jackson'!C47,'coastal states'!C47,'Confed Life &amp; Annty (CLIAC)'!C47,'Consolidated National'!C47,'Consumers United'!C47,'Corporate Life'!C47,'Diamond Benefits'!C47,'EBL Life'!C47,'George Washington'!C47,'Inter-American'!C47,'Investment Life of America'!C47,'Midwest Life'!C47,'Mutual Security'!C47,'Natl American'!C47,'National Heritage'!C47,'New Jersey Life'!C47,'Old Colony Life'!C47,'Pacific Standard'!C47,'Summit National'!C47,supreme!C47,underwriters!C47,Unison!C47,'United Republic'!C47,'first natl'!C47,'Investors Equity'!C47)+SUM('amer life asr'!C47,'Amer Std Life Acc'!C47,fcl!C47)</f>
        <v>7068094.489543299</v>
      </c>
      <c r="D47" s="28">
        <f>SUM('Alabama Life'!D47,'American Educators'!D47,'American Integrity'!D47,'AMS Life'!D47,'Andrew Jackson'!D47,'coastal states'!D47,'Confed Life &amp; Annty (CLIAC)'!D47,'Consolidated National'!D47,'Consumers United'!D47,'Corporate Life'!D47,'Diamond Benefits'!D47,'EBL Life'!D47,'George Washington'!D47,'Inter-American'!D47,'Investment Life of America'!D47,'Midwest Life'!D47,'Mutual Security'!D47,'Natl American'!D47,'National Heritage'!D47,'New Jersey Life'!D47,'Old Colony Life'!D47,'Pacific Standard'!D47,'Summit National'!D47,supreme!D47,underwriters!D47,Unison!D47,'United Republic'!D47,'first natl'!D47,'Investors Equity'!D47)+SUM('amer life asr'!D47,'Amer Std Life Acc'!D47,fcl!D47)</f>
        <v>704808.9446769212</v>
      </c>
      <c r="E47" s="28">
        <f>SUM('Alabama Life'!E47,'American Educators'!E47,'American Integrity'!E47,'AMS Life'!E47,'Andrew Jackson'!E47,'coastal states'!E47,'Confed Life &amp; Annty (CLIAC)'!E47,'Consolidated National'!E47,'Consumers United'!E47,'Corporate Life'!E47,'Diamond Benefits'!E47,'EBL Life'!E47,'George Washington'!E47,'Inter-American'!E47,'Investment Life of America'!E47,'Midwest Life'!E47,'Mutual Security'!E47,'Natl American'!E47,'National Heritage'!E47,'New Jersey Life'!E47,'Old Colony Life'!E47,'Pacific Standard'!E47,'Summit National'!E47,supreme!E47,underwriters!E47,Unison!E47,'United Republic'!E47,'first natl'!E47,'Investors Equity'!E47)+SUM('amer life asr'!E47,'Amer Std Life Acc'!E47,fcl!E47)</f>
        <v>0</v>
      </c>
      <c r="F47" s="28">
        <f t="shared" si="0"/>
        <v>14092659.457275745</v>
      </c>
    </row>
    <row r="48" spans="1:6" ht="12.75">
      <c r="A48" s="20" t="s">
        <v>64</v>
      </c>
      <c r="B48" s="28">
        <f>SUM('Alabama Life'!B48,'American Educators'!B48,'American Integrity'!B48,'AMS Life'!B48,'Andrew Jackson'!B48,'coastal states'!B48,'Confed Life &amp; Annty (CLIAC)'!B48,'Consolidated National'!B48,'Consumers United'!B48,'Corporate Life'!B48,'Diamond Benefits'!B48,'EBL Life'!B48,'George Washington'!B48,'Inter-American'!B48,'Investment Life of America'!B48,'Midwest Life'!B48,'Mutual Security'!B48,'Natl American'!B48,'National Heritage'!B48,'New Jersey Life'!B48,'Old Colony Life'!B48,'Pacific Standard'!B48,'Summit National'!B48,supreme!B48,underwriters!B48,Unison!B48,'United Republic'!B48,'first natl'!B48,'Investors Equity'!B48)+SUM('amer life asr'!B48,'Amer Std Life Acc'!B48,fcl!B48)</f>
        <v>1099632.0159677034</v>
      </c>
      <c r="C48" s="28">
        <f>SUM('Alabama Life'!C48,'American Educators'!C48,'American Integrity'!C48,'AMS Life'!C48,'Andrew Jackson'!C48,'coastal states'!C48,'Confed Life &amp; Annty (CLIAC)'!C48,'Consolidated National'!C48,'Consumers United'!C48,'Corporate Life'!C48,'Diamond Benefits'!C48,'EBL Life'!C48,'George Washington'!C48,'Inter-American'!C48,'Investment Life of America'!C48,'Midwest Life'!C48,'Mutual Security'!C48,'Natl American'!C48,'National Heritage'!C48,'New Jersey Life'!C48,'Old Colony Life'!C48,'Pacific Standard'!C48,'Summit National'!C48,supreme!C48,underwriters!C48,Unison!C48,'United Republic'!C48,'first natl'!C48,'Investors Equity'!C48)+SUM('amer life asr'!C48,'Amer Std Life Acc'!C48,fcl!C48)</f>
        <v>1893936.2237873555</v>
      </c>
      <c r="D48" s="28">
        <f>SUM('Alabama Life'!D48,'American Educators'!D48,'American Integrity'!D48,'AMS Life'!D48,'Andrew Jackson'!D48,'coastal states'!D48,'Confed Life &amp; Annty (CLIAC)'!D48,'Consolidated National'!D48,'Consumers United'!D48,'Corporate Life'!D48,'Diamond Benefits'!D48,'EBL Life'!D48,'George Washington'!D48,'Inter-American'!D48,'Investment Life of America'!D48,'Midwest Life'!D48,'Mutual Security'!D48,'Natl American'!D48,'National Heritage'!D48,'New Jersey Life'!D48,'Old Colony Life'!D48,'Pacific Standard'!D48,'Summit National'!D48,supreme!D48,underwriters!D48,Unison!D48,'United Republic'!D48,'first natl'!D48,'Investors Equity'!D48)+SUM('amer life asr'!D48,'Amer Std Life Acc'!D48,fcl!D48)</f>
        <v>2851142.6126827383</v>
      </c>
      <c r="E48" s="28">
        <f>SUM('Alabama Life'!E48,'American Educators'!E48,'American Integrity'!E48,'AMS Life'!E48,'Andrew Jackson'!E48,'coastal states'!E48,'Confed Life &amp; Annty (CLIAC)'!E48,'Consolidated National'!E48,'Consumers United'!E48,'Corporate Life'!E48,'Diamond Benefits'!E48,'EBL Life'!E48,'George Washington'!E48,'Inter-American'!E48,'Investment Life of America'!E48,'Midwest Life'!E48,'Mutual Security'!E48,'Natl American'!E48,'National Heritage'!E48,'New Jersey Life'!E48,'Old Colony Life'!E48,'Pacific Standard'!E48,'Summit National'!E48,supreme!E48,underwriters!E48,Unison!E48,'United Republic'!E48,'first natl'!E48,'Investors Equity'!E48)+SUM('amer life asr'!E48,'Amer Std Life Acc'!E48,fcl!E48)</f>
        <v>0</v>
      </c>
      <c r="F48" s="28">
        <f t="shared" si="0"/>
        <v>5844710.852437797</v>
      </c>
    </row>
    <row r="49" spans="1:6" ht="12.75">
      <c r="A49" s="20" t="s">
        <v>65</v>
      </c>
      <c r="B49" s="28">
        <f>SUM('Alabama Life'!B49,'American Educators'!B49,'American Integrity'!B49,'AMS Life'!B49,'Andrew Jackson'!B49,'coastal states'!B49,'Confed Life &amp; Annty (CLIAC)'!B49,'Consolidated National'!B49,'Consumers United'!B49,'Corporate Life'!B49,'Diamond Benefits'!B49,'EBL Life'!B49,'George Washington'!B49,'Inter-American'!B49,'Investment Life of America'!B49,'Midwest Life'!B49,'Mutual Security'!B49,'Natl American'!B49,'National Heritage'!B49,'New Jersey Life'!B49,'Old Colony Life'!B49,'Pacific Standard'!B49,'Summit National'!B49,supreme!B49,underwriters!B49,Unison!B49,'United Republic'!B49,'first natl'!B49,'Investors Equity'!B49)+SUM('amer life asr'!B49,'Amer Std Life Acc'!B49,fcl!B49)</f>
        <v>8727918.726789976</v>
      </c>
      <c r="C49" s="28">
        <f>SUM('Alabama Life'!C49,'American Educators'!C49,'American Integrity'!C49,'AMS Life'!C49,'Andrew Jackson'!C49,'coastal states'!C49,'Confed Life &amp; Annty (CLIAC)'!C49,'Consolidated National'!C49,'Consumers United'!C49,'Corporate Life'!C49,'Diamond Benefits'!C49,'EBL Life'!C49,'George Washington'!C49,'Inter-American'!C49,'Investment Life of America'!C49,'Midwest Life'!C49,'Mutual Security'!C49,'Natl American'!C49,'National Heritage'!C49,'New Jersey Life'!C49,'Old Colony Life'!C49,'Pacific Standard'!C49,'Summit National'!C49,supreme!C49,underwriters!C49,Unison!C49,'United Republic'!C49,'first natl'!C49,'Investors Equity'!C49)+SUM('amer life asr'!C49,'Amer Std Life Acc'!C49,fcl!C49)</f>
        <v>17592794.392995372</v>
      </c>
      <c r="D49" s="28">
        <f>SUM('Alabama Life'!D49,'American Educators'!D49,'American Integrity'!D49,'AMS Life'!D49,'Andrew Jackson'!D49,'coastal states'!D49,'Confed Life &amp; Annty (CLIAC)'!D49,'Consolidated National'!D49,'Consumers United'!D49,'Corporate Life'!D49,'Diamond Benefits'!D49,'EBL Life'!D49,'George Washington'!D49,'Inter-American'!D49,'Investment Life of America'!D49,'Midwest Life'!D49,'Mutual Security'!D49,'Natl American'!D49,'National Heritage'!D49,'New Jersey Life'!D49,'Old Colony Life'!D49,'Pacific Standard'!D49,'Summit National'!D49,supreme!D49,underwriters!D49,Unison!D49,'United Republic'!D49,'first natl'!D49,'Investors Equity'!D49)+SUM('amer life asr'!D49,'Amer Std Life Acc'!D49,fcl!D49)</f>
        <v>784441.733852068</v>
      </c>
      <c r="E49" s="28">
        <f>SUM('Alabama Life'!E49,'American Educators'!E49,'American Integrity'!E49,'AMS Life'!E49,'Andrew Jackson'!E49,'coastal states'!E49,'Confed Life &amp; Annty (CLIAC)'!E49,'Consolidated National'!E49,'Consumers United'!E49,'Corporate Life'!E49,'Diamond Benefits'!E49,'EBL Life'!E49,'George Washington'!E49,'Inter-American'!E49,'Investment Life of America'!E49,'Midwest Life'!E49,'Mutual Security'!E49,'Natl American'!E49,'National Heritage'!E49,'New Jersey Life'!E49,'Old Colony Life'!E49,'Pacific Standard'!E49,'Summit National'!E49,supreme!E49,underwriters!E49,Unison!E49,'United Republic'!E49,'first natl'!E49,'Investors Equity'!E49)+SUM('amer life asr'!E49,'Amer Std Life Acc'!E49,fcl!E49)</f>
        <v>0</v>
      </c>
      <c r="F49" s="28">
        <f t="shared" si="0"/>
        <v>27105154.853637412</v>
      </c>
    </row>
    <row r="50" spans="1:6" ht="12.75">
      <c r="A50" s="20" t="s">
        <v>66</v>
      </c>
      <c r="B50" s="28">
        <f>SUM('Alabama Life'!B50,'American Educators'!B50,'American Integrity'!B50,'AMS Life'!B50,'Andrew Jackson'!B50,'coastal states'!B50,'Confed Life &amp; Annty (CLIAC)'!B50,'Consolidated National'!B50,'Consumers United'!B50,'Corporate Life'!B50,'Diamond Benefits'!B50,'EBL Life'!B50,'George Washington'!B50,'Inter-American'!B50,'Investment Life of America'!B50,'Midwest Life'!B50,'Mutual Security'!B50,'Natl American'!B50,'National Heritage'!B50,'New Jersey Life'!B50,'Old Colony Life'!B50,'Pacific Standard'!B50,'Summit National'!B50,supreme!B50,underwriters!B50,Unison!B50,'United Republic'!B50,'first natl'!B50,'Investors Equity'!B50)+SUM('amer life asr'!B50,'Amer Std Life Acc'!B50,fcl!B50)</f>
        <v>13140714.535485564</v>
      </c>
      <c r="C50" s="28">
        <f>SUM('Alabama Life'!C50,'American Educators'!C50,'American Integrity'!C50,'AMS Life'!C50,'Andrew Jackson'!C50,'coastal states'!C50,'Confed Life &amp; Annty (CLIAC)'!C50,'Consolidated National'!C50,'Consumers United'!C50,'Corporate Life'!C50,'Diamond Benefits'!C50,'EBL Life'!C50,'George Washington'!C50,'Inter-American'!C50,'Investment Life of America'!C50,'Midwest Life'!C50,'Mutual Security'!C50,'Natl American'!C50,'National Heritage'!C50,'New Jersey Life'!C50,'Old Colony Life'!C50,'Pacific Standard'!C50,'Summit National'!C50,supreme!C50,underwriters!C50,Unison!C50,'United Republic'!C50,'first natl'!C50,'Investors Equity'!C50)+SUM('amer life asr'!C50,'Amer Std Life Acc'!C50,fcl!C50)</f>
        <v>58941487.70211332</v>
      </c>
      <c r="D50" s="28">
        <f>SUM('Alabama Life'!D50,'American Educators'!D50,'American Integrity'!D50,'AMS Life'!D50,'Andrew Jackson'!D50,'coastal states'!D50,'Confed Life &amp; Annty (CLIAC)'!D50,'Consolidated National'!D50,'Consumers United'!D50,'Corporate Life'!D50,'Diamond Benefits'!D50,'EBL Life'!D50,'George Washington'!D50,'Inter-American'!D50,'Investment Life of America'!D50,'Midwest Life'!D50,'Mutual Security'!D50,'Natl American'!D50,'National Heritage'!D50,'New Jersey Life'!D50,'Old Colony Life'!D50,'Pacific Standard'!D50,'Summit National'!D50,supreme!D50,underwriters!D50,Unison!D50,'United Republic'!D50,'first natl'!D50,'Investors Equity'!D50)+SUM('amer life asr'!D50,'Amer Std Life Acc'!D50,fcl!D50)</f>
        <v>3320950.048234771</v>
      </c>
      <c r="E50" s="28">
        <f>SUM('Alabama Life'!E50,'American Educators'!E50,'American Integrity'!E50,'AMS Life'!E50,'Andrew Jackson'!E50,'coastal states'!E50,'Confed Life &amp; Annty (CLIAC)'!E50,'Consolidated National'!E50,'Consumers United'!E50,'Corporate Life'!E50,'Diamond Benefits'!E50,'EBL Life'!E50,'George Washington'!E50,'Inter-American'!E50,'Investment Life of America'!E50,'Midwest Life'!E50,'Mutual Security'!E50,'Natl American'!E50,'National Heritage'!E50,'New Jersey Life'!E50,'Old Colony Life'!E50,'Pacific Standard'!E50,'Summit National'!E50,supreme!E50,underwriters!E50,Unison!E50,'United Republic'!E50,'first natl'!E50,'Investors Equity'!E50)+SUM('amer life asr'!E50,'Amer Std Life Acc'!E50,fcl!E50)</f>
        <v>3478907.04396787</v>
      </c>
      <c r="F50" s="28">
        <f t="shared" si="0"/>
        <v>78882059.32980153</v>
      </c>
    </row>
    <row r="51" spans="1:6" ht="12.75">
      <c r="A51" s="20" t="s">
        <v>67</v>
      </c>
      <c r="B51" s="28">
        <f>SUM('Alabama Life'!B51,'American Educators'!B51,'American Integrity'!B51,'AMS Life'!B51,'Andrew Jackson'!B51,'coastal states'!B51,'Confed Life &amp; Annty (CLIAC)'!B51,'Consolidated National'!B51,'Consumers United'!B51,'Corporate Life'!B51,'Diamond Benefits'!B51,'EBL Life'!B51,'George Washington'!B51,'Inter-American'!B51,'Investment Life of America'!B51,'Midwest Life'!B51,'Mutual Security'!B51,'Natl American'!B51,'National Heritage'!B51,'New Jersey Life'!B51,'Old Colony Life'!B51,'Pacific Standard'!B51,'Summit National'!B51,supreme!B51,underwriters!B51,Unison!B51,'United Republic'!B51,'first natl'!B51,'Investors Equity'!B51)+SUM('amer life asr'!B51,'Amer Std Life Acc'!B51,fcl!B51)</f>
        <v>1090602.6356833305</v>
      </c>
      <c r="C51" s="28">
        <f>SUM('Alabama Life'!C51,'American Educators'!C51,'American Integrity'!C51,'AMS Life'!C51,'Andrew Jackson'!C51,'coastal states'!C51,'Confed Life &amp; Annty (CLIAC)'!C51,'Consolidated National'!C51,'Consumers United'!C51,'Corporate Life'!C51,'Diamond Benefits'!C51,'EBL Life'!C51,'George Washington'!C51,'Inter-American'!C51,'Investment Life of America'!C51,'Midwest Life'!C51,'Mutual Security'!C51,'Natl American'!C51,'National Heritage'!C51,'New Jersey Life'!C51,'Old Colony Life'!C51,'Pacific Standard'!C51,'Summit National'!C51,supreme!C51,underwriters!C51,Unison!C51,'United Republic'!C51,'first natl'!C51,'Investors Equity'!C51)+SUM('amer life asr'!C51,'Amer Std Life Acc'!C51,fcl!C51)</f>
        <v>782766.5120211034</v>
      </c>
      <c r="D51" s="28">
        <f>SUM('Alabama Life'!D51,'American Educators'!D51,'American Integrity'!D51,'AMS Life'!D51,'Andrew Jackson'!D51,'coastal states'!D51,'Confed Life &amp; Annty (CLIAC)'!D51,'Consolidated National'!D51,'Consumers United'!D51,'Corporate Life'!D51,'Diamond Benefits'!D51,'EBL Life'!D51,'George Washington'!D51,'Inter-American'!D51,'Investment Life of America'!D51,'Midwest Life'!D51,'Mutual Security'!D51,'Natl American'!D51,'National Heritage'!D51,'New Jersey Life'!D51,'Old Colony Life'!D51,'Pacific Standard'!D51,'Summit National'!D51,supreme!D51,underwriters!D51,Unison!D51,'United Republic'!D51,'first natl'!D51,'Investors Equity'!D51)+SUM('amer life asr'!D51,'Amer Std Life Acc'!D51,fcl!D51)</f>
        <v>130143.59555990859</v>
      </c>
      <c r="E51" s="28">
        <f>SUM('Alabama Life'!E51,'American Educators'!E51,'American Integrity'!E51,'AMS Life'!E51,'Andrew Jackson'!E51,'coastal states'!E51,'Confed Life &amp; Annty (CLIAC)'!E51,'Consolidated National'!E51,'Consumers United'!E51,'Corporate Life'!E51,'Diamond Benefits'!E51,'EBL Life'!E51,'George Washington'!E51,'Inter-American'!E51,'Investment Life of America'!E51,'Midwest Life'!E51,'Mutual Security'!E51,'Natl American'!E51,'National Heritage'!E51,'New Jersey Life'!E51,'Old Colony Life'!E51,'Pacific Standard'!E51,'Summit National'!E51,supreme!E51,underwriters!E51,Unison!E51,'United Republic'!E51,'first natl'!E51,'Investors Equity'!E51)+SUM('amer life asr'!E51,'Amer Std Life Acc'!E51,fcl!E51)</f>
        <v>94.36494649158621</v>
      </c>
      <c r="F51" s="28">
        <f t="shared" si="0"/>
        <v>2003607.108210834</v>
      </c>
    </row>
    <row r="52" spans="1:6" ht="12.75">
      <c r="A52" s="20" t="s">
        <v>68</v>
      </c>
      <c r="B52" s="28">
        <f>SUM('Alabama Life'!B52,'American Educators'!B52,'American Integrity'!B52,'AMS Life'!B52,'Andrew Jackson'!B52,'coastal states'!B52,'Confed Life &amp; Annty (CLIAC)'!B52,'Consolidated National'!B52,'Consumers United'!B52,'Corporate Life'!B52,'Diamond Benefits'!B52,'EBL Life'!B52,'George Washington'!B52,'Inter-American'!B52,'Investment Life of America'!B52,'Midwest Life'!B52,'Mutual Security'!B52,'Natl American'!B52,'National Heritage'!B52,'New Jersey Life'!B52,'Old Colony Life'!B52,'Pacific Standard'!B52,'Summit National'!B52,supreme!B52,underwriters!B52,Unison!B52,'United Republic'!B52,'first natl'!B52,'Investors Equity'!B52)+SUM('amer life asr'!B52,'Amer Std Life Acc'!B52,fcl!B52)</f>
        <v>89645.86402841513</v>
      </c>
      <c r="C52" s="28">
        <f>SUM('Alabama Life'!C52,'American Educators'!C52,'American Integrity'!C52,'AMS Life'!C52,'Andrew Jackson'!C52,'coastal states'!C52,'Confed Life &amp; Annty (CLIAC)'!C52,'Consolidated National'!C52,'Consumers United'!C52,'Corporate Life'!C52,'Diamond Benefits'!C52,'EBL Life'!C52,'George Washington'!C52,'Inter-American'!C52,'Investment Life of America'!C52,'Midwest Life'!C52,'Mutual Security'!C52,'Natl American'!C52,'National Heritage'!C52,'New Jersey Life'!C52,'Old Colony Life'!C52,'Pacific Standard'!C52,'Summit National'!C52,supreme!C52,underwriters!C52,Unison!C52,'United Republic'!C52,'first natl'!C52,'Investors Equity'!C52)+SUM('amer life asr'!C52,'Amer Std Life Acc'!C52,fcl!C52)</f>
        <v>52891.30377354854</v>
      </c>
      <c r="D52" s="28">
        <f>SUM('Alabama Life'!D52,'American Educators'!D52,'American Integrity'!D52,'AMS Life'!D52,'Andrew Jackson'!D52,'coastal states'!D52,'Confed Life &amp; Annty (CLIAC)'!D52,'Consolidated National'!D52,'Consumers United'!D52,'Corporate Life'!D52,'Diamond Benefits'!D52,'EBL Life'!D52,'George Washington'!D52,'Inter-American'!D52,'Investment Life of America'!D52,'Midwest Life'!D52,'Mutual Security'!D52,'Natl American'!D52,'National Heritage'!D52,'New Jersey Life'!D52,'Old Colony Life'!D52,'Pacific Standard'!D52,'Summit National'!D52,supreme!D52,underwriters!D52,Unison!D52,'United Republic'!D52,'first natl'!D52,'Investors Equity'!D52)+SUM('amer life asr'!D52,'Amer Std Life Acc'!D52,fcl!D52)</f>
        <v>16864.50839198495</v>
      </c>
      <c r="E52" s="28">
        <f>SUM('Alabama Life'!E52,'American Educators'!E52,'American Integrity'!E52,'AMS Life'!E52,'Andrew Jackson'!E52,'coastal states'!E52,'Confed Life &amp; Annty (CLIAC)'!E52,'Consolidated National'!E52,'Consumers United'!E52,'Corporate Life'!E52,'Diamond Benefits'!E52,'EBL Life'!E52,'George Washington'!E52,'Inter-American'!E52,'Investment Life of America'!E52,'Midwest Life'!E52,'Mutual Security'!E52,'Natl American'!E52,'National Heritage'!E52,'New Jersey Life'!E52,'Old Colony Life'!E52,'Pacific Standard'!E52,'Summit National'!E52,supreme!E52,underwriters!E52,Unison!E52,'United Republic'!E52,'first natl'!E52,'Investors Equity'!E52)+SUM('amer life asr'!E52,'Amer Std Life Acc'!E52,fcl!E52)</f>
        <v>0</v>
      </c>
      <c r="F52" s="28">
        <f t="shared" si="0"/>
        <v>159401.67619394863</v>
      </c>
    </row>
    <row r="53" spans="1:6" ht="12.75">
      <c r="A53" s="20" t="s">
        <v>69</v>
      </c>
      <c r="B53" s="28">
        <f>SUM('Alabama Life'!B53,'American Educators'!B53,'American Integrity'!B53,'AMS Life'!B53,'Andrew Jackson'!B53,'coastal states'!B53,'Confed Life &amp; Annty (CLIAC)'!B53,'Consolidated National'!B53,'Consumers United'!B53,'Corporate Life'!B53,'Diamond Benefits'!B53,'EBL Life'!B53,'George Washington'!B53,'Inter-American'!B53,'Investment Life of America'!B53,'Midwest Life'!B53,'Mutual Security'!B53,'Natl American'!B53,'National Heritage'!B53,'New Jersey Life'!B53,'Old Colony Life'!B53,'Pacific Standard'!B53,'Summit National'!B53,supreme!B53,underwriters!B53,Unison!B53,'United Republic'!B53,'first natl'!B53,'Investors Equity'!B53)+SUM('amer life asr'!B53,'Amer Std Life Acc'!B53,fcl!B53)</f>
        <v>5215979.3981972365</v>
      </c>
      <c r="C53" s="28">
        <f>SUM('Alabama Life'!C53,'American Educators'!C53,'American Integrity'!C53,'AMS Life'!C53,'Andrew Jackson'!C53,'coastal states'!C53,'Confed Life &amp; Annty (CLIAC)'!C53,'Consolidated National'!C53,'Consumers United'!C53,'Corporate Life'!C53,'Diamond Benefits'!C53,'EBL Life'!C53,'George Washington'!C53,'Inter-American'!C53,'Investment Life of America'!C53,'Midwest Life'!C53,'Mutual Security'!C53,'Natl American'!C53,'National Heritage'!C53,'New Jersey Life'!C53,'Old Colony Life'!C53,'Pacific Standard'!C53,'Summit National'!C53,supreme!C53,underwriters!C53,Unison!C53,'United Republic'!C53,'first natl'!C53,'Investors Equity'!C53)+SUM('amer life asr'!C53,'Amer Std Life Acc'!C53,fcl!C53)</f>
        <v>6104715.444138692</v>
      </c>
      <c r="D53" s="28">
        <f>SUM('Alabama Life'!D53,'American Educators'!D53,'American Integrity'!D53,'AMS Life'!D53,'Andrew Jackson'!D53,'coastal states'!D53,'Confed Life &amp; Annty (CLIAC)'!D53,'Consolidated National'!D53,'Consumers United'!D53,'Corporate Life'!D53,'Diamond Benefits'!D53,'EBL Life'!D53,'George Washington'!D53,'Inter-American'!D53,'Investment Life of America'!D53,'Midwest Life'!D53,'Mutual Security'!D53,'Natl American'!D53,'National Heritage'!D53,'New Jersey Life'!D53,'Old Colony Life'!D53,'Pacific Standard'!D53,'Summit National'!D53,supreme!D53,underwriters!D53,Unison!D53,'United Republic'!D53,'first natl'!D53,'Investors Equity'!D53)+SUM('amer life asr'!D53,'Amer Std Life Acc'!D53,fcl!D53)</f>
        <v>790247.7125638501</v>
      </c>
      <c r="E53" s="28">
        <f>SUM('Alabama Life'!E53,'American Educators'!E53,'American Integrity'!E53,'AMS Life'!E53,'Andrew Jackson'!E53,'coastal states'!E53,'Confed Life &amp; Annty (CLIAC)'!E53,'Consolidated National'!E53,'Consumers United'!E53,'Corporate Life'!E53,'Diamond Benefits'!E53,'EBL Life'!E53,'George Washington'!E53,'Inter-American'!E53,'Investment Life of America'!E53,'Midwest Life'!E53,'Mutual Security'!E53,'Natl American'!E53,'National Heritage'!E53,'New Jersey Life'!E53,'Old Colony Life'!E53,'Pacific Standard'!E53,'Summit National'!E53,supreme!E53,underwriters!E53,Unison!E53,'United Republic'!E53,'first natl'!E53,'Investors Equity'!E53)+SUM('amer life asr'!E53,'Amer Std Life Acc'!E53,fcl!E53)</f>
        <v>0</v>
      </c>
      <c r="F53" s="28">
        <f t="shared" si="0"/>
        <v>12110942.554899778</v>
      </c>
    </row>
    <row r="54" spans="1:6" ht="12.75">
      <c r="A54" s="20" t="s">
        <v>70</v>
      </c>
      <c r="B54" s="28">
        <f>SUM('Alabama Life'!B54,'American Educators'!B54,'American Integrity'!B54,'AMS Life'!B54,'Andrew Jackson'!B54,'coastal states'!B54,'Confed Life &amp; Annty (CLIAC)'!B54,'Consolidated National'!B54,'Consumers United'!B54,'Corporate Life'!B54,'Diamond Benefits'!B54,'EBL Life'!B54,'George Washington'!B54,'Inter-American'!B54,'Investment Life of America'!B54,'Midwest Life'!B54,'Mutual Security'!B54,'Natl American'!B54,'National Heritage'!B54,'New Jersey Life'!B54,'Old Colony Life'!B54,'Pacific Standard'!B54,'Summit National'!B54,supreme!B54,underwriters!B54,Unison!B54,'United Republic'!B54,'first natl'!B54,'Investors Equity'!B54)+SUM('amer life asr'!B54,'Amer Std Life Acc'!B54,fcl!B54)</f>
        <v>6168854.352149842</v>
      </c>
      <c r="C54" s="28">
        <f>SUM('Alabama Life'!C54,'American Educators'!C54,'American Integrity'!C54,'AMS Life'!C54,'Andrew Jackson'!C54,'coastal states'!C54,'Confed Life &amp; Annty (CLIAC)'!C54,'Consolidated National'!C54,'Consumers United'!C54,'Corporate Life'!C54,'Diamond Benefits'!C54,'EBL Life'!C54,'George Washington'!C54,'Inter-American'!C54,'Investment Life of America'!C54,'Midwest Life'!C54,'Mutual Security'!C54,'Natl American'!C54,'National Heritage'!C54,'New Jersey Life'!C54,'Old Colony Life'!C54,'Pacific Standard'!C54,'Summit National'!C54,supreme!C54,underwriters!C54,Unison!C54,'United Republic'!C54,'first natl'!C54,'Investors Equity'!C54)+SUM('amer life asr'!C54,'Amer Std Life Acc'!C54,fcl!C54)</f>
        <v>7139986.771353442</v>
      </c>
      <c r="D54" s="28">
        <f>SUM('Alabama Life'!D54,'American Educators'!D54,'American Integrity'!D54,'AMS Life'!D54,'Andrew Jackson'!D54,'coastal states'!D54,'Confed Life &amp; Annty (CLIAC)'!D54,'Consolidated National'!D54,'Consumers United'!D54,'Corporate Life'!D54,'Diamond Benefits'!D54,'EBL Life'!D54,'George Washington'!D54,'Inter-American'!D54,'Investment Life of America'!D54,'Midwest Life'!D54,'Mutual Security'!D54,'Natl American'!D54,'National Heritage'!D54,'New Jersey Life'!D54,'Old Colony Life'!D54,'Pacific Standard'!D54,'Summit National'!D54,supreme!D54,underwriters!D54,Unison!D54,'United Republic'!D54,'first natl'!D54,'Investors Equity'!D54)+SUM('amer life asr'!D54,'Amer Std Life Acc'!D54,fcl!D54)</f>
        <v>7688942.054446859</v>
      </c>
      <c r="E54" s="28">
        <f>SUM('Alabama Life'!E54,'American Educators'!E54,'American Integrity'!E54,'AMS Life'!E54,'Andrew Jackson'!E54,'coastal states'!E54,'Confed Life &amp; Annty (CLIAC)'!E54,'Consolidated National'!E54,'Consumers United'!E54,'Corporate Life'!E54,'Diamond Benefits'!E54,'EBL Life'!E54,'George Washington'!E54,'Inter-American'!E54,'Investment Life of America'!E54,'Midwest Life'!E54,'Mutual Security'!E54,'Natl American'!E54,'National Heritage'!E54,'New Jersey Life'!E54,'Old Colony Life'!E54,'Pacific Standard'!E54,'Summit National'!E54,supreme!E54,underwriters!E54,Unison!E54,'United Republic'!E54,'first natl'!E54,'Investors Equity'!E54)+SUM('amer life asr'!E54,'Amer Std Life Acc'!E54,fcl!E54)</f>
        <v>1582.3252411160397</v>
      </c>
      <c r="F54" s="28">
        <f t="shared" si="0"/>
        <v>20999365.50319126</v>
      </c>
    </row>
    <row r="55" spans="1:6" ht="12.75">
      <c r="A55" s="20" t="s">
        <v>71</v>
      </c>
      <c r="B55" s="28">
        <f>SUM('Alabama Life'!B55,'American Educators'!B55,'American Integrity'!B55,'AMS Life'!B55,'Andrew Jackson'!B55,'coastal states'!B55,'Confed Life &amp; Annty (CLIAC)'!B55,'Consolidated National'!B55,'Consumers United'!B55,'Corporate Life'!B55,'Diamond Benefits'!B55,'EBL Life'!B55,'George Washington'!B55,'Inter-American'!B55,'Investment Life of America'!B55,'Midwest Life'!B55,'Mutual Security'!B55,'Natl American'!B55,'National Heritage'!B55,'New Jersey Life'!B55,'Old Colony Life'!B55,'Pacific Standard'!B55,'Summit National'!B55,supreme!B55,underwriters!B55,Unison!B55,'United Republic'!B55,'first natl'!B55,'Investors Equity'!B55)+SUM('amer life asr'!B55,'Amer Std Life Acc'!B55,fcl!B55)</f>
        <v>1493622.6354120213</v>
      </c>
      <c r="C55" s="28">
        <f>SUM('Alabama Life'!C55,'American Educators'!C55,'American Integrity'!C55,'AMS Life'!C55,'Andrew Jackson'!C55,'coastal states'!C55,'Confed Life &amp; Annty (CLIAC)'!C55,'Consolidated National'!C55,'Consumers United'!C55,'Corporate Life'!C55,'Diamond Benefits'!C55,'EBL Life'!C55,'George Washington'!C55,'Inter-American'!C55,'Investment Life of America'!C55,'Midwest Life'!C55,'Mutual Security'!C55,'Natl American'!C55,'National Heritage'!C55,'New Jersey Life'!C55,'Old Colony Life'!C55,'Pacific Standard'!C55,'Summit National'!C55,supreme!C55,underwriters!C55,Unison!C55,'United Republic'!C55,'first natl'!C55,'Investors Equity'!C55)+SUM('amer life asr'!C55,'Amer Std Life Acc'!C55,fcl!C55)</f>
        <v>3176745.5599029297</v>
      </c>
      <c r="D55" s="28">
        <f>SUM('Alabama Life'!D55,'American Educators'!D55,'American Integrity'!D55,'AMS Life'!D55,'Andrew Jackson'!D55,'coastal states'!D55,'Confed Life &amp; Annty (CLIAC)'!D55,'Consolidated National'!D55,'Consumers United'!D55,'Corporate Life'!D55,'Diamond Benefits'!D55,'EBL Life'!D55,'George Washington'!D55,'Inter-American'!D55,'Investment Life of America'!D55,'Midwest Life'!D55,'Mutual Security'!D55,'Natl American'!D55,'National Heritage'!D55,'New Jersey Life'!D55,'Old Colony Life'!D55,'Pacific Standard'!D55,'Summit National'!D55,supreme!D55,underwriters!D55,Unison!D55,'United Republic'!D55,'first natl'!D55,'Investors Equity'!D55)+SUM('amer life asr'!D55,'Amer Std Life Acc'!D55,fcl!D55)</f>
        <v>544965.3457444528</v>
      </c>
      <c r="E55" s="28">
        <f>SUM('Alabama Life'!E55,'American Educators'!E55,'American Integrity'!E55,'AMS Life'!E55,'Andrew Jackson'!E55,'coastal states'!E55,'Confed Life &amp; Annty (CLIAC)'!E55,'Consolidated National'!E55,'Consumers United'!E55,'Corporate Life'!E55,'Diamond Benefits'!E55,'EBL Life'!E55,'George Washington'!E55,'Inter-American'!E55,'Investment Life of America'!E55,'Midwest Life'!E55,'Mutual Security'!E55,'Natl American'!E55,'National Heritage'!E55,'New Jersey Life'!E55,'Old Colony Life'!E55,'Pacific Standard'!E55,'Summit National'!E55,supreme!E55,underwriters!E55,Unison!E55,'United Republic'!E55,'first natl'!E55,'Investors Equity'!E55)+SUM('amer life asr'!E55,'Amer Std Life Acc'!E55,fcl!E55)</f>
        <v>0</v>
      </c>
      <c r="F55" s="28">
        <f t="shared" si="0"/>
        <v>5215333.541059404</v>
      </c>
    </row>
    <row r="56" spans="1:6" ht="12.75">
      <c r="A56" s="20" t="s">
        <v>72</v>
      </c>
      <c r="B56" s="28">
        <f>SUM('Alabama Life'!B56,'American Educators'!B56,'American Integrity'!B56,'AMS Life'!B56,'Andrew Jackson'!B56,'coastal states'!B56,'Confed Life &amp; Annty (CLIAC)'!B56,'Consolidated National'!B56,'Consumers United'!B56,'Corporate Life'!B56,'Diamond Benefits'!B56,'EBL Life'!B56,'George Washington'!B56,'Inter-American'!B56,'Investment Life of America'!B56,'Midwest Life'!B56,'Mutual Security'!B56,'Natl American'!B56,'National Heritage'!B56,'New Jersey Life'!B56,'Old Colony Life'!B56,'Pacific Standard'!B56,'Summit National'!B56,supreme!B56,underwriters!B56,Unison!B56,'United Republic'!B56,'first natl'!B56,'Investors Equity'!B56)+SUM('amer life asr'!B56,'Amer Std Life Acc'!B56,fcl!B56)</f>
        <v>15323132.41189711</v>
      </c>
      <c r="C56" s="28">
        <f>SUM('Alabama Life'!C56,'American Educators'!C56,'American Integrity'!C56,'AMS Life'!C56,'Andrew Jackson'!C56,'coastal states'!C56,'Confed Life &amp; Annty (CLIAC)'!C56,'Consolidated National'!C56,'Consumers United'!C56,'Corporate Life'!C56,'Diamond Benefits'!C56,'EBL Life'!C56,'George Washington'!C56,'Inter-American'!C56,'Investment Life of America'!C56,'Midwest Life'!C56,'Mutual Security'!C56,'Natl American'!C56,'National Heritage'!C56,'New Jersey Life'!C56,'Old Colony Life'!C56,'Pacific Standard'!C56,'Summit National'!C56,supreme!C56,underwriters!C56,Unison!C56,'United Republic'!C56,'first natl'!C56,'Investors Equity'!C56)+SUM('amer life asr'!C56,'Amer Std Life Acc'!C56,fcl!C56)</f>
        <v>847353.6375169125</v>
      </c>
      <c r="D56" s="28">
        <f>SUM('Alabama Life'!D56,'American Educators'!D56,'American Integrity'!D56,'AMS Life'!D56,'Andrew Jackson'!D56,'coastal states'!D56,'Confed Life &amp; Annty (CLIAC)'!D56,'Consolidated National'!D56,'Consumers United'!D56,'Corporate Life'!D56,'Diamond Benefits'!D56,'EBL Life'!D56,'George Washington'!D56,'Inter-American'!D56,'Investment Life of America'!D56,'Midwest Life'!D56,'Mutual Security'!D56,'Natl American'!D56,'National Heritage'!D56,'New Jersey Life'!D56,'Old Colony Life'!D56,'Pacific Standard'!D56,'Summit National'!D56,supreme!D56,underwriters!D56,Unison!D56,'United Republic'!D56,'first natl'!D56,'Investors Equity'!D56)+SUM('amer life asr'!D56,'Amer Std Life Acc'!D56,fcl!D56)</f>
        <v>257657.19838080383</v>
      </c>
      <c r="E56" s="28">
        <f>SUM('Alabama Life'!E56,'American Educators'!E56,'American Integrity'!E56,'AMS Life'!E56,'Andrew Jackson'!E56,'coastal states'!E56,'Confed Life &amp; Annty (CLIAC)'!E56,'Consolidated National'!E56,'Consumers United'!E56,'Corporate Life'!E56,'Diamond Benefits'!E56,'EBL Life'!E56,'George Washington'!E56,'Inter-American'!E56,'Investment Life of America'!E56,'Midwest Life'!E56,'Mutual Security'!E56,'Natl American'!E56,'National Heritage'!E56,'New Jersey Life'!E56,'Old Colony Life'!E56,'Pacific Standard'!E56,'Summit National'!E56,supreme!E56,underwriters!E56,Unison!E56,'United Republic'!E56,'first natl'!E56,'Investors Equity'!E56)+SUM('amer life asr'!E56,'Amer Std Life Acc'!E56,fcl!E56)</f>
        <v>0</v>
      </c>
      <c r="F56" s="28">
        <f t="shared" si="0"/>
        <v>16428143.247794826</v>
      </c>
    </row>
    <row r="57" spans="1:6" ht="12.75">
      <c r="A57" s="20" t="s">
        <v>73</v>
      </c>
      <c r="B57" s="28">
        <f>SUM('Alabama Life'!B57,'American Educators'!B57,'American Integrity'!B57,'AMS Life'!B57,'Andrew Jackson'!B57,'coastal states'!B57,'Confed Life &amp; Annty (CLIAC)'!B57,'Consolidated National'!B57,'Consumers United'!B57,'Corporate Life'!B57,'Diamond Benefits'!B57,'EBL Life'!B57,'George Washington'!B57,'Inter-American'!B57,'Investment Life of America'!B57,'Midwest Life'!B57,'Mutual Security'!B57,'Natl American'!B57,'National Heritage'!B57,'New Jersey Life'!B57,'Old Colony Life'!B57,'Pacific Standard'!B57,'Summit National'!B57,supreme!B57,underwriters!B57,Unison!B57,'United Republic'!B57,'first natl'!B57,'Investors Equity'!B57)+SUM('amer life asr'!B57,'Amer Std Life Acc'!B57,fcl!B57)</f>
        <v>541631.3098426213</v>
      </c>
      <c r="C57" s="28">
        <f>SUM('Alabama Life'!C57,'American Educators'!C57,'American Integrity'!C57,'AMS Life'!C57,'Andrew Jackson'!C57,'coastal states'!C57,'Confed Life &amp; Annty (CLIAC)'!C57,'Consolidated National'!C57,'Consumers United'!C57,'Corporate Life'!C57,'Diamond Benefits'!C57,'EBL Life'!C57,'George Washington'!C57,'Inter-American'!C57,'Investment Life of America'!C57,'Midwest Life'!C57,'Mutual Security'!C57,'Natl American'!C57,'National Heritage'!C57,'New Jersey Life'!C57,'Old Colony Life'!C57,'Pacific Standard'!C57,'Summit National'!C57,supreme!C57,underwriters!C57,Unison!C57,'United Republic'!C57,'first natl'!C57,'Investors Equity'!C57)+SUM('amer life asr'!C57,'Amer Std Life Acc'!C57,fcl!C57)</f>
        <v>1755299.481420184</v>
      </c>
      <c r="D57" s="28">
        <f>SUM('Alabama Life'!D57,'American Educators'!D57,'American Integrity'!D57,'AMS Life'!D57,'Andrew Jackson'!D57,'coastal states'!D57,'Confed Life &amp; Annty (CLIAC)'!D57,'Consolidated National'!D57,'Consumers United'!D57,'Corporate Life'!D57,'Diamond Benefits'!D57,'EBL Life'!D57,'George Washington'!D57,'Inter-American'!D57,'Investment Life of America'!D57,'Midwest Life'!D57,'Mutual Security'!D57,'Natl American'!D57,'National Heritage'!D57,'New Jersey Life'!D57,'Old Colony Life'!D57,'Pacific Standard'!D57,'Summit National'!D57,supreme!D57,underwriters!D57,Unison!D57,'United Republic'!D57,'first natl'!D57,'Investors Equity'!D57)+SUM('amer life asr'!D57,'Amer Std Life Acc'!D57,fcl!D57)</f>
        <v>464478.14136093896</v>
      </c>
      <c r="E57" s="28">
        <f>SUM('Alabama Life'!E57,'American Educators'!E57,'American Integrity'!E57,'AMS Life'!E57,'Andrew Jackson'!E57,'coastal states'!E57,'Confed Life &amp; Annty (CLIAC)'!E57,'Consolidated National'!E57,'Consumers United'!E57,'Corporate Life'!E57,'Diamond Benefits'!E57,'EBL Life'!E57,'George Washington'!E57,'Inter-American'!E57,'Investment Life of America'!E57,'Midwest Life'!E57,'Mutual Security'!E57,'Natl American'!E57,'National Heritage'!E57,'New Jersey Life'!E57,'Old Colony Life'!E57,'Pacific Standard'!E57,'Summit National'!E57,supreme!E57,underwriters!E57,Unison!E57,'United Republic'!E57,'first natl'!E57,'Investors Equity'!E57)+SUM('amer life asr'!E57,'Amer Std Life Acc'!E57,fcl!E57)</f>
        <v>0</v>
      </c>
      <c r="F57" s="28">
        <f t="shared" si="0"/>
        <v>2761408.9326237445</v>
      </c>
    </row>
    <row r="58" spans="1:6" ht="12.75">
      <c r="A58" s="20" t="s">
        <v>74</v>
      </c>
      <c r="B58" s="28">
        <f>SUM('Alabama Life'!B58,'American Educators'!B58,'American Integrity'!B58,'AMS Life'!B58,'Andrew Jackson'!B58,'coastal states'!B58,'Confed Life &amp; Annty (CLIAC)'!B58,'Consolidated National'!B58,'Consumers United'!B58,'Corporate Life'!B58,'Diamond Benefits'!B58,'EBL Life'!B58,'George Washington'!B58,'Inter-American'!B58,'Investment Life of America'!B58,'Midwest Life'!B58,'Mutual Security'!B58,'Natl American'!B58,'National Heritage'!B58,'New Jersey Life'!B58,'Old Colony Life'!B58,'Pacific Standard'!B58,'Summit National'!B58,supreme!B58,underwriters!B58,Unison!B58,'United Republic'!B58,'first natl'!B58,'Investors Equity'!B58)+SUM('amer life asr'!B58,'Amer Std Life Acc'!B58,fcl!B58)</f>
        <v>0</v>
      </c>
      <c r="C58" s="28">
        <f>SUM('Alabama Life'!C58,'American Educators'!C58,'American Integrity'!C58,'AMS Life'!C58,'Andrew Jackson'!C58,'coastal states'!C58,'Confed Life &amp; Annty (CLIAC)'!C58,'Consolidated National'!C58,'Consumers United'!C58,'Corporate Life'!C58,'Diamond Benefits'!C58,'EBL Life'!C58,'George Washington'!C58,'Inter-American'!C58,'Investment Life of America'!C58,'Midwest Life'!C58,'Mutual Security'!C58,'Natl American'!C58,'National Heritage'!C58,'New Jersey Life'!C58,'Old Colony Life'!C58,'Pacific Standard'!C58,'Summit National'!C58,supreme!C58,underwriters!C58,Unison!C58,'United Republic'!C58,'first natl'!C58,'Investors Equity'!C58)+SUM('amer life asr'!C58,'Amer Std Life Acc'!C58,fcl!C58)</f>
        <v>0</v>
      </c>
      <c r="D58" s="28">
        <f>SUM('Alabama Life'!D58,'American Educators'!D58,'American Integrity'!D58,'AMS Life'!D58,'Andrew Jackson'!D58,'coastal states'!D58,'Confed Life &amp; Annty (CLIAC)'!D58,'Consolidated National'!D58,'Consumers United'!D58,'Corporate Life'!D58,'Diamond Benefits'!D58,'EBL Life'!D58,'George Washington'!D58,'Inter-American'!D58,'Investment Life of America'!D58,'Midwest Life'!D58,'Mutual Security'!D58,'Natl American'!D58,'National Heritage'!D58,'New Jersey Life'!D58,'Old Colony Life'!D58,'Pacific Standard'!D58,'Summit National'!D58,supreme!D58,underwriters!D58,Unison!D58,'United Republic'!D58,'first natl'!D58,'Investors Equity'!D58)+SUM('amer life asr'!D58,'Amer Std Life Acc'!D58,fcl!D58)</f>
        <v>1482.0355497906037</v>
      </c>
      <c r="E58" s="28">
        <f>SUM('Alabama Life'!E58,'American Educators'!E58,'American Integrity'!E58,'AMS Life'!E58,'Andrew Jackson'!E58,'coastal states'!E58,'Confed Life &amp; Annty (CLIAC)'!E58,'Consolidated National'!E58,'Consumers United'!E58,'Corporate Life'!E58,'Diamond Benefits'!E58,'EBL Life'!E58,'George Washington'!E58,'Inter-American'!E58,'Investment Life of America'!E58,'Midwest Life'!E58,'Mutual Security'!E58,'Natl American'!E58,'National Heritage'!E58,'New Jersey Life'!E58,'Old Colony Life'!E58,'Pacific Standard'!E58,'Summit National'!E58,supreme!E58,underwriters!E58,Unison!E58,'United Republic'!E58,'first natl'!E58,'Investors Equity'!E58)+SUM('amer life asr'!E58,'Amer Std Life Acc'!E58,fcl!E58)</f>
        <v>0</v>
      </c>
      <c r="F58" s="28">
        <f t="shared" si="0"/>
        <v>1482.0355497906037</v>
      </c>
    </row>
    <row r="59" spans="1:6" ht="12.75">
      <c r="A59" s="20"/>
      <c r="B59" s="28"/>
      <c r="C59" s="28"/>
      <c r="D59" s="28"/>
      <c r="E59" s="28"/>
      <c r="F59" s="28"/>
    </row>
    <row r="60" spans="1:6" ht="12.75">
      <c r="A60" s="20" t="s">
        <v>6</v>
      </c>
      <c r="B60" s="28">
        <f>SUM(B6:B58)</f>
        <v>321174973.2152914</v>
      </c>
      <c r="C60" s="28">
        <f>SUM(C6:C58)</f>
        <v>782029047.1349539</v>
      </c>
      <c r="D60" s="28">
        <f>SUM(D6:D58)</f>
        <v>97018861.57890317</v>
      </c>
      <c r="E60" s="28">
        <f>SUM(E6:E58)</f>
        <v>32289714.02163381</v>
      </c>
      <c r="F60" s="28">
        <f>SUM(F6:F58)</f>
        <v>1232512595.9507828</v>
      </c>
    </row>
    <row r="62" spans="1:6" ht="12.75">
      <c r="A62" s="136" t="s">
        <v>246</v>
      </c>
      <c r="B62" s="136"/>
      <c r="C62" s="136"/>
      <c r="D62" s="136"/>
      <c r="E62" s="136"/>
      <c r="F62" s="136"/>
    </row>
    <row r="63" spans="1:6" ht="12.75">
      <c r="A63" s="16" t="s">
        <v>139</v>
      </c>
      <c r="B63" s="136" t="s">
        <v>148</v>
      </c>
      <c r="C63" s="136"/>
      <c r="D63" s="136"/>
      <c r="E63" s="136"/>
      <c r="F63" s="136"/>
    </row>
    <row r="65" spans="1:6" ht="12.75">
      <c r="A65" s="16" t="s">
        <v>6</v>
      </c>
      <c r="B65" s="16">
        <f>SUM(B60:B63)</f>
        <v>321174973.2152914</v>
      </c>
      <c r="C65" s="16">
        <f>SUM(C60:C63)</f>
        <v>782029047.1349539</v>
      </c>
      <c r="D65" s="16">
        <f>SUM(D60:D63)</f>
        <v>97018861.57890317</v>
      </c>
      <c r="E65" s="16">
        <f>SUM(E60:E63)</f>
        <v>32289714.02163381</v>
      </c>
      <c r="F65" s="16">
        <f>SUM(F60:F63)</f>
        <v>1232512595.9507828</v>
      </c>
    </row>
    <row r="67" spans="1:6" ht="12.75">
      <c r="A67" s="16" t="s">
        <v>140</v>
      </c>
      <c r="B67" s="16">
        <f>+summary!G79</f>
        <v>321174973.2152914</v>
      </c>
      <c r="C67" s="16">
        <f>+summary!H79</f>
        <v>782029047.1349537</v>
      </c>
      <c r="D67" s="16">
        <f>+summary!I79</f>
        <v>97018861.57890317</v>
      </c>
      <c r="E67" s="16">
        <f>+summary!J79</f>
        <v>32289714.02163381</v>
      </c>
      <c r="F67" s="16">
        <f>+summary!K79</f>
        <v>1232512595.9507823</v>
      </c>
    </row>
    <row r="68" spans="2:6" ht="12.75">
      <c r="B68" s="16">
        <f>+B65-B67</f>
        <v>0</v>
      </c>
      <c r="C68" s="16">
        <f>+C65-C67</f>
        <v>0</v>
      </c>
      <c r="D68" s="16">
        <f>+D65-D67</f>
        <v>0</v>
      </c>
      <c r="E68" s="16">
        <f>+E65-E67</f>
        <v>0</v>
      </c>
      <c r="F68" s="16">
        <f>+F65-F67</f>
        <v>0</v>
      </c>
    </row>
  </sheetData>
  <mergeCells count="3">
    <mergeCell ref="A1:F1"/>
    <mergeCell ref="A62:F62"/>
    <mergeCell ref="B63:F63"/>
  </mergeCells>
  <printOptions horizontalCentered="1" verticalCentered="1"/>
  <pageMargins left="0.5" right="0.5" top="0" bottom="0" header="0.5" footer="0.5"/>
  <pageSetup orientation="portrait" scale="55" r:id="rId1"/>
  <headerFooter alignWithMargins="0">
    <oddHeader>&amp;L&amp;"Geneva,Bold"&amp;D&amp;R&amp;"Geneva,Bold"UNAUDITED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1.xml><?xml version="1.0" encoding="utf-8"?>
<worksheet xmlns="http://schemas.openxmlformats.org/spreadsheetml/2006/main" xmlns:r="http://schemas.openxmlformats.org/officeDocument/2006/relationships">
  <dimension ref="A1:I71"/>
  <sheetViews>
    <sheetView zoomScale="75" zoomScaleNormal="75" workbookViewId="0" topLeftCell="A1">
      <selection activeCell="A70" sqref="A70"/>
    </sheetView>
  </sheetViews>
  <sheetFormatPr defaultColWidth="9.00390625" defaultRowHeight="12.75"/>
  <cols>
    <col min="1" max="1" width="17.50390625" style="16" customWidth="1"/>
    <col min="2" max="2" width="9.375" style="16" bestFit="1" customWidth="1"/>
    <col min="3" max="3" width="11.625" style="16" customWidth="1"/>
    <col min="4" max="4" width="8.125" style="16" bestFit="1" customWidth="1"/>
    <col min="5" max="5" width="14.50390625" style="16" bestFit="1" customWidth="1"/>
    <col min="6" max="6" width="11.00390625" style="16" bestFit="1" customWidth="1"/>
    <col min="7" max="7" width="2.625" style="16" customWidth="1"/>
    <col min="8" max="8" width="19.00390625" style="16" bestFit="1" customWidth="1"/>
    <col min="9" max="9" width="11.00390625" style="28" bestFit="1" customWidth="1"/>
    <col min="10" max="16384" width="10.625" style="16" customWidth="1"/>
  </cols>
  <sheetData>
    <row r="1" spans="1:6" ht="12.75">
      <c r="A1" s="134" t="s">
        <v>236</v>
      </c>
      <c r="B1" s="134"/>
      <c r="C1" s="134"/>
      <c r="D1" s="134"/>
      <c r="E1" s="134"/>
      <c r="F1" s="134"/>
    </row>
    <row r="2" ht="12.75">
      <c r="A2" s="14" t="s">
        <v>0</v>
      </c>
    </row>
    <row r="3" spans="2:5" ht="12.75">
      <c r="B3" s="18"/>
      <c r="C3" s="18" t="s">
        <v>1</v>
      </c>
      <c r="E3" s="18" t="s">
        <v>2</v>
      </c>
    </row>
    <row r="4" spans="1:6" ht="12.75">
      <c r="A4" s="16" t="s">
        <v>0</v>
      </c>
      <c r="B4" s="18" t="s">
        <v>3</v>
      </c>
      <c r="C4" s="18" t="s">
        <v>4</v>
      </c>
      <c r="D4" s="18" t="s">
        <v>5</v>
      </c>
      <c r="E4" s="18" t="s">
        <v>4</v>
      </c>
      <c r="F4" s="18" t="s">
        <v>6</v>
      </c>
    </row>
    <row r="5" ht="12.75">
      <c r="A5" s="20"/>
    </row>
    <row r="6" spans="1:9" ht="12.75">
      <c r="A6" s="20" t="s">
        <v>7</v>
      </c>
      <c r="B6" s="28">
        <f>+'Old Faithful'!B6</f>
        <v>0</v>
      </c>
      <c r="C6" s="28">
        <f>+'Old Faithful'!C6</f>
        <v>0</v>
      </c>
      <c r="D6" s="28">
        <f>+'Old Faithful'!D6</f>
        <v>0</v>
      </c>
      <c r="E6" s="28">
        <f>+'Old Faithful'!E6</f>
        <v>0</v>
      </c>
      <c r="F6" s="28">
        <f>SUM(B6:E6)</f>
        <v>0</v>
      </c>
      <c r="H6" s="19" t="s">
        <v>171</v>
      </c>
      <c r="I6" s="28">
        <f>+summary!K83</f>
        <v>1473836.1991</v>
      </c>
    </row>
    <row r="7" spans="1:9" ht="12.75">
      <c r="A7" s="20" t="s">
        <v>9</v>
      </c>
      <c r="B7" s="28">
        <f>+'Old Faithful'!B7</f>
        <v>0</v>
      </c>
      <c r="C7" s="28">
        <f>+'Old Faithful'!C7</f>
        <v>0</v>
      </c>
      <c r="D7" s="28">
        <f>+'Old Faithful'!D7</f>
        <v>0</v>
      </c>
      <c r="E7" s="28">
        <f>+'Old Faithful'!E7</f>
        <v>0</v>
      </c>
      <c r="F7" s="28">
        <f aca="true" t="shared" si="0" ref="F7:F58">SUM(B7:E7)</f>
        <v>0</v>
      </c>
      <c r="H7" s="19"/>
      <c r="I7" s="26"/>
    </row>
    <row r="8" spans="1:9" ht="12.75">
      <c r="A8" s="20" t="s">
        <v>10</v>
      </c>
      <c r="B8" s="28">
        <f>+'Old Faithful'!B8</f>
        <v>0</v>
      </c>
      <c r="C8" s="28">
        <f>+'Old Faithful'!C8</f>
        <v>0</v>
      </c>
      <c r="D8" s="28">
        <f>+'Old Faithful'!D8</f>
        <v>0</v>
      </c>
      <c r="E8" s="28">
        <f>+'Old Faithful'!E8</f>
        <v>0</v>
      </c>
      <c r="F8" s="28">
        <f t="shared" si="0"/>
        <v>0</v>
      </c>
      <c r="H8" s="16" t="s">
        <v>6</v>
      </c>
      <c r="I8" s="28">
        <f>SUM(I6:I7)</f>
        <v>1473836.1991</v>
      </c>
    </row>
    <row r="9" spans="1:9" ht="12.75">
      <c r="A9" s="20" t="s">
        <v>11</v>
      </c>
      <c r="B9" s="28">
        <f>+'Old Faithful'!B9</f>
        <v>0</v>
      </c>
      <c r="C9" s="28">
        <f>+'Old Faithful'!C9</f>
        <v>0</v>
      </c>
      <c r="D9" s="28">
        <f>+'Old Faithful'!D9</f>
        <v>0</v>
      </c>
      <c r="E9" s="28">
        <f>+'Old Faithful'!E9</f>
        <v>0</v>
      </c>
      <c r="F9" s="28">
        <f t="shared" si="0"/>
        <v>0</v>
      </c>
      <c r="H9" s="16" t="s">
        <v>152</v>
      </c>
      <c r="I9" s="28">
        <f>+F65</f>
        <v>1473836.1990999999</v>
      </c>
    </row>
    <row r="10" spans="1:9" ht="12.75">
      <c r="A10" s="20" t="s">
        <v>12</v>
      </c>
      <c r="B10" s="28">
        <f>+'Old Faithful'!B10</f>
        <v>0</v>
      </c>
      <c r="C10" s="28">
        <f>+'Old Faithful'!C10</f>
        <v>0</v>
      </c>
      <c r="D10" s="28">
        <f>+'Old Faithful'!D10</f>
        <v>0</v>
      </c>
      <c r="E10" s="28">
        <f>+'Old Faithful'!E10</f>
        <v>0</v>
      </c>
      <c r="F10" s="28">
        <f t="shared" si="0"/>
        <v>0</v>
      </c>
      <c r="H10" s="19"/>
      <c r="I10" s="26"/>
    </row>
    <row r="11" spans="1:9" ht="12.75">
      <c r="A11" s="20" t="s">
        <v>14</v>
      </c>
      <c r="B11" s="28">
        <f>+'Old Faithful'!B11</f>
        <v>105365.60894704482</v>
      </c>
      <c r="C11" s="28">
        <f>+'Old Faithful'!C11</f>
        <v>77705.65100318221</v>
      </c>
      <c r="D11" s="28">
        <f>+'Old Faithful'!D11</f>
        <v>4061.1526253914744</v>
      </c>
      <c r="E11" s="28">
        <f>+'Old Faithful'!E11</f>
        <v>0</v>
      </c>
      <c r="F11" s="28">
        <f t="shared" si="0"/>
        <v>187132.4125756185</v>
      </c>
      <c r="H11" s="19"/>
      <c r="I11" s="26"/>
    </row>
    <row r="12" spans="1:9" ht="12.75">
      <c r="A12" s="20" t="s">
        <v>15</v>
      </c>
      <c r="B12" s="28">
        <f>+'Old Faithful'!B12</f>
        <v>0</v>
      </c>
      <c r="C12" s="28">
        <f>+'Old Faithful'!C12</f>
        <v>0</v>
      </c>
      <c r="D12" s="28">
        <f>+'Old Faithful'!D12</f>
        <v>0</v>
      </c>
      <c r="E12" s="28">
        <f>+'Old Faithful'!E12</f>
        <v>0</v>
      </c>
      <c r="F12" s="28">
        <f t="shared" si="0"/>
        <v>0</v>
      </c>
      <c r="H12" s="19"/>
      <c r="I12" s="26"/>
    </row>
    <row r="13" spans="1:9" ht="12.75">
      <c r="A13" s="20" t="s">
        <v>17</v>
      </c>
      <c r="B13" s="28">
        <f>+'Old Faithful'!B13</f>
        <v>0</v>
      </c>
      <c r="C13" s="28">
        <f>+'Old Faithful'!C13</f>
        <v>0</v>
      </c>
      <c r="D13" s="28">
        <f>+'Old Faithful'!D13</f>
        <v>0</v>
      </c>
      <c r="E13" s="28">
        <f>+'Old Faithful'!E13</f>
        <v>0</v>
      </c>
      <c r="F13" s="28">
        <f t="shared" si="0"/>
        <v>0</v>
      </c>
      <c r="H13" s="19"/>
      <c r="I13" s="26"/>
    </row>
    <row r="14" spans="1:9" ht="12.75">
      <c r="A14" s="20" t="s">
        <v>19</v>
      </c>
      <c r="B14" s="28">
        <f>+'Old Faithful'!B14</f>
        <v>0</v>
      </c>
      <c r="C14" s="28">
        <f>+'Old Faithful'!C14</f>
        <v>0</v>
      </c>
      <c r="D14" s="28">
        <f>+'Old Faithful'!D14</f>
        <v>0</v>
      </c>
      <c r="E14" s="28">
        <f>+'Old Faithful'!E14</f>
        <v>0</v>
      </c>
      <c r="F14" s="28">
        <f t="shared" si="0"/>
        <v>0</v>
      </c>
      <c r="H14" s="19"/>
      <c r="I14" s="26"/>
    </row>
    <row r="15" spans="1:9" ht="12.75">
      <c r="A15" s="20" t="s">
        <v>21</v>
      </c>
      <c r="B15" s="28">
        <f>+'Old Faithful'!B15</f>
        <v>0</v>
      </c>
      <c r="C15" s="28">
        <f>+'Old Faithful'!C15</f>
        <v>0</v>
      </c>
      <c r="D15" s="28">
        <f>+'Old Faithful'!D15</f>
        <v>0</v>
      </c>
      <c r="E15" s="28">
        <f>+'Old Faithful'!E15</f>
        <v>0</v>
      </c>
      <c r="F15" s="28">
        <f t="shared" si="0"/>
        <v>0</v>
      </c>
      <c r="H15" s="19"/>
      <c r="I15" s="26"/>
    </row>
    <row r="16" spans="1:9" ht="12.75">
      <c r="A16" s="20" t="s">
        <v>23</v>
      </c>
      <c r="B16" s="28">
        <f>+'Old Faithful'!B16</f>
        <v>0</v>
      </c>
      <c r="C16" s="28">
        <f>+'Old Faithful'!C16</f>
        <v>0</v>
      </c>
      <c r="D16" s="28">
        <f>+'Old Faithful'!D16</f>
        <v>0</v>
      </c>
      <c r="E16" s="28">
        <f>+'Old Faithful'!E16</f>
        <v>0</v>
      </c>
      <c r="F16" s="28">
        <f t="shared" si="0"/>
        <v>0</v>
      </c>
      <c r="H16" s="19"/>
      <c r="I16" s="26"/>
    </row>
    <row r="17" spans="1:9" ht="12.75">
      <c r="A17" s="20" t="s">
        <v>24</v>
      </c>
      <c r="B17" s="28">
        <f>+'Old Faithful'!B17</f>
        <v>0</v>
      </c>
      <c r="C17" s="28">
        <f>+'Old Faithful'!C17</f>
        <v>0</v>
      </c>
      <c r="D17" s="28">
        <f>+'Old Faithful'!D17</f>
        <v>0</v>
      </c>
      <c r="E17" s="28">
        <f>+'Old Faithful'!E17</f>
        <v>0</v>
      </c>
      <c r="F17" s="28">
        <f t="shared" si="0"/>
        <v>0</v>
      </c>
      <c r="H17" s="19"/>
      <c r="I17" s="26"/>
    </row>
    <row r="18" spans="1:9" ht="12.75">
      <c r="A18" s="20" t="s">
        <v>26</v>
      </c>
      <c r="B18" s="28">
        <f>+'Old Faithful'!B18</f>
        <v>6078.878162640719</v>
      </c>
      <c r="C18" s="28">
        <f>+'Old Faithful'!C18</f>
        <v>15764.045548142818</v>
      </c>
      <c r="D18" s="28">
        <f>+'Old Faithful'!D18</f>
        <v>973.9525132118915</v>
      </c>
      <c r="E18" s="28">
        <f>+'Old Faithful'!E18</f>
        <v>0</v>
      </c>
      <c r="F18" s="28">
        <f t="shared" si="0"/>
        <v>22816.876223995427</v>
      </c>
      <c r="H18" s="19"/>
      <c r="I18" s="26"/>
    </row>
    <row r="19" spans="1:9" ht="12.75">
      <c r="A19" s="20" t="s">
        <v>28</v>
      </c>
      <c r="B19" s="28">
        <f>+'Old Faithful'!B19</f>
        <v>0</v>
      </c>
      <c r="C19" s="28">
        <f>+'Old Faithful'!C19</f>
        <v>0</v>
      </c>
      <c r="D19" s="28">
        <f>+'Old Faithful'!D19</f>
        <v>0</v>
      </c>
      <c r="E19" s="28">
        <f>+'Old Faithful'!E19</f>
        <v>0</v>
      </c>
      <c r="F19" s="28">
        <f t="shared" si="0"/>
        <v>0</v>
      </c>
      <c r="H19" s="19"/>
      <c r="I19" s="26"/>
    </row>
    <row r="20" spans="1:9" ht="12.75">
      <c r="A20" s="20" t="s">
        <v>30</v>
      </c>
      <c r="B20" s="28">
        <f>+'Old Faithful'!B20</f>
        <v>0</v>
      </c>
      <c r="C20" s="28">
        <f>+'Old Faithful'!C20</f>
        <v>0</v>
      </c>
      <c r="D20" s="28">
        <f>+'Old Faithful'!D20</f>
        <v>0</v>
      </c>
      <c r="E20" s="28">
        <f>+'Old Faithful'!E20</f>
        <v>0</v>
      </c>
      <c r="F20" s="28">
        <f t="shared" si="0"/>
        <v>0</v>
      </c>
      <c r="H20" s="19"/>
      <c r="I20" s="26"/>
    </row>
    <row r="21" spans="1:9" ht="12.75">
      <c r="A21" s="20" t="s">
        <v>32</v>
      </c>
      <c r="B21" s="28">
        <f>+'Old Faithful'!B21</f>
        <v>0</v>
      </c>
      <c r="C21" s="28">
        <f>+'Old Faithful'!C21</f>
        <v>0</v>
      </c>
      <c r="D21" s="28">
        <f>+'Old Faithful'!D21</f>
        <v>0</v>
      </c>
      <c r="E21" s="28">
        <f>+'Old Faithful'!E21</f>
        <v>0</v>
      </c>
      <c r="F21" s="28">
        <f t="shared" si="0"/>
        <v>0</v>
      </c>
      <c r="H21" s="19"/>
      <c r="I21" s="26"/>
    </row>
    <row r="22" spans="1:9" ht="12.75">
      <c r="A22" s="20" t="s">
        <v>34</v>
      </c>
      <c r="B22" s="28">
        <f>+'Old Faithful'!B22</f>
        <v>0</v>
      </c>
      <c r="C22" s="28">
        <f>+'Old Faithful'!C22</f>
        <v>0</v>
      </c>
      <c r="D22" s="28">
        <f>+'Old Faithful'!D22</f>
        <v>0</v>
      </c>
      <c r="E22" s="28">
        <f>+'Old Faithful'!E22</f>
        <v>0</v>
      </c>
      <c r="F22" s="28">
        <f t="shared" si="0"/>
        <v>0</v>
      </c>
      <c r="H22" s="19"/>
      <c r="I22" s="26"/>
    </row>
    <row r="23" spans="1:9" ht="12.75">
      <c r="A23" s="20" t="s">
        <v>36</v>
      </c>
      <c r="B23" s="28">
        <f>+'Old Faithful'!B23</f>
        <v>0</v>
      </c>
      <c r="C23" s="28">
        <f>+'Old Faithful'!C23</f>
        <v>0</v>
      </c>
      <c r="D23" s="28">
        <f>+'Old Faithful'!D23</f>
        <v>0</v>
      </c>
      <c r="E23" s="28">
        <f>+'Old Faithful'!E23</f>
        <v>0</v>
      </c>
      <c r="F23" s="28">
        <f t="shared" si="0"/>
        <v>0</v>
      </c>
      <c r="H23" s="19"/>
      <c r="I23" s="26"/>
    </row>
    <row r="24" spans="1:9" ht="12.75">
      <c r="A24" s="20" t="s">
        <v>38</v>
      </c>
      <c r="B24" s="28">
        <f>+'Old Faithful'!B24</f>
        <v>0</v>
      </c>
      <c r="C24" s="28">
        <f>+'Old Faithful'!C24</f>
        <v>0</v>
      </c>
      <c r="D24" s="28">
        <f>+'Old Faithful'!D24</f>
        <v>0</v>
      </c>
      <c r="E24" s="28">
        <f>+'Old Faithful'!E24</f>
        <v>0</v>
      </c>
      <c r="F24" s="28">
        <f t="shared" si="0"/>
        <v>0</v>
      </c>
      <c r="H24" s="19"/>
      <c r="I24" s="26"/>
    </row>
    <row r="25" spans="1:9" ht="12.75">
      <c r="A25" s="20" t="s">
        <v>39</v>
      </c>
      <c r="B25" s="28">
        <f>+'Old Faithful'!B25</f>
        <v>0</v>
      </c>
      <c r="C25" s="28">
        <f>+'Old Faithful'!C25</f>
        <v>0</v>
      </c>
      <c r="D25" s="28">
        <f>+'Old Faithful'!D25</f>
        <v>0</v>
      </c>
      <c r="E25" s="28">
        <f>+'Old Faithful'!E25</f>
        <v>0</v>
      </c>
      <c r="F25" s="28">
        <f t="shared" si="0"/>
        <v>0</v>
      </c>
      <c r="H25" s="19"/>
      <c r="I25" s="26"/>
    </row>
    <row r="26" spans="1:9" ht="12.75">
      <c r="A26" s="20" t="s">
        <v>41</v>
      </c>
      <c r="B26" s="28">
        <f>+'Old Faithful'!B26</f>
        <v>0</v>
      </c>
      <c r="C26" s="28">
        <f>+'Old Faithful'!C26</f>
        <v>0</v>
      </c>
      <c r="D26" s="28">
        <f>+'Old Faithful'!D26</f>
        <v>0</v>
      </c>
      <c r="E26" s="28">
        <f>+'Old Faithful'!E26</f>
        <v>0</v>
      </c>
      <c r="F26" s="28">
        <f t="shared" si="0"/>
        <v>0</v>
      </c>
      <c r="H26" s="19"/>
      <c r="I26" s="26"/>
    </row>
    <row r="27" spans="1:9" ht="12.75">
      <c r="A27" s="20" t="s">
        <v>43</v>
      </c>
      <c r="B27" s="28">
        <f>+'Old Faithful'!B27</f>
        <v>0</v>
      </c>
      <c r="C27" s="28">
        <f>+'Old Faithful'!C27</f>
        <v>0</v>
      </c>
      <c r="D27" s="28">
        <f>+'Old Faithful'!D27</f>
        <v>0</v>
      </c>
      <c r="E27" s="28">
        <f>+'Old Faithful'!E27</f>
        <v>0</v>
      </c>
      <c r="F27" s="28">
        <f t="shared" si="0"/>
        <v>0</v>
      </c>
      <c r="H27" s="19"/>
      <c r="I27" s="26"/>
    </row>
    <row r="28" spans="1:9" ht="12.75">
      <c r="A28" s="20" t="s">
        <v>44</v>
      </c>
      <c r="B28" s="28">
        <f>+'Old Faithful'!B28</f>
        <v>0</v>
      </c>
      <c r="C28" s="28">
        <f>+'Old Faithful'!C28</f>
        <v>0</v>
      </c>
      <c r="D28" s="28">
        <f>+'Old Faithful'!D28</f>
        <v>0</v>
      </c>
      <c r="E28" s="28">
        <f>+'Old Faithful'!E28</f>
        <v>0</v>
      </c>
      <c r="F28" s="28">
        <f t="shared" si="0"/>
        <v>0</v>
      </c>
      <c r="H28" s="19"/>
      <c r="I28" s="26"/>
    </row>
    <row r="29" spans="1:9" ht="12.75">
      <c r="A29" s="20" t="s">
        <v>45</v>
      </c>
      <c r="B29" s="28">
        <f>+'Old Faithful'!B29</f>
        <v>0</v>
      </c>
      <c r="C29" s="28">
        <f>+'Old Faithful'!C29</f>
        <v>0</v>
      </c>
      <c r="D29" s="28">
        <f>+'Old Faithful'!D29</f>
        <v>0</v>
      </c>
      <c r="E29" s="28">
        <f>+'Old Faithful'!E29</f>
        <v>0</v>
      </c>
      <c r="F29" s="28">
        <f t="shared" si="0"/>
        <v>0</v>
      </c>
      <c r="H29" s="19"/>
      <c r="I29" s="26"/>
    </row>
    <row r="30" spans="1:9" ht="12.75">
      <c r="A30" s="20" t="s">
        <v>46</v>
      </c>
      <c r="B30" s="28">
        <f>+'Old Faithful'!B30</f>
        <v>0</v>
      </c>
      <c r="C30" s="28">
        <f>+'Old Faithful'!C30</f>
        <v>0</v>
      </c>
      <c r="D30" s="28">
        <f>+'Old Faithful'!D30</f>
        <v>0</v>
      </c>
      <c r="E30" s="28">
        <f>+'Old Faithful'!E30</f>
        <v>0</v>
      </c>
      <c r="F30" s="28">
        <f t="shared" si="0"/>
        <v>0</v>
      </c>
      <c r="H30" s="19"/>
      <c r="I30" s="26"/>
    </row>
    <row r="31" spans="1:9" ht="12.75">
      <c r="A31" s="20" t="s">
        <v>47</v>
      </c>
      <c r="B31" s="28">
        <f>+'Old Faithful'!B31</f>
        <v>0</v>
      </c>
      <c r="C31" s="28">
        <f>+'Old Faithful'!C31</f>
        <v>0</v>
      </c>
      <c r="D31" s="28">
        <f>+'Old Faithful'!D31</f>
        <v>0</v>
      </c>
      <c r="E31" s="28">
        <f>+'Old Faithful'!E31</f>
        <v>0</v>
      </c>
      <c r="F31" s="28">
        <f t="shared" si="0"/>
        <v>0</v>
      </c>
      <c r="H31" s="19"/>
      <c r="I31" s="26"/>
    </row>
    <row r="32" spans="1:9" ht="12.75">
      <c r="A32" s="20" t="s">
        <v>48</v>
      </c>
      <c r="B32" s="28">
        <f>+'Old Faithful'!B32</f>
        <v>12878.629968764526</v>
      </c>
      <c r="C32" s="28">
        <f>+'Old Faithful'!C32</f>
        <v>966.5857424452367</v>
      </c>
      <c r="D32" s="28">
        <f>+'Old Faithful'!D32</f>
        <v>465.76073037545564</v>
      </c>
      <c r="E32" s="28">
        <f>+'Old Faithful'!E32</f>
        <v>0</v>
      </c>
      <c r="F32" s="28">
        <f t="shared" si="0"/>
        <v>14310.976441585219</v>
      </c>
      <c r="H32" s="19"/>
      <c r="I32" s="26"/>
    </row>
    <row r="33" spans="1:9" ht="12.75">
      <c r="A33" s="20" t="s">
        <v>49</v>
      </c>
      <c r="B33" s="28">
        <f>+'Old Faithful'!B33</f>
        <v>688.511155741815</v>
      </c>
      <c r="C33" s="28">
        <f>+'Old Faithful'!C33</f>
        <v>3264.705191781628</v>
      </c>
      <c r="D33" s="28">
        <f>+'Old Faithful'!D33</f>
        <v>22.145693561351663</v>
      </c>
      <c r="E33" s="28">
        <f>+'Old Faithful'!E33</f>
        <v>0</v>
      </c>
      <c r="F33" s="28">
        <f t="shared" si="0"/>
        <v>3975.3620410847943</v>
      </c>
      <c r="H33" s="19"/>
      <c r="I33" s="26"/>
    </row>
    <row r="34" spans="1:9" ht="12.75">
      <c r="A34" s="20" t="s">
        <v>50</v>
      </c>
      <c r="B34" s="28">
        <f>+'Old Faithful'!B34</f>
        <v>0</v>
      </c>
      <c r="C34" s="28">
        <f>+'Old Faithful'!C34</f>
        <v>0</v>
      </c>
      <c r="D34" s="28">
        <f>+'Old Faithful'!D34</f>
        <v>0</v>
      </c>
      <c r="E34" s="28">
        <f>+'Old Faithful'!E34</f>
        <v>0</v>
      </c>
      <c r="F34" s="28">
        <f t="shared" si="0"/>
        <v>0</v>
      </c>
      <c r="H34" s="19"/>
      <c r="I34" s="26"/>
    </row>
    <row r="35" spans="1:9" ht="12.75">
      <c r="A35" s="20" t="s">
        <v>51</v>
      </c>
      <c r="B35" s="28">
        <f>+'Old Faithful'!B35</f>
        <v>0</v>
      </c>
      <c r="C35" s="28">
        <f>+'Old Faithful'!C35</f>
        <v>0</v>
      </c>
      <c r="D35" s="28">
        <f>+'Old Faithful'!D35</f>
        <v>0</v>
      </c>
      <c r="E35" s="28">
        <f>+'Old Faithful'!E35</f>
        <v>0</v>
      </c>
      <c r="F35" s="28">
        <f t="shared" si="0"/>
        <v>0</v>
      </c>
      <c r="H35" s="19"/>
      <c r="I35" s="26"/>
    </row>
    <row r="36" spans="1:6" ht="12.75">
      <c r="A36" s="20" t="s">
        <v>52</v>
      </c>
      <c r="B36" s="28">
        <f>+'Old Faithful'!B36</f>
        <v>0</v>
      </c>
      <c r="C36" s="28">
        <f>+'Old Faithful'!C36</f>
        <v>0</v>
      </c>
      <c r="D36" s="28">
        <f>+'Old Faithful'!D36</f>
        <v>0</v>
      </c>
      <c r="E36" s="28">
        <f>+'Old Faithful'!E36</f>
        <v>0</v>
      </c>
      <c r="F36" s="28">
        <f t="shared" si="0"/>
        <v>0</v>
      </c>
    </row>
    <row r="37" spans="1:6" ht="12.75">
      <c r="A37" s="20" t="s">
        <v>53</v>
      </c>
      <c r="B37" s="28">
        <f>+'Old Faithful'!B37</f>
        <v>47926.98228597201</v>
      </c>
      <c r="C37" s="28">
        <f>+'Old Faithful'!C37</f>
        <v>24756.411187232796</v>
      </c>
      <c r="D37" s="28">
        <f>+'Old Faithful'!D37</f>
        <v>3291.9163146004207</v>
      </c>
      <c r="E37" s="28">
        <f>+'Old Faithful'!E37</f>
        <v>0</v>
      </c>
      <c r="F37" s="28">
        <f t="shared" si="0"/>
        <v>75975.30978780522</v>
      </c>
    </row>
    <row r="38" spans="1:9" ht="12.75">
      <c r="A38" s="20" t="s">
        <v>54</v>
      </c>
      <c r="B38" s="28">
        <f>+'Old Faithful'!B38</f>
        <v>0</v>
      </c>
      <c r="C38" s="28">
        <f>+'Old Faithful'!C38</f>
        <v>0</v>
      </c>
      <c r="D38" s="28">
        <f>+'Old Faithful'!D38</f>
        <v>0</v>
      </c>
      <c r="E38" s="28">
        <f>+'Old Faithful'!E38</f>
        <v>0</v>
      </c>
      <c r="F38" s="28">
        <f t="shared" si="0"/>
        <v>0</v>
      </c>
      <c r="I38" s="28" t="s">
        <v>0</v>
      </c>
    </row>
    <row r="39" spans="1:6" ht="12.75">
      <c r="A39" s="20" t="s">
        <v>55</v>
      </c>
      <c r="B39" s="28">
        <f>+'Old Faithful'!B39</f>
        <v>0</v>
      </c>
      <c r="C39" s="28">
        <f>+'Old Faithful'!C39</f>
        <v>0</v>
      </c>
      <c r="D39" s="28">
        <f>+'Old Faithful'!D39</f>
        <v>0</v>
      </c>
      <c r="E39" s="28">
        <f>+'Old Faithful'!E39</f>
        <v>0</v>
      </c>
      <c r="F39" s="28">
        <f t="shared" si="0"/>
        <v>0</v>
      </c>
    </row>
    <row r="40" spans="1:6" ht="12.75">
      <c r="A40" s="20" t="s">
        <v>56</v>
      </c>
      <c r="B40" s="28">
        <f>+'Old Faithful'!B40</f>
        <v>295.3964168874645</v>
      </c>
      <c r="C40" s="28">
        <f>+'Old Faithful'!C40</f>
        <v>574.0928250941582</v>
      </c>
      <c r="D40" s="28">
        <f>+'Old Faithful'!D40</f>
        <v>9.38852859418667</v>
      </c>
      <c r="E40" s="28">
        <f>+'Old Faithful'!E40</f>
        <v>0</v>
      </c>
      <c r="F40" s="28">
        <f t="shared" si="0"/>
        <v>878.8777705758094</v>
      </c>
    </row>
    <row r="41" spans="1:6" ht="12.75">
      <c r="A41" s="20" t="s">
        <v>57</v>
      </c>
      <c r="B41" s="28">
        <f>+'Old Faithful'!B41</f>
        <v>0</v>
      </c>
      <c r="C41" s="28">
        <f>+'Old Faithful'!C41</f>
        <v>0</v>
      </c>
      <c r="D41" s="28">
        <f>+'Old Faithful'!D41</f>
        <v>0</v>
      </c>
      <c r="E41" s="28">
        <f>+'Old Faithful'!E41</f>
        <v>0</v>
      </c>
      <c r="F41" s="28">
        <f t="shared" si="0"/>
        <v>0</v>
      </c>
    </row>
    <row r="42" spans="1:6" ht="12.75">
      <c r="A42" s="20" t="s">
        <v>58</v>
      </c>
      <c r="B42" s="28">
        <f>+'Old Faithful'!B42</f>
        <v>0</v>
      </c>
      <c r="C42" s="28">
        <f>+'Old Faithful'!C42</f>
        <v>0</v>
      </c>
      <c r="D42" s="28">
        <f>+'Old Faithful'!D42</f>
        <v>0</v>
      </c>
      <c r="E42" s="28">
        <f>+'Old Faithful'!E42</f>
        <v>0</v>
      </c>
      <c r="F42" s="28">
        <f t="shared" si="0"/>
        <v>0</v>
      </c>
    </row>
    <row r="43" spans="1:6" ht="12.75">
      <c r="A43" s="20" t="s">
        <v>59</v>
      </c>
      <c r="B43" s="28">
        <f>+'Old Faithful'!B43</f>
        <v>0</v>
      </c>
      <c r="C43" s="28">
        <f>+'Old Faithful'!C43</f>
        <v>0</v>
      </c>
      <c r="D43" s="28">
        <f>+'Old Faithful'!D43</f>
        <v>0</v>
      </c>
      <c r="E43" s="28">
        <f>+'Old Faithful'!E43</f>
        <v>0</v>
      </c>
      <c r="F43" s="28">
        <f t="shared" si="0"/>
        <v>0</v>
      </c>
    </row>
    <row r="44" spans="1:6" ht="12.75">
      <c r="A44" s="20" t="s">
        <v>60</v>
      </c>
      <c r="B44" s="28">
        <f>+'Old Faithful'!B44</f>
        <v>0</v>
      </c>
      <c r="C44" s="28">
        <f>+'Old Faithful'!C44</f>
        <v>0</v>
      </c>
      <c r="D44" s="28">
        <f>+'Old Faithful'!D44</f>
        <v>0</v>
      </c>
      <c r="E44" s="28">
        <f>+'Old Faithful'!E44</f>
        <v>0</v>
      </c>
      <c r="F44" s="28">
        <f t="shared" si="0"/>
        <v>0</v>
      </c>
    </row>
    <row r="45" spans="1:6" ht="12.75">
      <c r="A45" s="20" t="s">
        <v>61</v>
      </c>
      <c r="B45" s="28">
        <f>+'Old Faithful'!B45</f>
        <v>0</v>
      </c>
      <c r="C45" s="28">
        <f>+'Old Faithful'!C45</f>
        <v>0</v>
      </c>
      <c r="D45" s="28">
        <f>+'Old Faithful'!D45</f>
        <v>0</v>
      </c>
      <c r="E45" s="28">
        <f>+'Old Faithful'!E45</f>
        <v>0</v>
      </c>
      <c r="F45" s="28">
        <f t="shared" si="0"/>
        <v>0</v>
      </c>
    </row>
    <row r="46" spans="1:6" ht="12.75">
      <c r="A46" s="20" t="s">
        <v>62</v>
      </c>
      <c r="B46" s="28">
        <f>+'Old Faithful'!B46</f>
        <v>0</v>
      </c>
      <c r="C46" s="28">
        <f>+'Old Faithful'!C46</f>
        <v>0</v>
      </c>
      <c r="D46" s="28">
        <f>+'Old Faithful'!D46</f>
        <v>0</v>
      </c>
      <c r="E46" s="28">
        <f>+'Old Faithful'!E46</f>
        <v>0</v>
      </c>
      <c r="F46" s="28">
        <f t="shared" si="0"/>
        <v>0</v>
      </c>
    </row>
    <row r="47" spans="1:6" ht="12.75">
      <c r="A47" s="20" t="s">
        <v>63</v>
      </c>
      <c r="B47" s="28">
        <f>+'Old Faithful'!B47</f>
        <v>0</v>
      </c>
      <c r="C47" s="28">
        <f>+'Old Faithful'!C47</f>
        <v>0</v>
      </c>
      <c r="D47" s="28">
        <f>+'Old Faithful'!D47</f>
        <v>0</v>
      </c>
      <c r="E47" s="28">
        <f>+'Old Faithful'!E47</f>
        <v>0</v>
      </c>
      <c r="F47" s="28">
        <f t="shared" si="0"/>
        <v>0</v>
      </c>
    </row>
    <row r="48" spans="1:6" ht="12.75">
      <c r="A48" s="20" t="s">
        <v>64</v>
      </c>
      <c r="B48" s="28">
        <f>+'Old Faithful'!B48</f>
        <v>6459.490049857408</v>
      </c>
      <c r="C48" s="28">
        <f>+'Old Faithful'!C48</f>
        <v>5017.106136029125</v>
      </c>
      <c r="D48" s="28">
        <f>+'Old Faithful'!D48</f>
        <v>1357.7938058728403</v>
      </c>
      <c r="E48" s="28">
        <f>+'Old Faithful'!E48</f>
        <v>0</v>
      </c>
      <c r="F48" s="28">
        <f t="shared" si="0"/>
        <v>12834.389991759374</v>
      </c>
    </row>
    <row r="49" spans="1:6" ht="12.75">
      <c r="A49" s="20" t="s">
        <v>65</v>
      </c>
      <c r="B49" s="28">
        <f>+'Old Faithful'!B49</f>
        <v>0</v>
      </c>
      <c r="C49" s="28">
        <f>+'Old Faithful'!C49</f>
        <v>0</v>
      </c>
      <c r="D49" s="28">
        <f>+'Old Faithful'!D49</f>
        <v>0</v>
      </c>
      <c r="E49" s="28">
        <f>+'Old Faithful'!E49</f>
        <v>0</v>
      </c>
      <c r="F49" s="28">
        <f t="shared" si="0"/>
        <v>0</v>
      </c>
    </row>
    <row r="50" spans="1:6" ht="12.75">
      <c r="A50" s="20" t="s">
        <v>66</v>
      </c>
      <c r="B50" s="28">
        <f>+'Old Faithful'!B50</f>
        <v>0</v>
      </c>
      <c r="C50" s="28">
        <f>+'Old Faithful'!C50</f>
        <v>0</v>
      </c>
      <c r="D50" s="28">
        <f>+'Old Faithful'!D50</f>
        <v>0</v>
      </c>
      <c r="E50" s="28">
        <f>+'Old Faithful'!E50</f>
        <v>0</v>
      </c>
      <c r="F50" s="28">
        <f t="shared" si="0"/>
        <v>0</v>
      </c>
    </row>
    <row r="51" spans="1:6" ht="12.75">
      <c r="A51" s="20" t="s">
        <v>67</v>
      </c>
      <c r="B51" s="28">
        <f>+'Old Faithful'!B51</f>
        <v>5726.001900833336</v>
      </c>
      <c r="C51" s="28">
        <f>+'Old Faithful'!C51</f>
        <v>0</v>
      </c>
      <c r="D51" s="28">
        <f>+'Old Faithful'!D51</f>
        <v>239.013718321558</v>
      </c>
      <c r="E51" s="28">
        <f>+'Old Faithful'!E51</f>
        <v>0</v>
      </c>
      <c r="F51" s="28">
        <f t="shared" si="0"/>
        <v>5965.015619154894</v>
      </c>
    </row>
    <row r="52" spans="1:6" ht="12.75">
      <c r="A52" s="20" t="s">
        <v>68</v>
      </c>
      <c r="B52" s="28">
        <f>+'Old Faithful'!B52</f>
        <v>0</v>
      </c>
      <c r="C52" s="28">
        <f>+'Old Faithful'!C52</f>
        <v>0</v>
      </c>
      <c r="D52" s="28">
        <f>+'Old Faithful'!D52</f>
        <v>0</v>
      </c>
      <c r="E52" s="28">
        <f>+'Old Faithful'!E52</f>
        <v>0</v>
      </c>
      <c r="F52" s="28">
        <f t="shared" si="0"/>
        <v>0</v>
      </c>
    </row>
    <row r="53" spans="1:6" ht="12.75">
      <c r="A53" s="20" t="s">
        <v>69</v>
      </c>
      <c r="B53" s="28">
        <f>+'Old Faithful'!B53</f>
        <v>0</v>
      </c>
      <c r="C53" s="28">
        <f>+'Old Faithful'!C53</f>
        <v>0</v>
      </c>
      <c r="D53" s="28">
        <f>+'Old Faithful'!D53</f>
        <v>0</v>
      </c>
      <c r="E53" s="28">
        <f>+'Old Faithful'!E53</f>
        <v>0</v>
      </c>
      <c r="F53" s="28">
        <f t="shared" si="0"/>
        <v>0</v>
      </c>
    </row>
    <row r="54" spans="1:6" ht="12.75">
      <c r="A54" s="20" t="s">
        <v>70</v>
      </c>
      <c r="B54" s="28">
        <f>+'Old Faithful'!B54</f>
        <v>10114.002632690688</v>
      </c>
      <c r="C54" s="28">
        <f>+'Old Faithful'!C54</f>
        <v>0</v>
      </c>
      <c r="D54" s="28">
        <f>+'Old Faithful'!D54</f>
        <v>1224.6919579261523</v>
      </c>
      <c r="E54" s="28">
        <f>+'Old Faithful'!E54</f>
        <v>0</v>
      </c>
      <c r="F54" s="28">
        <f t="shared" si="0"/>
        <v>11338.69459061684</v>
      </c>
    </row>
    <row r="55" spans="1:6" ht="12.75">
      <c r="A55" s="20" t="s">
        <v>71</v>
      </c>
      <c r="B55" s="28">
        <f>+'Old Faithful'!B55</f>
        <v>0</v>
      </c>
      <c r="C55" s="28">
        <f>+'Old Faithful'!C55</f>
        <v>0</v>
      </c>
      <c r="D55" s="28">
        <f>+'Old Faithful'!D55</f>
        <v>0</v>
      </c>
      <c r="E55" s="28">
        <f>+'Old Faithful'!E55</f>
        <v>0</v>
      </c>
      <c r="F55" s="28">
        <f t="shared" si="0"/>
        <v>0</v>
      </c>
    </row>
    <row r="56" spans="1:6" ht="12.75">
      <c r="A56" s="20" t="s">
        <v>72</v>
      </c>
      <c r="B56" s="28">
        <f>+'Old Faithful'!B56</f>
        <v>0</v>
      </c>
      <c r="C56" s="28">
        <f>+'Old Faithful'!C56</f>
        <v>0</v>
      </c>
      <c r="D56" s="28">
        <f>+'Old Faithful'!D56</f>
        <v>0</v>
      </c>
      <c r="E56" s="28">
        <f>+'Old Faithful'!E56</f>
        <v>0</v>
      </c>
      <c r="F56" s="28">
        <f t="shared" si="0"/>
        <v>0</v>
      </c>
    </row>
    <row r="57" spans="1:6" ht="12.75">
      <c r="A57" s="20" t="s">
        <v>73</v>
      </c>
      <c r="B57" s="28">
        <f>+'Old Faithful'!B57</f>
        <v>453961.10694528243</v>
      </c>
      <c r="C57" s="28">
        <f>+'Old Faithful'!C57</f>
        <v>632146.7496143817</v>
      </c>
      <c r="D57" s="28">
        <f>+'Old Faithful'!D57</f>
        <v>52500.42749813973</v>
      </c>
      <c r="E57" s="28">
        <f>+'Old Faithful'!E57</f>
        <v>0</v>
      </c>
      <c r="F57" s="28">
        <f t="shared" si="0"/>
        <v>1138608.2840578037</v>
      </c>
    </row>
    <row r="58" spans="1:6" ht="12.75">
      <c r="A58" s="20" t="s">
        <v>74</v>
      </c>
      <c r="B58" s="28">
        <f>+'Old Faithful'!B58</f>
        <v>0</v>
      </c>
      <c r="C58" s="28">
        <f>+'Old Faithful'!C58</f>
        <v>0</v>
      </c>
      <c r="D58" s="28">
        <f>+'Old Faithful'!D58</f>
        <v>0</v>
      </c>
      <c r="E58" s="28">
        <f>+'Old Faithful'!E58</f>
        <v>0</v>
      </c>
      <c r="F58" s="28">
        <f t="shared" si="0"/>
        <v>0</v>
      </c>
    </row>
    <row r="59" spans="1:6" ht="12.75">
      <c r="A59" s="20"/>
      <c r="B59" s="28"/>
      <c r="C59" s="28"/>
      <c r="D59" s="28"/>
      <c r="E59" s="28"/>
      <c r="F59" s="28"/>
    </row>
    <row r="60" spans="1:6" ht="12.75">
      <c r="A60" s="20" t="s">
        <v>6</v>
      </c>
      <c r="B60" s="28">
        <f>SUM(B6:B58)</f>
        <v>649494.6084657152</v>
      </c>
      <c r="C60" s="28">
        <f>SUM(C6:C58)</f>
        <v>760195.3472482897</v>
      </c>
      <c r="D60" s="28">
        <f>SUM(D6:D58)</f>
        <v>64146.24338599506</v>
      </c>
      <c r="E60" s="28">
        <f>SUM(E6:E58)</f>
        <v>0</v>
      </c>
      <c r="F60" s="28">
        <f>SUM(F6:F58)</f>
        <v>1473836.1990999999</v>
      </c>
    </row>
    <row r="62" spans="1:6" ht="12.75">
      <c r="A62" s="136" t="s">
        <v>246</v>
      </c>
      <c r="B62" s="136"/>
      <c r="C62" s="136"/>
      <c r="D62" s="136"/>
      <c r="E62" s="136"/>
      <c r="F62" s="136"/>
    </row>
    <row r="63" spans="1:2" ht="12.75">
      <c r="A63" s="16" t="s">
        <v>139</v>
      </c>
      <c r="B63" s="29" t="s">
        <v>0</v>
      </c>
    </row>
    <row r="65" spans="1:6" ht="12.75">
      <c r="A65" s="16" t="s">
        <v>6</v>
      </c>
      <c r="B65" s="16">
        <f>SUM(B60:B63)</f>
        <v>649494.6084657152</v>
      </c>
      <c r="C65" s="16">
        <f>SUM(C60:C63)</f>
        <v>760195.3472482897</v>
      </c>
      <c r="D65" s="16">
        <f>SUM(D60:D63)</f>
        <v>64146.24338599506</v>
      </c>
      <c r="E65" s="16">
        <f>SUM(E60:E63)</f>
        <v>0</v>
      </c>
      <c r="F65" s="16">
        <f>SUM(F60:F63)</f>
        <v>1473836.1990999999</v>
      </c>
    </row>
    <row r="67" ht="12.75">
      <c r="A67" s="16" t="s">
        <v>0</v>
      </c>
    </row>
    <row r="68" ht="12.75">
      <c r="A68" s="27" t="s">
        <v>0</v>
      </c>
    </row>
    <row r="70" spans="1:6" ht="12.75">
      <c r="A70" s="16" t="s">
        <v>140</v>
      </c>
      <c r="B70" s="16">
        <f>+summary!G85</f>
        <v>649494.6084657152</v>
      </c>
      <c r="C70" s="16">
        <f>+summary!H85</f>
        <v>760195.3472482897</v>
      </c>
      <c r="D70" s="16">
        <f>+summary!I85</f>
        <v>64146.24338599506</v>
      </c>
      <c r="E70" s="16">
        <f>+summary!J85</f>
        <v>0</v>
      </c>
      <c r="F70" s="16">
        <f>+summary!K85</f>
        <v>1473836.1991</v>
      </c>
    </row>
    <row r="71" spans="2:6" ht="12.75">
      <c r="B71" s="16">
        <f>+B65-B70</f>
        <v>0</v>
      </c>
      <c r="C71" s="16">
        <f>+C65-C70</f>
        <v>0</v>
      </c>
      <c r="D71" s="16">
        <f>+D65-D70</f>
        <v>0</v>
      </c>
      <c r="E71" s="16">
        <f>+E65-E70</f>
        <v>0</v>
      </c>
      <c r="F71" s="16">
        <f>+F65-F70</f>
        <v>0</v>
      </c>
    </row>
  </sheetData>
  <mergeCells count="2">
    <mergeCell ref="A1:F1"/>
    <mergeCell ref="A62:F62"/>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2.xml><?xml version="1.0" encoding="utf-8"?>
<worksheet xmlns="http://schemas.openxmlformats.org/spreadsheetml/2006/main" xmlns:r="http://schemas.openxmlformats.org/officeDocument/2006/relationships">
  <dimension ref="A1:K70"/>
  <sheetViews>
    <sheetView zoomScale="75" zoomScaleNormal="75" workbookViewId="0" topLeftCell="A1">
      <selection activeCell="A1" sqref="A1:F1"/>
    </sheetView>
  </sheetViews>
  <sheetFormatPr defaultColWidth="9.00390625" defaultRowHeight="12.75"/>
  <cols>
    <col min="1" max="1" width="26.375" style="16" bestFit="1" customWidth="1"/>
    <col min="2" max="2" width="19.00390625" style="16" bestFit="1" customWidth="1"/>
    <col min="3" max="3" width="15.00390625" style="16" bestFit="1" customWidth="1"/>
    <col min="4" max="4" width="13.375" style="16" bestFit="1" customWidth="1"/>
    <col min="5" max="5" width="14.50390625" style="16" bestFit="1" customWidth="1"/>
    <col min="6" max="6" width="15.00390625" style="16" bestFit="1" customWidth="1"/>
    <col min="7" max="7" width="1.625" style="19" bestFit="1" customWidth="1"/>
    <col min="8" max="8" width="11.50390625" style="19" customWidth="1"/>
    <col min="9" max="9" width="2.625" style="19" customWidth="1"/>
    <col min="10" max="10" width="11.50390625" style="19" customWidth="1"/>
    <col min="11" max="11" width="11.50390625" style="26" customWidth="1"/>
    <col min="12" max="16384" width="11.50390625" style="19" customWidth="1"/>
  </cols>
  <sheetData>
    <row r="1" spans="1:6" ht="12.75">
      <c r="A1" s="134" t="s">
        <v>298</v>
      </c>
      <c r="B1" s="134"/>
      <c r="C1" s="134"/>
      <c r="D1" s="134"/>
      <c r="E1" s="134"/>
      <c r="F1" s="134"/>
    </row>
    <row r="2" ht="12.75">
      <c r="A2" s="14" t="s">
        <v>0</v>
      </c>
    </row>
    <row r="3" spans="2:5" ht="12.75">
      <c r="B3" s="18"/>
      <c r="C3" s="18" t="s">
        <v>1</v>
      </c>
      <c r="E3" s="18" t="s">
        <v>2</v>
      </c>
    </row>
    <row r="4" spans="1:6" ht="12.75">
      <c r="A4" s="16" t="s">
        <v>0</v>
      </c>
      <c r="B4" s="18" t="s">
        <v>3</v>
      </c>
      <c r="C4" s="18" t="s">
        <v>4</v>
      </c>
      <c r="D4" s="18" t="s">
        <v>5</v>
      </c>
      <c r="E4" s="18" t="s">
        <v>4</v>
      </c>
      <c r="F4" s="18" t="s">
        <v>6</v>
      </c>
    </row>
    <row r="5" ht="12.75">
      <c r="A5" s="20"/>
    </row>
    <row r="6" spans="1:6" ht="12.75">
      <c r="A6" s="20" t="s">
        <v>7</v>
      </c>
      <c r="B6" s="28">
        <f>+'open summary'!B6+'closed in 99 summary'!B6+'Closed prior to 99 sum'!B6+'ongoing funding'!B6+'Estates Closed sum'!B6</f>
        <v>19468527.277721476</v>
      </c>
      <c r="C6" s="28">
        <f>+'open summary'!C6+'closed in 99 summary'!C6+'Closed prior to 99 sum'!C6+'ongoing funding'!C6+'Estates Closed sum'!C6</f>
        <v>31290441.28349599</v>
      </c>
      <c r="D6" s="28">
        <f>+'open summary'!D6+'closed in 99 summary'!D6+'Closed prior to 99 sum'!D6+'ongoing funding'!D6+'Estates Closed sum'!D6</f>
        <v>3852592.7039656676</v>
      </c>
      <c r="E6" s="28">
        <f>+'open summary'!E6+'closed in 99 summary'!E6+'Closed prior to 99 sum'!E6+'ongoing funding'!E6+'Estates Closed sum'!E6</f>
        <v>0</v>
      </c>
      <c r="F6" s="28">
        <f aca="true" t="shared" si="0" ref="F6:F37">SUM(B6:E6)</f>
        <v>54611561.265183136</v>
      </c>
    </row>
    <row r="7" spans="1:6" ht="12.75">
      <c r="A7" s="20" t="s">
        <v>9</v>
      </c>
      <c r="B7" s="28">
        <f>+'open summary'!B7+'closed in 99 summary'!B7+'Closed prior to 99 sum'!B7+'ongoing funding'!B7+'Estates Closed sum'!B7</f>
        <v>642651.9105421511</v>
      </c>
      <c r="C7" s="28">
        <f>+'open summary'!C7+'closed in 99 summary'!C7+'Closed prior to 99 sum'!C7+'ongoing funding'!C7+'Estates Closed sum'!C7</f>
        <v>5728802.642068658</v>
      </c>
      <c r="D7" s="28">
        <f>+'open summary'!D7+'closed in 99 summary'!D7+'Closed prior to 99 sum'!D7+'ongoing funding'!D7+'Estates Closed sum'!D7</f>
        <v>89576.9673798869</v>
      </c>
      <c r="E7" s="28">
        <f>+'open summary'!E7+'closed in 99 summary'!E7+'Closed prior to 99 sum'!E7+'ongoing funding'!E7+'Estates Closed sum'!E7</f>
        <v>156.793934578036</v>
      </c>
      <c r="F7" s="28">
        <f t="shared" si="0"/>
        <v>6461188.313925274</v>
      </c>
    </row>
    <row r="8" spans="1:6" ht="12.75">
      <c r="A8" s="20" t="s">
        <v>10</v>
      </c>
      <c r="B8" s="28">
        <f>+'open summary'!B8+'closed in 99 summary'!B8+'Closed prior to 99 sum'!B8+'ongoing funding'!B8+'Estates Closed sum'!B8</f>
        <v>27994658.76078371</v>
      </c>
      <c r="C8" s="28">
        <f>+'open summary'!C8+'closed in 99 summary'!C8+'Closed prior to 99 sum'!C8+'ongoing funding'!C8+'Estates Closed sum'!C8</f>
        <v>48860323.2106853</v>
      </c>
      <c r="D8" s="28">
        <f>+'open summary'!D8+'closed in 99 summary'!D8+'Closed prior to 99 sum'!D8+'ongoing funding'!D8+'Estates Closed sum'!D8</f>
        <v>7188028.288586264</v>
      </c>
      <c r="E8" s="28">
        <f>+'open summary'!E8+'closed in 99 summary'!E8+'Closed prior to 99 sum'!E8+'ongoing funding'!E8+'Estates Closed sum'!E8</f>
        <v>0</v>
      </c>
      <c r="F8" s="28">
        <f t="shared" si="0"/>
        <v>84043010.26005527</v>
      </c>
    </row>
    <row r="9" spans="1:6" ht="12.75">
      <c r="A9" s="20" t="s">
        <v>11</v>
      </c>
      <c r="B9" s="28">
        <f>+'open summary'!B9+'closed in 99 summary'!B9+'Closed prior to 99 sum'!B9+'ongoing funding'!B9+'Estates Closed sum'!B9</f>
        <v>11758780.754111316</v>
      </c>
      <c r="C9" s="28">
        <f>+'open summary'!C9+'closed in 99 summary'!C9+'Closed prior to 99 sum'!C9+'ongoing funding'!C9+'Estates Closed sum'!C9</f>
        <v>7224232.245790236</v>
      </c>
      <c r="D9" s="28">
        <f>+'open summary'!D9+'closed in 99 summary'!D9+'Closed prior to 99 sum'!D9+'ongoing funding'!D9+'Estates Closed sum'!D9</f>
        <v>2675211.709413277</v>
      </c>
      <c r="E9" s="28">
        <f>+'open summary'!E9+'closed in 99 summary'!E9+'Closed prior to 99 sum'!E9+'ongoing funding'!E9+'Estates Closed sum'!E9</f>
        <v>52955.474686278445</v>
      </c>
      <c r="F9" s="28">
        <f t="shared" si="0"/>
        <v>21711180.18400111</v>
      </c>
    </row>
    <row r="10" spans="1:6" ht="12.75">
      <c r="A10" s="20" t="s">
        <v>12</v>
      </c>
      <c r="B10" s="28">
        <f>+'open summary'!B10+'closed in 99 summary'!B10+'Closed prior to 99 sum'!B10+'ongoing funding'!B10+'Estates Closed sum'!B10</f>
        <v>287525423.5566163</v>
      </c>
      <c r="C10" s="28">
        <f>+'open summary'!C10+'closed in 99 summary'!C10+'Closed prior to 99 sum'!C10+'ongoing funding'!C10+'Estates Closed sum'!C10</f>
        <v>425490147.10238767</v>
      </c>
      <c r="D10" s="28">
        <f>+'open summary'!D10+'closed in 99 summary'!D10+'Closed prior to 99 sum'!D10+'ongoing funding'!D10+'Estates Closed sum'!D10</f>
        <v>27701346.233165465</v>
      </c>
      <c r="E10" s="28">
        <f>+'open summary'!E10+'closed in 99 summary'!E10+'Closed prior to 99 sum'!E10+'ongoing funding'!E10+'Estates Closed sum'!E10</f>
        <v>0</v>
      </c>
      <c r="F10" s="28">
        <f t="shared" si="0"/>
        <v>740716916.8921695</v>
      </c>
    </row>
    <row r="11" spans="1:6" ht="12.75">
      <c r="A11" s="20" t="s">
        <v>14</v>
      </c>
      <c r="B11" s="28">
        <f>+'open summary'!B11+'closed in 99 summary'!B11+'Closed prior to 99 sum'!B11+'ongoing funding'!B11+'Estates Closed sum'!B11</f>
        <v>1938294.5980271995</v>
      </c>
      <c r="C11" s="28">
        <f>+'open summary'!C11+'closed in 99 summary'!C11+'Closed prior to 99 sum'!C11+'ongoing funding'!C11+'Estates Closed sum'!C11</f>
        <v>10917047.193581844</v>
      </c>
      <c r="D11" s="28">
        <f>+'open summary'!D11+'closed in 99 summary'!D11+'Closed prior to 99 sum'!D11+'ongoing funding'!D11+'Estates Closed sum'!D11</f>
        <v>4850581.840463498</v>
      </c>
      <c r="E11" s="28">
        <f>+'open summary'!E11+'closed in 99 summary'!E11+'Closed prior to 99 sum'!E11+'ongoing funding'!E11+'Estates Closed sum'!E11</f>
        <v>0</v>
      </c>
      <c r="F11" s="28">
        <f t="shared" si="0"/>
        <v>17705923.632072542</v>
      </c>
    </row>
    <row r="12" spans="1:6" ht="12.75">
      <c r="A12" s="20" t="s">
        <v>15</v>
      </c>
      <c r="B12" s="28">
        <f>+'open summary'!B12+'closed in 99 summary'!B12+'Closed prior to 99 sum'!B12+'ongoing funding'!B12+'Estates Closed sum'!B12</f>
        <v>95042.5385156588</v>
      </c>
      <c r="C12" s="28">
        <f>+'open summary'!C12+'closed in 99 summary'!C12+'Closed prior to 99 sum'!C12+'ongoing funding'!C12+'Estates Closed sum'!C12</f>
        <v>106898.23193750367</v>
      </c>
      <c r="D12" s="28">
        <f>+'open summary'!D12+'closed in 99 summary'!D12+'Closed prior to 99 sum'!D12+'ongoing funding'!D12+'Estates Closed sum'!D12</f>
        <v>113077.01404174136</v>
      </c>
      <c r="E12" s="28">
        <f>+'open summary'!E12+'closed in 99 summary'!E12+'Closed prior to 99 sum'!E12+'ongoing funding'!E12+'Estates Closed sum'!E12</f>
        <v>541.0793542802057</v>
      </c>
      <c r="F12" s="28">
        <f t="shared" si="0"/>
        <v>315558.86384918407</v>
      </c>
    </row>
    <row r="13" spans="1:6" ht="12.75">
      <c r="A13" s="20" t="s">
        <v>17</v>
      </c>
      <c r="B13" s="28">
        <f>+'open summary'!B13+'closed in 99 summary'!B13+'Closed prior to 99 sum'!B13+'ongoing funding'!B13+'Estates Closed sum'!B13</f>
        <v>4307113.212589456</v>
      </c>
      <c r="C13" s="28">
        <f>+'open summary'!C13+'closed in 99 summary'!C13+'Closed prior to 99 sum'!C13+'ongoing funding'!C13+'Estates Closed sum'!C13</f>
        <v>22056728.2534276</v>
      </c>
      <c r="D13" s="28">
        <f>+'open summary'!D13+'closed in 99 summary'!D13+'Closed prior to 99 sum'!D13+'ongoing funding'!D13+'Estates Closed sum'!D13</f>
        <v>2171106.481735247</v>
      </c>
      <c r="E13" s="28">
        <f>+'open summary'!E13+'closed in 99 summary'!E13+'Closed prior to 99 sum'!E13+'ongoing funding'!E13+'Estates Closed sum'!E13</f>
        <v>392938.5337986795</v>
      </c>
      <c r="F13" s="28">
        <f t="shared" si="0"/>
        <v>28927886.48155098</v>
      </c>
    </row>
    <row r="14" spans="1:6" ht="12.75">
      <c r="A14" s="20" t="s">
        <v>19</v>
      </c>
      <c r="B14" s="28">
        <f>+'open summary'!B14+'closed in 99 summary'!B14+'Closed prior to 99 sum'!B14+'ongoing funding'!B14+'Estates Closed sum'!B14</f>
        <v>180365.40478647267</v>
      </c>
      <c r="C14" s="28">
        <f>+'open summary'!C14+'closed in 99 summary'!C14+'Closed prior to 99 sum'!C14+'ongoing funding'!C14+'Estates Closed sum'!C14</f>
        <v>537145.3013455255</v>
      </c>
      <c r="D14" s="28">
        <f>+'open summary'!D14+'closed in 99 summary'!D14+'Closed prior to 99 sum'!D14+'ongoing funding'!D14+'Estates Closed sum'!D14</f>
        <v>-9034.309892915284</v>
      </c>
      <c r="E14" s="28">
        <f>+'open summary'!E14+'closed in 99 summary'!E14+'Closed prior to 99 sum'!E14+'ongoing funding'!E14+'Estates Closed sum'!E14</f>
        <v>0</v>
      </c>
      <c r="F14" s="28">
        <f t="shared" si="0"/>
        <v>708476.3962390829</v>
      </c>
    </row>
    <row r="15" spans="1:6" ht="12.75">
      <c r="A15" s="20" t="s">
        <v>21</v>
      </c>
      <c r="B15" s="28">
        <f>+'open summary'!B15+'closed in 99 summary'!B15+'Closed prior to 99 sum'!B15+'ongoing funding'!B15+'Estates Closed sum'!B15</f>
        <v>121878399.99039339</v>
      </c>
      <c r="C15" s="28">
        <f>+'open summary'!C15+'closed in 99 summary'!C15+'Closed prior to 99 sum'!C15+'ongoing funding'!C15+'Estates Closed sum'!C15</f>
        <v>239640075.97599536</v>
      </c>
      <c r="D15" s="28">
        <f>+'open summary'!D15+'closed in 99 summary'!D15+'Closed prior to 99 sum'!D15+'ongoing funding'!D15+'Estates Closed sum'!D15</f>
        <v>21732478.745118834</v>
      </c>
      <c r="E15" s="28">
        <f>+'open summary'!E15+'closed in 99 summary'!E15+'Closed prior to 99 sum'!E15+'ongoing funding'!E15+'Estates Closed sum'!E15</f>
        <v>14931.940710527575</v>
      </c>
      <c r="F15" s="28">
        <f t="shared" si="0"/>
        <v>383265886.65221816</v>
      </c>
    </row>
    <row r="16" spans="1:6" ht="12.75">
      <c r="A16" s="20" t="s">
        <v>23</v>
      </c>
      <c r="B16" s="28">
        <f>+'open summary'!B16+'closed in 99 summary'!B16+'Closed prior to 99 sum'!B16+'ongoing funding'!B16+'Estates Closed sum'!B16</f>
        <v>30052048.304683685</v>
      </c>
      <c r="C16" s="28">
        <f>+'open summary'!C16+'closed in 99 summary'!C16+'Closed prior to 99 sum'!C16+'ongoing funding'!C16+'Estates Closed sum'!C16</f>
        <v>33178514.532185063</v>
      </c>
      <c r="D16" s="28">
        <f>+'open summary'!D16+'closed in 99 summary'!D16+'Closed prior to 99 sum'!D16+'ongoing funding'!D16+'Estates Closed sum'!D16</f>
        <v>7373709.078194246</v>
      </c>
      <c r="E16" s="28">
        <f>+'open summary'!E16+'closed in 99 summary'!E16+'Closed prior to 99 sum'!E16+'ongoing funding'!E16+'Estates Closed sum'!E16</f>
        <v>2454712.990415194</v>
      </c>
      <c r="F16" s="28">
        <f t="shared" si="0"/>
        <v>73058984.9054782</v>
      </c>
    </row>
    <row r="17" spans="1:6" ht="12.75">
      <c r="A17" s="20" t="s">
        <v>24</v>
      </c>
      <c r="B17" s="28">
        <f>+'open summary'!B17+'closed in 99 summary'!B17+'Closed prior to 99 sum'!B17+'ongoing funding'!B17+'Estates Closed sum'!B17</f>
        <v>26065306.40974118</v>
      </c>
      <c r="C17" s="28">
        <f>+'open summary'!C17+'closed in 99 summary'!C17+'Closed prior to 99 sum'!C17+'ongoing funding'!C17+'Estates Closed sum'!C17</f>
        <v>36183274.33965024</v>
      </c>
      <c r="D17" s="28">
        <f>+'open summary'!D17+'closed in 99 summary'!D17+'Closed prior to 99 sum'!D17+'ongoing funding'!D17+'Estates Closed sum'!D17</f>
        <v>143030.44436459895</v>
      </c>
      <c r="E17" s="28">
        <f>+'open summary'!E17+'closed in 99 summary'!E17+'Closed prior to 99 sum'!E17+'ongoing funding'!E17+'Estates Closed sum'!E17</f>
        <v>0</v>
      </c>
      <c r="F17" s="28">
        <f t="shared" si="0"/>
        <v>62391611.19375602</v>
      </c>
    </row>
    <row r="18" spans="1:6" ht="12.75">
      <c r="A18" s="20" t="s">
        <v>26</v>
      </c>
      <c r="B18" s="28">
        <f>+'open summary'!B18+'closed in 99 summary'!B18+'Closed prior to 99 sum'!B18+'ongoing funding'!B18+'Estates Closed sum'!B18</f>
        <v>8555346.00130215</v>
      </c>
      <c r="C18" s="28">
        <f>+'open summary'!C18+'closed in 99 summary'!C18+'Closed prior to 99 sum'!C18+'ongoing funding'!C18+'Estates Closed sum'!C18</f>
        <v>10037390.582993997</v>
      </c>
      <c r="D18" s="28">
        <f>+'open summary'!D18+'closed in 99 summary'!D18+'Closed prior to 99 sum'!D18+'ongoing funding'!D18+'Estates Closed sum'!D18</f>
        <v>600526.0649068481</v>
      </c>
      <c r="E18" s="28">
        <f>+'open summary'!E18+'closed in 99 summary'!E18+'Closed prior to 99 sum'!E18+'ongoing funding'!E18+'Estates Closed sum'!E18</f>
        <v>0</v>
      </c>
      <c r="F18" s="28">
        <f t="shared" si="0"/>
        <v>19193262.64920299</v>
      </c>
    </row>
    <row r="19" spans="1:6" ht="12.75">
      <c r="A19" s="20" t="s">
        <v>28</v>
      </c>
      <c r="B19" s="28">
        <f>+'open summary'!B19+'closed in 99 summary'!B19+'Closed prior to 99 sum'!B19+'ongoing funding'!B19+'Estates Closed sum'!B19</f>
        <v>109169157.95755765</v>
      </c>
      <c r="C19" s="28">
        <f>+'open summary'!C19+'closed in 99 summary'!C19+'Closed prior to 99 sum'!C19+'ongoing funding'!C19+'Estates Closed sum'!C19</f>
        <v>161442848.4365837</v>
      </c>
      <c r="D19" s="28">
        <f>+'open summary'!D19+'closed in 99 summary'!D19+'Closed prior to 99 sum'!D19+'ongoing funding'!D19+'Estates Closed sum'!D19</f>
        <v>14993830.239900643</v>
      </c>
      <c r="E19" s="28">
        <f>+'open summary'!E19+'closed in 99 summary'!E19+'Closed prior to 99 sum'!E19+'ongoing funding'!E19+'Estates Closed sum'!E19</f>
        <v>9523535.610789621</v>
      </c>
      <c r="F19" s="28">
        <f t="shared" si="0"/>
        <v>295129372.24483156</v>
      </c>
    </row>
    <row r="20" spans="1:6" ht="12.75">
      <c r="A20" s="20" t="s">
        <v>30</v>
      </c>
      <c r="B20" s="28">
        <f>+'open summary'!B20+'closed in 99 summary'!B20+'Closed prior to 99 sum'!B20+'ongoing funding'!B20+'Estates Closed sum'!B20</f>
        <v>27182379.83265102</v>
      </c>
      <c r="C20" s="28">
        <f>+'open summary'!C20+'closed in 99 summary'!C20+'Closed prior to 99 sum'!C20+'ongoing funding'!C20+'Estates Closed sum'!C20</f>
        <v>62067602.97206764</v>
      </c>
      <c r="D20" s="28">
        <f>+'open summary'!D20+'closed in 99 summary'!D20+'Closed prior to 99 sum'!D20+'ongoing funding'!D20+'Estates Closed sum'!D20</f>
        <v>5770753.427549326</v>
      </c>
      <c r="E20" s="28">
        <f>+'open summary'!E20+'closed in 99 summary'!E20+'Closed prior to 99 sum'!E20+'ongoing funding'!E20+'Estates Closed sum'!E20</f>
        <v>10239486.6308076</v>
      </c>
      <c r="F20" s="28">
        <f t="shared" si="0"/>
        <v>105260222.86307558</v>
      </c>
    </row>
    <row r="21" spans="1:6" ht="12.75">
      <c r="A21" s="20" t="s">
        <v>32</v>
      </c>
      <c r="B21" s="28">
        <f>+'open summary'!B21+'closed in 99 summary'!B21+'Closed prior to 99 sum'!B21+'ongoing funding'!B21+'Estates Closed sum'!B21</f>
        <v>19876254.085678082</v>
      </c>
      <c r="C21" s="28">
        <f>+'open summary'!C21+'closed in 99 summary'!C21+'Closed prior to 99 sum'!C21+'ongoing funding'!C21+'Estates Closed sum'!C21</f>
        <v>36472531.62458877</v>
      </c>
      <c r="D21" s="28">
        <f>+'open summary'!D21+'closed in 99 summary'!D21+'Closed prior to 99 sum'!D21+'ongoing funding'!D21+'Estates Closed sum'!D21</f>
        <v>1543172.0697541973</v>
      </c>
      <c r="E21" s="28">
        <f>+'open summary'!E21+'closed in 99 summary'!E21+'Closed prior to 99 sum'!E21+'ongoing funding'!E21+'Estates Closed sum'!E21</f>
        <v>40678.05633797807</v>
      </c>
      <c r="F21" s="28">
        <f t="shared" si="0"/>
        <v>57932635.83635903</v>
      </c>
    </row>
    <row r="22" spans="1:6" ht="12.75">
      <c r="A22" s="20" t="s">
        <v>34</v>
      </c>
      <c r="B22" s="28">
        <f>+'open summary'!B22+'closed in 99 summary'!B22+'Closed prior to 99 sum'!B22+'ongoing funding'!B22+'Estates Closed sum'!B22</f>
        <v>25147369.62226699</v>
      </c>
      <c r="C22" s="28">
        <f>+'open summary'!C22+'closed in 99 summary'!C22+'Closed prior to 99 sum'!C22+'ongoing funding'!C22+'Estates Closed sum'!C22</f>
        <v>18187969.895350546</v>
      </c>
      <c r="D22" s="28">
        <f>+'open summary'!D22+'closed in 99 summary'!D22+'Closed prior to 99 sum'!D22+'ongoing funding'!D22+'Estates Closed sum'!D22</f>
        <v>4525961.520536172</v>
      </c>
      <c r="E22" s="28">
        <f>+'open summary'!E22+'closed in 99 summary'!E22+'Closed prior to 99 sum'!E22+'ongoing funding'!E22+'Estates Closed sum'!E22</f>
        <v>0</v>
      </c>
      <c r="F22" s="28">
        <f t="shared" si="0"/>
        <v>47861301.03815371</v>
      </c>
    </row>
    <row r="23" spans="1:6" ht="12.75">
      <c r="A23" s="20" t="s">
        <v>36</v>
      </c>
      <c r="B23" s="28">
        <f>+'open summary'!B23+'closed in 99 summary'!B23+'Closed prior to 99 sum'!B23+'ongoing funding'!B23+'Estates Closed sum'!B23</f>
        <v>18240527.633554358</v>
      </c>
      <c r="C23" s="28">
        <f>+'open summary'!C23+'closed in 99 summary'!C23+'Closed prior to 99 sum'!C23+'ongoing funding'!C23+'Estates Closed sum'!C23</f>
        <v>24065640.695375107</v>
      </c>
      <c r="D23" s="28">
        <f>+'open summary'!D23+'closed in 99 summary'!D23+'Closed prior to 99 sum'!D23+'ongoing funding'!D23+'Estates Closed sum'!D23</f>
        <v>2070044.3242916039</v>
      </c>
      <c r="E23" s="28">
        <f>+'open summary'!E23+'closed in 99 summary'!E23+'Closed prior to 99 sum'!E23+'ongoing funding'!E23+'Estates Closed sum'!E23</f>
        <v>0</v>
      </c>
      <c r="F23" s="28">
        <f t="shared" si="0"/>
        <v>44376212.65322107</v>
      </c>
    </row>
    <row r="24" spans="1:6" ht="12.75">
      <c r="A24" s="20" t="s">
        <v>38</v>
      </c>
      <c r="B24" s="28">
        <f>+'open summary'!B24+'closed in 99 summary'!B24+'Closed prior to 99 sum'!B24+'ongoing funding'!B24+'Estates Closed sum'!B24</f>
        <v>6748783.0431422535</v>
      </c>
      <c r="C24" s="28">
        <f>+'open summary'!C24+'closed in 99 summary'!C24+'Closed prior to 99 sum'!C24+'ongoing funding'!C24+'Estates Closed sum'!C24</f>
        <v>8863803.63916609</v>
      </c>
      <c r="D24" s="28">
        <f>+'open summary'!D24+'closed in 99 summary'!D24+'Closed prior to 99 sum'!D24+'ongoing funding'!D24+'Estates Closed sum'!D24</f>
        <v>5632171.753745531</v>
      </c>
      <c r="E24" s="28">
        <f>+'open summary'!E24+'closed in 99 summary'!E24+'Closed prior to 99 sum'!E24+'ongoing funding'!E24+'Estates Closed sum'!E24</f>
        <v>0</v>
      </c>
      <c r="F24" s="28">
        <f t="shared" si="0"/>
        <v>21244758.436053876</v>
      </c>
    </row>
    <row r="25" spans="1:6" ht="12.75">
      <c r="A25" s="20" t="s">
        <v>39</v>
      </c>
      <c r="B25" s="28">
        <f>+'open summary'!B25+'closed in 99 summary'!B25+'Closed prior to 99 sum'!B25+'ongoing funding'!B25+'Estates Closed sum'!B25</f>
        <v>773321.2162743525</v>
      </c>
      <c r="C25" s="28">
        <f>+'open summary'!C25+'closed in 99 summary'!C25+'Closed prior to 99 sum'!C25+'ongoing funding'!C25+'Estates Closed sum'!C25</f>
        <v>753915.8041789641</v>
      </c>
      <c r="D25" s="28">
        <f>+'open summary'!D25+'closed in 99 summary'!D25+'Closed prior to 99 sum'!D25+'ongoing funding'!D25+'Estates Closed sum'!D25</f>
        <v>160822.693224341</v>
      </c>
      <c r="E25" s="28">
        <f>+'open summary'!E25+'closed in 99 summary'!E25+'Closed prior to 99 sum'!E25+'ongoing funding'!E25+'Estates Closed sum'!E25</f>
        <v>77153.02201177526</v>
      </c>
      <c r="F25" s="28">
        <f t="shared" si="0"/>
        <v>1765212.7356894328</v>
      </c>
    </row>
    <row r="26" spans="1:6" ht="12.75">
      <c r="A26" s="20" t="s">
        <v>41</v>
      </c>
      <c r="B26" s="28">
        <f>+'open summary'!B26+'closed in 99 summary'!B26+'Closed prior to 99 sum'!B26+'ongoing funding'!B26+'Estates Closed sum'!B26</f>
        <v>20527717.122593634</v>
      </c>
      <c r="C26" s="28">
        <f>+'open summary'!C26+'closed in 99 summary'!C26+'Closed prior to 99 sum'!C26+'ongoing funding'!C26+'Estates Closed sum'!C26</f>
        <v>26518724.12114168</v>
      </c>
      <c r="D26" s="28">
        <f>+'open summary'!D26+'closed in 99 summary'!D26+'Closed prior to 99 sum'!D26+'ongoing funding'!D26+'Estates Closed sum'!D26</f>
        <v>1505924.7261555616</v>
      </c>
      <c r="E26" s="28">
        <f>+'open summary'!E26+'closed in 99 summary'!E26+'Closed prior to 99 sum'!E26+'ongoing funding'!E26+'Estates Closed sum'!E26</f>
        <v>5725928.644498567</v>
      </c>
      <c r="F26" s="28">
        <f t="shared" si="0"/>
        <v>54278294.61438944</v>
      </c>
    </row>
    <row r="27" spans="1:6" ht="12.75">
      <c r="A27" s="20" t="s">
        <v>43</v>
      </c>
      <c r="B27" s="28">
        <f>+'open summary'!B27+'closed in 99 summary'!B27+'Closed prior to 99 sum'!B27+'ongoing funding'!B27+'Estates Closed sum'!B27</f>
        <v>42748609.936677426</v>
      </c>
      <c r="C27" s="28">
        <f>+'open summary'!C27+'closed in 99 summary'!C27+'Closed prior to 99 sum'!C27+'ongoing funding'!C27+'Estates Closed sum'!C27</f>
        <v>43128304.1947744</v>
      </c>
      <c r="D27" s="28">
        <f>+'open summary'!D27+'closed in 99 summary'!D27+'Closed prior to 99 sum'!D27+'ongoing funding'!D27+'Estates Closed sum'!D27</f>
        <v>955170.804001511</v>
      </c>
      <c r="E27" s="28">
        <f>+'open summary'!E27+'closed in 99 summary'!E27+'Closed prior to 99 sum'!E27+'ongoing funding'!E27+'Estates Closed sum'!E27</f>
        <v>0</v>
      </c>
      <c r="F27" s="28">
        <f t="shared" si="0"/>
        <v>86832084.93545333</v>
      </c>
    </row>
    <row r="28" spans="1:6" ht="12.75">
      <c r="A28" s="20" t="s">
        <v>44</v>
      </c>
      <c r="B28" s="28">
        <f>+'open summary'!B28+'closed in 99 summary'!B28+'Closed prior to 99 sum'!B28+'ongoing funding'!B28+'Estates Closed sum'!B28</f>
        <v>15075764.928275153</v>
      </c>
      <c r="C28" s="28">
        <f>+'open summary'!C28+'closed in 99 summary'!C28+'Closed prior to 99 sum'!C28+'ongoing funding'!C28+'Estates Closed sum'!C28</f>
        <v>59170047.80068937</v>
      </c>
      <c r="D28" s="28">
        <f>+'open summary'!D28+'closed in 99 summary'!D28+'Closed prior to 99 sum'!D28+'ongoing funding'!D28+'Estates Closed sum'!D28</f>
        <v>600481.2371360597</v>
      </c>
      <c r="E28" s="28">
        <f>+'open summary'!E28+'closed in 99 summary'!E28+'Closed prior to 99 sum'!E28+'ongoing funding'!E28+'Estates Closed sum'!E28</f>
        <v>4265004.951985485</v>
      </c>
      <c r="F28" s="28">
        <f t="shared" si="0"/>
        <v>79111298.91808607</v>
      </c>
    </row>
    <row r="29" spans="1:6" ht="12.75">
      <c r="A29" s="20" t="s">
        <v>45</v>
      </c>
      <c r="B29" s="28">
        <f>+'open summary'!B29+'closed in 99 summary'!B29+'Closed prior to 99 sum'!B29+'ongoing funding'!B29+'Estates Closed sum'!B29</f>
        <v>18550499.954234015</v>
      </c>
      <c r="C29" s="28">
        <f>+'open summary'!C29+'closed in 99 summary'!C29+'Closed prior to 99 sum'!C29+'ongoing funding'!C29+'Estates Closed sum'!C29</f>
        <v>54564925.00499345</v>
      </c>
      <c r="D29" s="28">
        <f>+'open summary'!D29+'closed in 99 summary'!D29+'Closed prior to 99 sum'!D29+'ongoing funding'!D29+'Estates Closed sum'!D29</f>
        <v>456138.6964327656</v>
      </c>
      <c r="E29" s="28">
        <f>+'open summary'!E29+'closed in 99 summary'!E29+'Closed prior to 99 sum'!E29+'ongoing funding'!E29+'Estates Closed sum'!E29</f>
        <v>3037490.460581795</v>
      </c>
      <c r="F29" s="28">
        <f t="shared" si="0"/>
        <v>76609054.11624204</v>
      </c>
    </row>
    <row r="30" spans="1:6" ht="12.75">
      <c r="A30" s="20" t="s">
        <v>46</v>
      </c>
      <c r="B30" s="28">
        <f>+'open summary'!B30+'closed in 99 summary'!B30+'Closed prior to 99 sum'!B30+'ongoing funding'!B30+'Estates Closed sum'!B30</f>
        <v>66386355.42860715</v>
      </c>
      <c r="C30" s="28">
        <f>+'open summary'!C30+'closed in 99 summary'!C30+'Closed prior to 99 sum'!C30+'ongoing funding'!C30+'Estates Closed sum'!C30</f>
        <v>25096610.597728297</v>
      </c>
      <c r="D30" s="28">
        <f>+'open summary'!D30+'closed in 99 summary'!D30+'Closed prior to 99 sum'!D30+'ongoing funding'!D30+'Estates Closed sum'!D30</f>
        <v>2277056.469925481</v>
      </c>
      <c r="E30" s="28">
        <f>+'open summary'!E30+'closed in 99 summary'!E30+'Closed prior to 99 sum'!E30+'ongoing funding'!E30+'Estates Closed sum'!E30</f>
        <v>95508.33507538764</v>
      </c>
      <c r="F30" s="28">
        <f t="shared" si="0"/>
        <v>93855530.83133632</v>
      </c>
    </row>
    <row r="31" spans="1:6" ht="12.75">
      <c r="A31" s="20" t="s">
        <v>47</v>
      </c>
      <c r="B31" s="28">
        <f>+'open summary'!B31+'closed in 99 summary'!B31+'Closed prior to 99 sum'!B31+'ongoing funding'!B31+'Estates Closed sum'!B31</f>
        <v>57012341.27172934</v>
      </c>
      <c r="C31" s="28">
        <f>+'open summary'!C31+'closed in 99 summary'!C31+'Closed prior to 99 sum'!C31+'ongoing funding'!C31+'Estates Closed sum'!C31</f>
        <v>39286825.34534086</v>
      </c>
      <c r="D31" s="28">
        <f>+'open summary'!D31+'closed in 99 summary'!D31+'Closed prior to 99 sum'!D31+'ongoing funding'!D31+'Estates Closed sum'!D31</f>
        <v>6474258.882678652</v>
      </c>
      <c r="E31" s="28">
        <f>+'open summary'!E31+'closed in 99 summary'!E31+'Closed prior to 99 sum'!E31+'ongoing funding'!E31+'Estates Closed sum'!E31</f>
        <v>29057.601425804845</v>
      </c>
      <c r="F31" s="28">
        <f t="shared" si="0"/>
        <v>102802483.10117467</v>
      </c>
    </row>
    <row r="32" spans="1:6" ht="12.75">
      <c r="A32" s="20" t="s">
        <v>48</v>
      </c>
      <c r="B32" s="28">
        <f>+'open summary'!B32+'closed in 99 summary'!B32+'Closed prior to 99 sum'!B32+'ongoing funding'!B32+'Estates Closed sum'!B32</f>
        <v>4796373.07436087</v>
      </c>
      <c r="C32" s="28">
        <f>+'open summary'!C32+'closed in 99 summary'!C32+'Closed prior to 99 sum'!C32+'ongoing funding'!C32+'Estates Closed sum'!C32</f>
        <v>5846964.825613245</v>
      </c>
      <c r="D32" s="28">
        <f>+'open summary'!D32+'closed in 99 summary'!D32+'Closed prior to 99 sum'!D32+'ongoing funding'!D32+'Estates Closed sum'!D32</f>
        <v>1257064.5263899826</v>
      </c>
      <c r="E32" s="28">
        <f>+'open summary'!E32+'closed in 99 summary'!E32+'Closed prior to 99 sum'!E32+'ongoing funding'!E32+'Estates Closed sum'!E32</f>
        <v>0</v>
      </c>
      <c r="F32" s="28">
        <f t="shared" si="0"/>
        <v>11900402.426364098</v>
      </c>
    </row>
    <row r="33" spans="1:6" ht="12.75">
      <c r="A33" s="20" t="s">
        <v>49</v>
      </c>
      <c r="B33" s="28">
        <f>+'open summary'!B33+'closed in 99 summary'!B33+'Closed prior to 99 sum'!B33+'ongoing funding'!B33+'Estates Closed sum'!B33</f>
        <v>13560971.285606831</v>
      </c>
      <c r="C33" s="28">
        <f>+'open summary'!C33+'closed in 99 summary'!C33+'Closed prior to 99 sum'!C33+'ongoing funding'!C33+'Estates Closed sum'!C33</f>
        <v>16351368.227155127</v>
      </c>
      <c r="D33" s="28">
        <f>+'open summary'!D33+'closed in 99 summary'!D33+'Closed prior to 99 sum'!D33+'ongoing funding'!D33+'Estates Closed sum'!D33</f>
        <v>-233534.16664297314</v>
      </c>
      <c r="E33" s="28">
        <f>+'open summary'!E33+'closed in 99 summary'!E33+'Closed prior to 99 sum'!E33+'ongoing funding'!E33+'Estates Closed sum'!E33</f>
        <v>0</v>
      </c>
      <c r="F33" s="28">
        <f t="shared" si="0"/>
        <v>29678805.346118987</v>
      </c>
    </row>
    <row r="34" spans="1:6" ht="12.75">
      <c r="A34" s="20" t="s">
        <v>50</v>
      </c>
      <c r="B34" s="28">
        <f>+'open summary'!B34+'closed in 99 summary'!B34+'Closed prior to 99 sum'!B34+'ongoing funding'!B34+'Estates Closed sum'!B34</f>
        <v>12959265.98823801</v>
      </c>
      <c r="C34" s="28">
        <f>+'open summary'!C34+'closed in 99 summary'!C34+'Closed prior to 99 sum'!C34+'ongoing funding'!C34+'Estates Closed sum'!C34</f>
        <v>8190991.2768768445</v>
      </c>
      <c r="D34" s="28">
        <f>+'open summary'!D34+'closed in 99 summary'!D34+'Closed prior to 99 sum'!D34+'ongoing funding'!D34+'Estates Closed sum'!D34</f>
        <v>1962935.9936285052</v>
      </c>
      <c r="E34" s="28">
        <f>+'open summary'!E34+'closed in 99 summary'!E34+'Closed prior to 99 sum'!E34+'ongoing funding'!E34+'Estates Closed sum'!E34</f>
        <v>0</v>
      </c>
      <c r="F34" s="28">
        <f t="shared" si="0"/>
        <v>23113193.25874336</v>
      </c>
    </row>
    <row r="35" spans="1:6" ht="12.75">
      <c r="A35" s="20" t="s">
        <v>51</v>
      </c>
      <c r="B35" s="28">
        <f>+'open summary'!B35+'closed in 99 summary'!B35+'Closed prior to 99 sum'!B35+'ongoing funding'!B35+'Estates Closed sum'!B35</f>
        <v>718222.7319250288</v>
      </c>
      <c r="C35" s="28">
        <f>+'open summary'!C35+'closed in 99 summary'!C35+'Closed prior to 99 sum'!C35+'ongoing funding'!C35+'Estates Closed sum'!C35</f>
        <v>277783.6441768286</v>
      </c>
      <c r="D35" s="28">
        <f>+'open summary'!D35+'closed in 99 summary'!D35+'Closed prior to 99 sum'!D35+'ongoing funding'!D35+'Estates Closed sum'!D35</f>
        <v>321278.38668465626</v>
      </c>
      <c r="E35" s="28">
        <f>+'open summary'!E35+'closed in 99 summary'!E35+'Closed prior to 99 sum'!E35+'ongoing funding'!E35+'Estates Closed sum'!E35</f>
        <v>749591.2317926142</v>
      </c>
      <c r="F35" s="28">
        <f t="shared" si="0"/>
        <v>2066875.994579128</v>
      </c>
    </row>
    <row r="36" spans="1:6" ht="12.75">
      <c r="A36" s="20" t="s">
        <v>52</v>
      </c>
      <c r="B36" s="28">
        <f>+'open summary'!B36+'closed in 99 summary'!B36+'Closed prior to 99 sum'!B36+'ongoing funding'!B36+'Estates Closed sum'!B36</f>
        <v>39167777.380716704</v>
      </c>
      <c r="C36" s="28">
        <f>+'open summary'!C36+'closed in 99 summary'!C36+'Closed prior to 99 sum'!C36+'ongoing funding'!C36+'Estates Closed sum'!C36</f>
        <v>48281099.971557006</v>
      </c>
      <c r="D36" s="28">
        <f>+'open summary'!D36+'closed in 99 summary'!D36+'Closed prior to 99 sum'!D36+'ongoing funding'!D36+'Estates Closed sum'!D36</f>
        <v>1781921.059322707</v>
      </c>
      <c r="E36" s="28">
        <f>+'open summary'!E36+'closed in 99 summary'!E36+'Closed prior to 99 sum'!E36+'ongoing funding'!E36+'Estates Closed sum'!E36</f>
        <v>5328043.85155736</v>
      </c>
      <c r="F36" s="28">
        <f t="shared" si="0"/>
        <v>94558842.26315376</v>
      </c>
    </row>
    <row r="37" spans="1:6" ht="12.75">
      <c r="A37" s="20" t="s">
        <v>53</v>
      </c>
      <c r="B37" s="28">
        <f>+'open summary'!B37+'closed in 99 summary'!B37+'Closed prior to 99 sum'!B37+'ongoing funding'!B37+'Estates Closed sum'!B37</f>
        <v>5682314.380242917</v>
      </c>
      <c r="C37" s="28">
        <f>+'open summary'!C37+'closed in 99 summary'!C37+'Closed prior to 99 sum'!C37+'ongoing funding'!C37+'Estates Closed sum'!C37</f>
        <v>9134995.984656733</v>
      </c>
      <c r="D37" s="28">
        <f>+'open summary'!D37+'closed in 99 summary'!D37+'Closed prior to 99 sum'!D37+'ongoing funding'!D37+'Estates Closed sum'!D37</f>
        <v>777489.422560501</v>
      </c>
      <c r="E37" s="28">
        <f>+'open summary'!E37+'closed in 99 summary'!E37+'Closed prior to 99 sum'!E37+'ongoing funding'!E37+'Estates Closed sum'!E37</f>
        <v>0</v>
      </c>
      <c r="F37" s="28">
        <f t="shared" si="0"/>
        <v>15594799.787460152</v>
      </c>
    </row>
    <row r="38" spans="1:6" ht="12.75">
      <c r="A38" s="20" t="s">
        <v>54</v>
      </c>
      <c r="B38" s="28">
        <f>+'open summary'!B38+'closed in 99 summary'!B38+'Closed prior to 99 sum'!B38+'ongoing funding'!B38+'Estates Closed sum'!B38</f>
        <v>196154.43434371077</v>
      </c>
      <c r="C38" s="28">
        <f>+'open summary'!C38+'closed in 99 summary'!C38+'Closed prior to 99 sum'!C38+'ongoing funding'!C38+'Estates Closed sum'!C38</f>
        <v>303661.2621655829</v>
      </c>
      <c r="D38" s="28">
        <f>+'open summary'!D38+'closed in 99 summary'!D38+'Closed prior to 99 sum'!D38+'ongoing funding'!D38+'Estates Closed sum'!D38</f>
        <v>31445.122033143736</v>
      </c>
      <c r="E38" s="28">
        <f>+'open summary'!E38+'closed in 99 summary'!E38+'Closed prior to 99 sum'!E38+'ongoing funding'!E38+'Estates Closed sum'!E38</f>
        <v>12794.695996916773</v>
      </c>
      <c r="F38" s="28">
        <f aca="true" t="shared" si="1" ref="F38:F58">SUM(B38:E38)</f>
        <v>544055.5145393541</v>
      </c>
    </row>
    <row r="39" spans="1:6" ht="12.75">
      <c r="A39" s="20" t="s">
        <v>55</v>
      </c>
      <c r="B39" s="28">
        <f>+'open summary'!B39+'closed in 99 summary'!B39+'Closed prior to 99 sum'!B39+'ongoing funding'!B39+'Estates Closed sum'!B39</f>
        <v>48461993.477469325</v>
      </c>
      <c r="C39" s="28">
        <f>+'open summary'!C39+'closed in 99 summary'!C39+'Closed prior to 99 sum'!C39+'ongoing funding'!C39+'Estates Closed sum'!C39</f>
        <v>76978839.02291942</v>
      </c>
      <c r="D39" s="28">
        <f>+'open summary'!D39+'closed in 99 summary'!D39+'Closed prior to 99 sum'!D39+'ongoing funding'!D39+'Estates Closed sum'!D39</f>
        <v>2468095.888844738</v>
      </c>
      <c r="E39" s="28">
        <f>+'open summary'!E39+'closed in 99 summary'!E39+'Closed prior to 99 sum'!E39+'ongoing funding'!E39+'Estates Closed sum'!E39</f>
        <v>334041.2498759176</v>
      </c>
      <c r="F39" s="28">
        <f t="shared" si="1"/>
        <v>128242969.6391094</v>
      </c>
    </row>
    <row r="40" spans="1:6" ht="12.75">
      <c r="A40" s="20" t="s">
        <v>56</v>
      </c>
      <c r="B40" s="28">
        <f>+'open summary'!B40+'closed in 99 summary'!B40+'Closed prior to 99 sum'!B40+'ongoing funding'!B40+'Estates Closed sum'!B40</f>
        <v>4649619.296970608</v>
      </c>
      <c r="C40" s="28">
        <f>+'open summary'!C40+'closed in 99 summary'!C40+'Closed prior to 99 sum'!C40+'ongoing funding'!C40+'Estates Closed sum'!C40</f>
        <v>7383476.481671477</v>
      </c>
      <c r="D40" s="28">
        <f>+'open summary'!D40+'closed in 99 summary'!D40+'Closed prior to 99 sum'!D40+'ongoing funding'!D40+'Estates Closed sum'!D40</f>
        <v>2615689.0771805197</v>
      </c>
      <c r="E40" s="28">
        <f>+'open summary'!E40+'closed in 99 summary'!E40+'Closed prior to 99 sum'!E40+'ongoing funding'!E40+'Estates Closed sum'!E40</f>
        <v>29416.977021902025</v>
      </c>
      <c r="F40" s="28">
        <f t="shared" si="1"/>
        <v>14678201.832844507</v>
      </c>
    </row>
    <row r="41" spans="1:6" ht="12.75">
      <c r="A41" s="20" t="s">
        <v>57</v>
      </c>
      <c r="B41" s="28">
        <f>+'open summary'!B41+'closed in 99 summary'!B41+'Closed prior to 99 sum'!B41+'ongoing funding'!B41+'Estates Closed sum'!B41</f>
        <v>41986707.004875496</v>
      </c>
      <c r="C41" s="28">
        <f>+'open summary'!C41+'closed in 99 summary'!C41+'Closed prior to 99 sum'!C41+'ongoing funding'!C41+'Estates Closed sum'!C41</f>
        <v>57211557.005539</v>
      </c>
      <c r="D41" s="28">
        <f>+'open summary'!D41+'closed in 99 summary'!D41+'Closed prior to 99 sum'!D41+'ongoing funding'!D41+'Estates Closed sum'!D41</f>
        <v>5676271.785013959</v>
      </c>
      <c r="E41" s="28">
        <f>+'open summary'!E41+'closed in 99 summary'!E41+'Closed prior to 99 sum'!E41+'ongoing funding'!E41+'Estates Closed sum'!E41</f>
        <v>2512390.9770884896</v>
      </c>
      <c r="F41" s="28">
        <f t="shared" si="1"/>
        <v>107386926.77251695</v>
      </c>
    </row>
    <row r="42" spans="1:6" ht="12.75">
      <c r="A42" s="20" t="s">
        <v>58</v>
      </c>
      <c r="B42" s="28">
        <f>+'open summary'!B42+'closed in 99 summary'!B42+'Closed prior to 99 sum'!B42+'ongoing funding'!B42+'Estates Closed sum'!B42</f>
        <v>25976175.72404627</v>
      </c>
      <c r="C42" s="28">
        <f>+'open summary'!C42+'closed in 99 summary'!C42+'Closed prior to 99 sum'!C42+'ongoing funding'!C42+'Estates Closed sum'!C42</f>
        <v>30394463.91924653</v>
      </c>
      <c r="D42" s="28">
        <f>+'open summary'!D42+'closed in 99 summary'!D42+'Closed prior to 99 sum'!D42+'ongoing funding'!D42+'Estates Closed sum'!D42</f>
        <v>5423279.26712442</v>
      </c>
      <c r="E42" s="28">
        <f>+'open summary'!E42+'closed in 99 summary'!E42+'Closed prior to 99 sum'!E42+'ongoing funding'!E42+'Estates Closed sum'!E42</f>
        <v>0</v>
      </c>
      <c r="F42" s="28">
        <f t="shared" si="1"/>
        <v>61793918.91041722</v>
      </c>
    </row>
    <row r="43" spans="1:6" ht="12.75">
      <c r="A43" s="20" t="s">
        <v>59</v>
      </c>
      <c r="B43" s="28">
        <f>+'open summary'!B43+'closed in 99 summary'!B43+'Closed prior to 99 sum'!B43+'ongoing funding'!B43+'Estates Closed sum'!B43</f>
        <v>18091123.281108864</v>
      </c>
      <c r="C43" s="28">
        <f>+'open summary'!C43+'closed in 99 summary'!C43+'Closed prior to 99 sum'!C43+'ongoing funding'!C43+'Estates Closed sum'!C43</f>
        <v>18993068.471579507</v>
      </c>
      <c r="D43" s="28">
        <f>+'open summary'!D43+'closed in 99 summary'!D43+'Closed prior to 99 sum'!D43+'ongoing funding'!D43+'Estates Closed sum'!D43</f>
        <v>2324732.204047928</v>
      </c>
      <c r="E43" s="28">
        <f>+'open summary'!E43+'closed in 99 summary'!E43+'Closed prior to 99 sum'!E43+'ongoing funding'!E43+'Estates Closed sum'!E43</f>
        <v>0</v>
      </c>
      <c r="F43" s="28">
        <f t="shared" si="1"/>
        <v>39408923.9567363</v>
      </c>
    </row>
    <row r="44" spans="1:6" ht="12.75">
      <c r="A44" s="20" t="s">
        <v>60</v>
      </c>
      <c r="B44" s="28">
        <f>+'open summary'!B44+'closed in 99 summary'!B44+'Closed prior to 99 sum'!B44+'ongoing funding'!B44+'Estates Closed sum'!B44</f>
        <v>72691184.91308925</v>
      </c>
      <c r="C44" s="28">
        <f>+'open summary'!C44+'closed in 99 summary'!C44+'Closed prior to 99 sum'!C44+'ongoing funding'!C44+'Estates Closed sum'!C44</f>
        <v>381634786.402274</v>
      </c>
      <c r="D44" s="28">
        <f>+'open summary'!D44+'closed in 99 summary'!D44+'Closed prior to 99 sum'!D44+'ongoing funding'!D44+'Estates Closed sum'!D44</f>
        <v>1418828.016758221</v>
      </c>
      <c r="E44" s="28">
        <f>+'open summary'!E44+'closed in 99 summary'!E44+'Closed prior to 99 sum'!E44+'ongoing funding'!E44+'Estates Closed sum'!E44</f>
        <v>1873618.6578494904</v>
      </c>
      <c r="F44" s="28">
        <f t="shared" si="1"/>
        <v>457618417.989971</v>
      </c>
    </row>
    <row r="45" spans="1:6" ht="12.75">
      <c r="A45" s="20" t="s">
        <v>61</v>
      </c>
      <c r="B45" s="28">
        <f>+'open summary'!B45+'closed in 99 summary'!B45+'Closed prior to 99 sum'!B45+'ongoing funding'!B45+'Estates Closed sum'!B45</f>
        <v>486532.24101504957</v>
      </c>
      <c r="C45" s="28">
        <f>+'open summary'!C45+'closed in 99 summary'!C45+'Closed prior to 99 sum'!C45+'ongoing funding'!C45+'Estates Closed sum'!C45</f>
        <v>550638.0172393385</v>
      </c>
      <c r="D45" s="28">
        <f>+'open summary'!D45+'closed in 99 summary'!D45+'Closed prior to 99 sum'!D45+'ongoing funding'!D45+'Estates Closed sum'!D45</f>
        <v>45464.06555658217</v>
      </c>
      <c r="E45" s="28">
        <f>+'open summary'!E45+'closed in 99 summary'!E45+'Closed prior to 99 sum'!E45+'ongoing funding'!E45+'Estates Closed sum'!E45</f>
        <v>0</v>
      </c>
      <c r="F45" s="28">
        <f t="shared" si="1"/>
        <v>1082634.3238109702</v>
      </c>
    </row>
    <row r="46" spans="1:6" ht="12.75">
      <c r="A46" s="20" t="s">
        <v>62</v>
      </c>
      <c r="B46" s="28">
        <f>+'open summary'!B46+'closed in 99 summary'!B46+'Closed prior to 99 sum'!B46+'ongoing funding'!B46+'Estates Closed sum'!B46</f>
        <v>3506233.6632958944</v>
      </c>
      <c r="C46" s="28">
        <f>+'open summary'!C46+'closed in 99 summary'!C46+'Closed prior to 99 sum'!C46+'ongoing funding'!C46+'Estates Closed sum'!C46</f>
        <v>19493519.921936754</v>
      </c>
      <c r="D46" s="28">
        <f>+'open summary'!D46+'closed in 99 summary'!D46+'Closed prior to 99 sum'!D46+'ongoing funding'!D46+'Estates Closed sum'!D46</f>
        <v>8318.460326756198</v>
      </c>
      <c r="E46" s="28">
        <f>+'open summary'!E46+'closed in 99 summary'!E46+'Closed prior to 99 sum'!E46+'ongoing funding'!E46+'Estates Closed sum'!E46</f>
        <v>0</v>
      </c>
      <c r="F46" s="28">
        <f t="shared" si="1"/>
        <v>23008072.045559406</v>
      </c>
    </row>
    <row r="47" spans="1:6" ht="12.75">
      <c r="A47" s="20" t="s">
        <v>63</v>
      </c>
      <c r="B47" s="28">
        <f>+'open summary'!B47+'closed in 99 summary'!B47+'Closed prior to 99 sum'!B47+'ongoing funding'!B47+'Estates Closed sum'!B47</f>
        <v>23330939.389129225</v>
      </c>
      <c r="C47" s="28">
        <f>+'open summary'!C47+'closed in 99 summary'!C47+'Closed prior to 99 sum'!C47+'ongoing funding'!C47+'Estates Closed sum'!C47</f>
        <v>30139840.70101074</v>
      </c>
      <c r="D47" s="28">
        <f>+'open summary'!D47+'closed in 99 summary'!D47+'Closed prior to 99 sum'!D47+'ongoing funding'!D47+'Estates Closed sum'!D47</f>
        <v>4203787.1239926275</v>
      </c>
      <c r="E47" s="28">
        <f>+'open summary'!E47+'closed in 99 summary'!E47+'Closed prior to 99 sum'!E47+'ongoing funding'!E47+'Estates Closed sum'!E47</f>
        <v>0</v>
      </c>
      <c r="F47" s="28">
        <f t="shared" si="1"/>
        <v>57674567.2141326</v>
      </c>
    </row>
    <row r="48" spans="1:6" ht="12.75">
      <c r="A48" s="20" t="s">
        <v>64</v>
      </c>
      <c r="B48" s="28">
        <f>+'open summary'!B48+'closed in 99 summary'!B48+'Closed prior to 99 sum'!B48+'ongoing funding'!B48+'Estates Closed sum'!B48</f>
        <v>7750885.751926325</v>
      </c>
      <c r="C48" s="28">
        <f>+'open summary'!C48+'closed in 99 summary'!C48+'Closed prior to 99 sum'!C48+'ongoing funding'!C48+'Estates Closed sum'!C48</f>
        <v>5275105.219682785</v>
      </c>
      <c r="D48" s="28">
        <f>+'open summary'!D48+'closed in 99 summary'!D48+'Closed prior to 99 sum'!D48+'ongoing funding'!D48+'Estates Closed sum'!D48</f>
        <v>2853084.256686453</v>
      </c>
      <c r="E48" s="28">
        <f>+'open summary'!E48+'closed in 99 summary'!E48+'Closed prior to 99 sum'!E48+'ongoing funding'!E48+'Estates Closed sum'!E48</f>
        <v>0</v>
      </c>
      <c r="F48" s="28">
        <f t="shared" si="1"/>
        <v>15879075.228295563</v>
      </c>
    </row>
    <row r="49" spans="1:6" ht="12.75">
      <c r="A49" s="20" t="s">
        <v>65</v>
      </c>
      <c r="B49" s="28">
        <f>+'open summary'!B49+'closed in 99 summary'!B49+'Closed prior to 99 sum'!B49+'ongoing funding'!B49+'Estates Closed sum'!B49</f>
        <v>63242625.49316241</v>
      </c>
      <c r="C49" s="28">
        <f>+'open summary'!C49+'closed in 99 summary'!C49+'Closed prior to 99 sum'!C49+'ongoing funding'!C49+'Estates Closed sum'!C49</f>
        <v>45259955.79269948</v>
      </c>
      <c r="D49" s="28">
        <f>+'open summary'!D49+'closed in 99 summary'!D49+'Closed prior to 99 sum'!D49+'ongoing funding'!D49+'Estates Closed sum'!D49</f>
        <v>2406153.1586019895</v>
      </c>
      <c r="E49" s="28">
        <f>+'open summary'!E49+'closed in 99 summary'!E49+'Closed prior to 99 sum'!E49+'ongoing funding'!E49+'Estates Closed sum'!E49</f>
        <v>0</v>
      </c>
      <c r="F49" s="28">
        <f t="shared" si="1"/>
        <v>110908734.44446386</v>
      </c>
    </row>
    <row r="50" spans="1:6" ht="12.75">
      <c r="A50" s="20" t="s">
        <v>66</v>
      </c>
      <c r="B50" s="28">
        <f>+'open summary'!B50+'closed in 99 summary'!B50+'Closed prior to 99 sum'!B50+'ongoing funding'!B50+'Estates Closed sum'!B50</f>
        <v>125526744.01211736</v>
      </c>
      <c r="C50" s="28">
        <f>+'open summary'!C50+'closed in 99 summary'!C50+'Closed prior to 99 sum'!C50+'ongoing funding'!C50+'Estates Closed sum'!C50</f>
        <v>186077580.14243987</v>
      </c>
      <c r="D50" s="28">
        <f>+'open summary'!D50+'closed in 99 summary'!D50+'Closed prior to 99 sum'!D50+'ongoing funding'!D50+'Estates Closed sum'!D50</f>
        <v>8866890.48422509</v>
      </c>
      <c r="E50" s="28">
        <f>+'open summary'!E50+'closed in 99 summary'!E50+'Closed prior to 99 sum'!E50+'ongoing funding'!E50+'Estates Closed sum'!E50</f>
        <v>15305275.039606905</v>
      </c>
      <c r="F50" s="28">
        <f t="shared" si="1"/>
        <v>335776489.67838925</v>
      </c>
    </row>
    <row r="51" spans="1:6" ht="12.75">
      <c r="A51" s="20" t="s">
        <v>67</v>
      </c>
      <c r="B51" s="28">
        <f>+'open summary'!B51+'closed in 99 summary'!B51+'Closed prior to 99 sum'!B51+'ongoing funding'!B51+'Estates Closed sum'!B51</f>
        <v>9740663.032493671</v>
      </c>
      <c r="C51" s="28">
        <f>+'open summary'!C51+'closed in 99 summary'!C51+'Closed prior to 99 sum'!C51+'ongoing funding'!C51+'Estates Closed sum'!C51</f>
        <v>7284138.093079561</v>
      </c>
      <c r="D51" s="28">
        <f>+'open summary'!D51+'closed in 99 summary'!D51+'Closed prior to 99 sum'!D51+'ongoing funding'!D51+'Estates Closed sum'!D51</f>
        <v>196283.67008502275</v>
      </c>
      <c r="E51" s="28">
        <f>+'open summary'!E51+'closed in 99 summary'!E51+'Closed prior to 99 sum'!E51+'ongoing funding'!E51+'Estates Closed sum'!E51</f>
        <v>256418.12795552565</v>
      </c>
      <c r="F51" s="28">
        <f t="shared" si="1"/>
        <v>17477502.923613783</v>
      </c>
    </row>
    <row r="52" spans="1:6" ht="12.75">
      <c r="A52" s="20" t="s">
        <v>68</v>
      </c>
      <c r="B52" s="28">
        <f>+'open summary'!B52+'closed in 99 summary'!B52+'Closed prior to 99 sum'!B52+'ongoing funding'!B52+'Estates Closed sum'!B52</f>
        <v>99090.62170962195</v>
      </c>
      <c r="C52" s="28">
        <f>+'open summary'!C52+'closed in 99 summary'!C52+'Closed prior to 99 sum'!C52+'ongoing funding'!C52+'Estates Closed sum'!C52</f>
        <v>277706.9257614717</v>
      </c>
      <c r="D52" s="28">
        <f>+'open summary'!D52+'closed in 99 summary'!D52+'Closed prior to 99 sum'!D52+'ongoing funding'!D52+'Estates Closed sum'!D52</f>
        <v>173531.17375723954</v>
      </c>
      <c r="E52" s="28">
        <f>+'open summary'!E52+'closed in 99 summary'!E52+'Closed prior to 99 sum'!E52+'ongoing funding'!E52+'Estates Closed sum'!E52</f>
        <v>735.4825724066759</v>
      </c>
      <c r="F52" s="28">
        <f t="shared" si="1"/>
        <v>551064.2038007398</v>
      </c>
    </row>
    <row r="53" spans="1:6" ht="12.75">
      <c r="A53" s="20" t="s">
        <v>69</v>
      </c>
      <c r="B53" s="28">
        <f>+'open summary'!B53+'closed in 99 summary'!B53+'Closed prior to 99 sum'!B53+'ongoing funding'!B53+'Estates Closed sum'!B53</f>
        <v>16818525.562503785</v>
      </c>
      <c r="C53" s="28">
        <f>+'open summary'!C53+'closed in 99 summary'!C53+'Closed prior to 99 sum'!C53+'ongoing funding'!C53+'Estates Closed sum'!C53</f>
        <v>31456011.474372216</v>
      </c>
      <c r="D53" s="28">
        <f>+'open summary'!D53+'closed in 99 summary'!D53+'Closed prior to 99 sum'!D53+'ongoing funding'!D53+'Estates Closed sum'!D53</f>
        <v>1818695.6683648373</v>
      </c>
      <c r="E53" s="28">
        <f>+'open summary'!E53+'closed in 99 summary'!E53+'Closed prior to 99 sum'!E53+'ongoing funding'!E53+'Estates Closed sum'!E53</f>
        <v>0</v>
      </c>
      <c r="F53" s="28">
        <f t="shared" si="1"/>
        <v>50093232.70524084</v>
      </c>
    </row>
    <row r="54" spans="1:6" ht="12.75">
      <c r="A54" s="20" t="s">
        <v>70</v>
      </c>
      <c r="B54" s="28">
        <f>+'open summary'!B54+'closed in 99 summary'!B54+'Closed prior to 99 sum'!B54+'ongoing funding'!B54+'Estates Closed sum'!B54</f>
        <v>40078909.937448375</v>
      </c>
      <c r="C54" s="28">
        <f>+'open summary'!C54+'closed in 99 summary'!C54+'Closed prior to 99 sum'!C54+'ongoing funding'!C54+'Estates Closed sum'!C54</f>
        <v>61383249.88943699</v>
      </c>
      <c r="D54" s="28">
        <f>+'open summary'!D54+'closed in 99 summary'!D54+'Closed prior to 99 sum'!D54+'ongoing funding'!D54+'Estates Closed sum'!D54</f>
        <v>11165581.72452667</v>
      </c>
      <c r="E54" s="28">
        <f>+'open summary'!E54+'closed in 99 summary'!E54+'Closed prior to 99 sum'!E54+'ongoing funding'!E54+'Estates Closed sum'!E54</f>
        <v>2223966.434729877</v>
      </c>
      <c r="F54" s="28">
        <f t="shared" si="1"/>
        <v>114851707.98614192</v>
      </c>
    </row>
    <row r="55" spans="1:6" ht="12.75">
      <c r="A55" s="20" t="s">
        <v>71</v>
      </c>
      <c r="B55" s="28">
        <f>+'open summary'!B55+'closed in 99 summary'!B55+'Closed prior to 99 sum'!B55+'ongoing funding'!B55+'Estates Closed sum'!B55</f>
        <v>4128882.192538987</v>
      </c>
      <c r="C55" s="28">
        <f>+'open summary'!C55+'closed in 99 summary'!C55+'Closed prior to 99 sum'!C55+'ongoing funding'!C55+'Estates Closed sum'!C55</f>
        <v>6932149.184580586</v>
      </c>
      <c r="D55" s="28">
        <f>+'open summary'!D55+'closed in 99 summary'!D55+'Closed prior to 99 sum'!D55+'ongoing funding'!D55+'Estates Closed sum'!D55</f>
        <v>1094075.65902838</v>
      </c>
      <c r="E55" s="28">
        <f>+'open summary'!E55+'closed in 99 summary'!E55+'Closed prior to 99 sum'!E55+'ongoing funding'!E55+'Estates Closed sum'!E55</f>
        <v>0</v>
      </c>
      <c r="F55" s="28">
        <f t="shared" si="1"/>
        <v>12155107.036147952</v>
      </c>
    </row>
    <row r="56" spans="1:6" ht="12.75">
      <c r="A56" s="20" t="s">
        <v>72</v>
      </c>
      <c r="B56" s="28">
        <f>+'open summary'!B56+'closed in 99 summary'!B56+'Closed prior to 99 sum'!B56+'ongoing funding'!B56+'Estates Closed sum'!B56</f>
        <v>29921889.820573427</v>
      </c>
      <c r="C56" s="28">
        <f>+'open summary'!C56+'closed in 99 summary'!C56+'Closed prior to 99 sum'!C56+'ongoing funding'!C56+'Estates Closed sum'!C56</f>
        <v>47138806.38225687</v>
      </c>
      <c r="D56" s="28">
        <f>+'open summary'!D56+'closed in 99 summary'!D56+'Closed prior to 99 sum'!D56+'ongoing funding'!D56+'Estates Closed sum'!D56</f>
        <v>711112.9960616119</v>
      </c>
      <c r="E56" s="28">
        <f>+'open summary'!E56+'closed in 99 summary'!E56+'Closed prior to 99 sum'!E56+'ongoing funding'!E56+'Estates Closed sum'!E56</f>
        <v>81200.35897274845</v>
      </c>
      <c r="F56" s="28">
        <f t="shared" si="1"/>
        <v>77853009.55786465</v>
      </c>
    </row>
    <row r="57" spans="1:6" ht="12.75">
      <c r="A57" s="20" t="s">
        <v>73</v>
      </c>
      <c r="B57" s="28">
        <f>+'open summary'!B57+'closed in 99 summary'!B57+'Closed prior to 99 sum'!B57+'ongoing funding'!B57+'Estates Closed sum'!B57</f>
        <v>4112941.7247620192</v>
      </c>
      <c r="C57" s="28">
        <f>+'open summary'!C57+'closed in 99 summary'!C57+'Closed prior to 99 sum'!C57+'ongoing funding'!C57+'Estates Closed sum'!C57</f>
        <v>5836457.732391737</v>
      </c>
      <c r="D57" s="28">
        <f>+'open summary'!D57+'closed in 99 summary'!D57+'Closed prior to 99 sum'!D57+'ongoing funding'!D57+'Estates Closed sum'!D57</f>
        <v>590198.0019614317</v>
      </c>
      <c r="E57" s="28">
        <f>+'open summary'!E57+'closed in 99 summary'!E57+'Closed prior to 99 sum'!E57+'ongoing funding'!E57+'Estates Closed sum'!E57</f>
        <v>0</v>
      </c>
      <c r="F57" s="28">
        <f t="shared" si="1"/>
        <v>10539597.459115189</v>
      </c>
    </row>
    <row r="58" spans="1:6" ht="12.75">
      <c r="A58" s="20" t="s">
        <v>74</v>
      </c>
      <c r="B58" s="28">
        <f>+'open summary'!B58+'closed in 99 summary'!B58+'Closed prior to 99 sum'!B58+'ongoing funding'!B58+'Estates Closed sum'!B58</f>
        <v>19388.62364254588</v>
      </c>
      <c r="C58" s="28">
        <f>+'open summary'!C58+'closed in 99 summary'!C58+'Closed prior to 99 sum'!C58+'ongoing funding'!C58+'Estates Closed sum'!C58</f>
        <v>439.97931597160147</v>
      </c>
      <c r="D58" s="28">
        <f>+'open summary'!D58+'closed in 99 summary'!D58+'Closed prior to 99 sum'!D58+'ongoing funding'!D58+'Estates Closed sum'!D58</f>
        <v>20482.019125818046</v>
      </c>
      <c r="E58" s="28">
        <f>+'open summary'!E58+'closed in 99 summary'!E58+'Closed prior to 99 sum'!E58+'ongoing funding'!E58+'Estates Closed sum'!E58</f>
        <v>0</v>
      </c>
      <c r="F58" s="28">
        <f t="shared" si="1"/>
        <v>40310.622084335526</v>
      </c>
    </row>
    <row r="59" spans="1:6" ht="12.75">
      <c r="A59" s="20"/>
      <c r="B59" s="28"/>
      <c r="C59" s="28"/>
      <c r="D59" s="28"/>
      <c r="E59" s="28"/>
      <c r="F59" s="28"/>
    </row>
    <row r="60" spans="1:6" ht="12.75">
      <c r="A60" s="20" t="s">
        <v>6</v>
      </c>
      <c r="B60" s="28">
        <f>SUM(B6:B58)</f>
        <v>1585603175.7923677</v>
      </c>
      <c r="C60" s="28">
        <f>SUM(C6:C58)</f>
        <v>2538959426.97916</v>
      </c>
      <c r="D60" s="28">
        <f>SUM(D6:D58)</f>
        <v>185427173.15202135</v>
      </c>
      <c r="E60" s="28">
        <f>SUM(E6:E58)</f>
        <v>64657573.21143371</v>
      </c>
      <c r="F60" s="28">
        <f>SUM(F6:F58)</f>
        <v>4374647349.134982</v>
      </c>
    </row>
    <row r="62" spans="1:6" ht="12.75">
      <c r="A62" s="136" t="s">
        <v>246</v>
      </c>
      <c r="B62" s="136"/>
      <c r="C62" s="136"/>
      <c r="D62" s="136"/>
      <c r="E62" s="136"/>
      <c r="F62" s="136"/>
    </row>
    <row r="63" spans="1:11" s="16" customFormat="1" ht="12.75">
      <c r="A63" s="16" t="s">
        <v>147</v>
      </c>
      <c r="B63" s="136" t="s">
        <v>148</v>
      </c>
      <c r="C63" s="136"/>
      <c r="D63" s="136"/>
      <c r="E63" s="136"/>
      <c r="F63" s="136"/>
      <c r="K63" s="28"/>
    </row>
    <row r="64" spans="1:11" s="16" customFormat="1" ht="12.75">
      <c r="A64" s="16" t="s">
        <v>280</v>
      </c>
      <c r="B64" s="136" t="s">
        <v>148</v>
      </c>
      <c r="C64" s="136"/>
      <c r="D64" s="136"/>
      <c r="E64" s="136"/>
      <c r="F64" s="136"/>
      <c r="K64" s="28"/>
    </row>
    <row r="65" ht="12.75">
      <c r="B65" s="29"/>
    </row>
    <row r="66" spans="1:6" ht="12.75">
      <c r="A66" s="16" t="s">
        <v>6</v>
      </c>
      <c r="B66" s="16">
        <f>SUM(B60:B63)</f>
        <v>1585603175.7923677</v>
      </c>
      <c r="C66" s="16">
        <f>SUM(C60:C63)</f>
        <v>2538959426.97916</v>
      </c>
      <c r="D66" s="16">
        <f>SUM(D60:D63)</f>
        <v>185427173.15202135</v>
      </c>
      <c r="E66" s="16">
        <f>SUM(E60:E63)</f>
        <v>64657573.21143371</v>
      </c>
      <c r="F66" s="16">
        <f>SUM(F60:F63)</f>
        <v>4374647349.134982</v>
      </c>
    </row>
    <row r="67" spans="1:6" ht="12.75">
      <c r="A67" s="16" t="s">
        <v>177</v>
      </c>
      <c r="B67" s="16">
        <f>+'open summary'!B66+'closed in 99 summary'!B65+'Closed prior to 99 sum'!B65+'ongoing funding'!B65+'Estates Closed sum'!B65</f>
        <v>1585603175.7923675</v>
      </c>
      <c r="C67" s="16">
        <f>+'open summary'!C66+'closed in 99 summary'!C65+'Closed prior to 99 sum'!C65+'ongoing funding'!C65+'Estates Closed sum'!C65</f>
        <v>2538959426.9791584</v>
      </c>
      <c r="D67" s="16">
        <f>+'open summary'!D66+'closed in 99 summary'!D65+'Closed prior to 99 sum'!D65+'ongoing funding'!D65+'Estates Closed sum'!D65</f>
        <v>185427173.15202132</v>
      </c>
      <c r="E67" s="16">
        <f>+'open summary'!E66+'closed in 99 summary'!E65+'Closed prior to 99 sum'!E65+'ongoing funding'!E65+'Estates Closed sum'!E65</f>
        <v>64657573.21143371</v>
      </c>
      <c r="F67" s="16">
        <f>+'open summary'!F66+'closed in 99 summary'!F65+'Closed prior to 99 sum'!F65+'ongoing funding'!F65+'Estates Closed sum'!F65</f>
        <v>4374647349.134983</v>
      </c>
    </row>
    <row r="68" spans="1:6" ht="12.75">
      <c r="A68" s="16" t="s">
        <v>178</v>
      </c>
      <c r="B68" s="16">
        <f>+summary!G87</f>
        <v>1585603175.7923675</v>
      </c>
      <c r="C68" s="16">
        <f>+summary!H87</f>
        <v>2538959426.9791584</v>
      </c>
      <c r="D68" s="16">
        <f>+summary!I87</f>
        <v>185427173.15202132</v>
      </c>
      <c r="E68" s="16">
        <f>+summary!J87</f>
        <v>64657573.21143371</v>
      </c>
      <c r="F68" s="16">
        <f>+summary!K87</f>
        <v>4374647349.134981</v>
      </c>
    </row>
    <row r="69" spans="1:6" ht="12.75">
      <c r="A69" s="16" t="s">
        <v>281</v>
      </c>
      <c r="B69" s="16">
        <f>+B67-B68</f>
        <v>0</v>
      </c>
      <c r="C69" s="16">
        <f>+C67-C68</f>
        <v>0</v>
      </c>
      <c r="D69" s="16">
        <f>+D67-D68</f>
        <v>0</v>
      </c>
      <c r="E69" s="16">
        <f>+E67-E68</f>
        <v>0</v>
      </c>
      <c r="F69" s="16">
        <f>+F67-F68</f>
        <v>0</v>
      </c>
    </row>
    <row r="70" spans="1:6" ht="12.75">
      <c r="A70" s="16" t="s">
        <v>282</v>
      </c>
      <c r="B70" s="16">
        <f>+B66-B67</f>
        <v>0</v>
      </c>
      <c r="C70" s="16">
        <f>+C66-C67</f>
        <v>0</v>
      </c>
      <c r="D70" s="16">
        <f>+D66-D67</f>
        <v>0</v>
      </c>
      <c r="E70" s="16">
        <f>+E66-E67</f>
        <v>0</v>
      </c>
      <c r="F70" s="16">
        <f>+F66-F67</f>
        <v>0</v>
      </c>
    </row>
  </sheetData>
  <mergeCells count="4">
    <mergeCell ref="A62:F62"/>
    <mergeCell ref="B63:F63"/>
    <mergeCell ref="B64:F64"/>
    <mergeCell ref="A1:F1"/>
  </mergeCells>
  <printOptions horizontalCentered="1" verticalCentered="1"/>
  <pageMargins left="0.5" right="0.5" top="0" bottom="0" header="0.5" footer="0.5"/>
  <pageSetup orientation="portrait" scale="70" r:id="rId1"/>
  <headerFooter alignWithMargins="0">
    <oddHeader>&amp;L&amp;"Geneva,Bold"&amp;D&amp;R&amp;"Geneva,Bold"UNAUDITED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3.xml><?xml version="1.0" encoding="utf-8"?>
<worksheet xmlns="http://schemas.openxmlformats.org/spreadsheetml/2006/main" xmlns:r="http://schemas.openxmlformats.org/officeDocument/2006/relationships">
  <dimension ref="A1:AV64"/>
  <sheetViews>
    <sheetView zoomScale="75" zoomScaleNormal="75" workbookViewId="0" topLeftCell="AM43">
      <selection activeCell="F15" sqref="F15"/>
    </sheetView>
  </sheetViews>
  <sheetFormatPr defaultColWidth="9.00390625" defaultRowHeight="12.75"/>
  <cols>
    <col min="1" max="1" width="17.875" style="0" customWidth="1"/>
    <col min="2" max="2" width="12.125" style="0" customWidth="1"/>
    <col min="3" max="3" width="7.00390625" style="0" customWidth="1"/>
    <col min="4" max="7" width="13.375" style="0" customWidth="1"/>
    <col min="8" max="8" width="15.00390625" style="0" customWidth="1"/>
    <col min="9" max="9" width="12.125" style="0" customWidth="1"/>
    <col min="10" max="10" width="13.375" style="0" customWidth="1"/>
    <col min="11" max="11" width="7.00390625" style="0" customWidth="1"/>
    <col min="12" max="12" width="15.00390625" style="0" customWidth="1"/>
    <col min="13" max="13" width="2.625" style="0" customWidth="1"/>
    <col min="14" max="14" width="12.125" style="0" customWidth="1"/>
    <col min="15" max="15" width="7.00390625" style="0" customWidth="1"/>
    <col min="16" max="19" width="12.125" style="0" customWidth="1"/>
    <col min="20" max="20" width="13.375" style="0" customWidth="1"/>
    <col min="21" max="21" width="12.125" style="0" customWidth="1"/>
    <col min="22" max="22" width="13.375" style="0" customWidth="1"/>
    <col min="23" max="23" width="7.00390625" style="0" customWidth="1"/>
    <col min="24" max="24" width="15.00390625" style="0" customWidth="1"/>
    <col min="25" max="25" width="2.625" style="0" customWidth="1"/>
    <col min="26" max="26" width="12.125" style="0" customWidth="1"/>
    <col min="27" max="27" width="7.00390625" style="0" customWidth="1"/>
    <col min="28" max="28" width="13.375" style="0" customWidth="1"/>
    <col min="29" max="31" width="12.125" style="0" customWidth="1"/>
    <col min="32" max="32" width="13.375" style="0" customWidth="1"/>
    <col min="33" max="33" width="12.125" style="0" customWidth="1"/>
    <col min="34" max="34" width="13.375" style="0" customWidth="1"/>
    <col min="35" max="35" width="7.00390625" style="0" customWidth="1"/>
    <col min="36" max="36" width="15.00390625" style="0" customWidth="1"/>
    <col min="37" max="37" width="2.625" style="0" customWidth="1"/>
    <col min="38" max="38" width="11.625" style="0" customWidth="1"/>
    <col min="39" max="39" width="7.00390625" style="0" customWidth="1"/>
    <col min="40" max="40" width="10.50390625" style="0" customWidth="1"/>
    <col min="41" max="41" width="9.375" style="0" customWidth="1"/>
    <col min="42" max="43" width="11.00390625" style="0" customWidth="1"/>
    <col min="44" max="44" width="12.125" style="0" customWidth="1"/>
    <col min="45" max="47" width="7.00390625" style="0" customWidth="1"/>
    <col min="48" max="48" width="12.125" style="0" customWidth="1"/>
  </cols>
  <sheetData>
    <row r="1" ht="12.75">
      <c r="A1" s="6" t="s">
        <v>311</v>
      </c>
    </row>
    <row r="3" ht="12.75">
      <c r="A3" s="6" t="s">
        <v>0</v>
      </c>
    </row>
    <row r="4" spans="2:48" ht="12.75">
      <c r="B4" s="137" t="s">
        <v>300</v>
      </c>
      <c r="C4" s="137"/>
      <c r="D4" s="137"/>
      <c r="E4" s="137"/>
      <c r="F4" s="137"/>
      <c r="G4" s="137"/>
      <c r="H4" s="137"/>
      <c r="I4" s="137"/>
      <c r="J4" s="137"/>
      <c r="K4" s="137"/>
      <c r="L4" s="137"/>
      <c r="N4" s="137" t="s">
        <v>301</v>
      </c>
      <c r="O4" s="137"/>
      <c r="P4" s="137"/>
      <c r="Q4" s="137"/>
      <c r="R4" s="137"/>
      <c r="S4" s="137"/>
      <c r="T4" s="137"/>
      <c r="U4" s="137"/>
      <c r="V4" s="137"/>
      <c r="W4" s="137"/>
      <c r="X4" s="137"/>
      <c r="Z4" s="137" t="s">
        <v>302</v>
      </c>
      <c r="AA4" s="137"/>
      <c r="AB4" s="137"/>
      <c r="AC4" s="137"/>
      <c r="AD4" s="137"/>
      <c r="AE4" s="137"/>
      <c r="AF4" s="137"/>
      <c r="AG4" s="137"/>
      <c r="AH4" s="137"/>
      <c r="AI4" s="137"/>
      <c r="AJ4" s="137"/>
      <c r="AL4" s="137" t="s">
        <v>303</v>
      </c>
      <c r="AM4" s="137"/>
      <c r="AN4" s="137"/>
      <c r="AO4" s="137"/>
      <c r="AP4" s="137"/>
      <c r="AQ4" s="137"/>
      <c r="AR4" s="137"/>
      <c r="AS4" s="137"/>
      <c r="AT4" s="137"/>
      <c r="AU4" s="137"/>
      <c r="AV4" s="137"/>
    </row>
    <row r="5" ht="13.5" thickBot="1"/>
    <row r="6" spans="1:48" ht="12.75">
      <c r="A6" s="6" t="s">
        <v>0</v>
      </c>
      <c r="B6" s="81" t="s">
        <v>0</v>
      </c>
      <c r="C6" s="82"/>
      <c r="D6" s="82"/>
      <c r="E6" s="82"/>
      <c r="F6" s="82"/>
      <c r="G6" s="82"/>
      <c r="H6" s="82"/>
      <c r="I6" s="82"/>
      <c r="J6" s="82"/>
      <c r="K6" s="82"/>
      <c r="L6" s="83"/>
      <c r="M6" s="6"/>
      <c r="N6" s="84"/>
      <c r="O6" s="82"/>
      <c r="P6" s="82"/>
      <c r="Q6" s="82"/>
      <c r="R6" s="82"/>
      <c r="S6" s="82"/>
      <c r="T6" s="82"/>
      <c r="U6" s="82"/>
      <c r="V6" s="82"/>
      <c r="W6" s="82"/>
      <c r="X6" s="83"/>
      <c r="Y6" s="6"/>
      <c r="Z6" s="81" t="s">
        <v>0</v>
      </c>
      <c r="AA6" s="82"/>
      <c r="AB6" s="82"/>
      <c r="AC6" s="82"/>
      <c r="AD6" s="82"/>
      <c r="AE6" s="82"/>
      <c r="AF6" s="82"/>
      <c r="AG6" s="82"/>
      <c r="AH6" s="82"/>
      <c r="AI6" s="82"/>
      <c r="AJ6" s="83"/>
      <c r="AK6" s="85"/>
      <c r="AL6" s="81" t="s">
        <v>0</v>
      </c>
      <c r="AM6" s="82"/>
      <c r="AN6" s="82"/>
      <c r="AO6" s="86"/>
      <c r="AP6" s="82"/>
      <c r="AQ6" s="82"/>
      <c r="AR6" s="82"/>
      <c r="AS6" s="82"/>
      <c r="AT6" s="82"/>
      <c r="AU6" s="82"/>
      <c r="AV6" s="87"/>
    </row>
    <row r="7" spans="2:48" s="88" customFormat="1" ht="26.25">
      <c r="B7" s="89" t="s">
        <v>304</v>
      </c>
      <c r="C7" s="90" t="s">
        <v>305</v>
      </c>
      <c r="D7" s="91" t="s">
        <v>306</v>
      </c>
      <c r="E7" s="90" t="s">
        <v>307</v>
      </c>
      <c r="F7" s="90" t="s">
        <v>307</v>
      </c>
      <c r="G7" s="90" t="s">
        <v>307</v>
      </c>
      <c r="H7" s="91" t="s">
        <v>308</v>
      </c>
      <c r="I7" s="90" t="s">
        <v>0</v>
      </c>
      <c r="J7" s="90"/>
      <c r="K7" s="90"/>
      <c r="L7" s="92"/>
      <c r="N7" s="89" t="s">
        <v>304</v>
      </c>
      <c r="O7" s="90" t="s">
        <v>305</v>
      </c>
      <c r="P7" s="91" t="s">
        <v>306</v>
      </c>
      <c r="Q7" s="90" t="s">
        <v>307</v>
      </c>
      <c r="R7" s="90" t="s">
        <v>307</v>
      </c>
      <c r="S7" s="90" t="s">
        <v>307</v>
      </c>
      <c r="T7" s="91" t="s">
        <v>308</v>
      </c>
      <c r="U7" s="90" t="s">
        <v>0</v>
      </c>
      <c r="V7" s="90"/>
      <c r="W7" s="90"/>
      <c r="X7" s="93"/>
      <c r="Z7" s="89" t="s">
        <v>304</v>
      </c>
      <c r="AA7" s="90" t="s">
        <v>305</v>
      </c>
      <c r="AB7" s="91" t="s">
        <v>306</v>
      </c>
      <c r="AC7" s="90" t="s">
        <v>307</v>
      </c>
      <c r="AD7" s="90" t="s">
        <v>307</v>
      </c>
      <c r="AE7" s="90" t="s">
        <v>307</v>
      </c>
      <c r="AF7" s="91" t="s">
        <v>308</v>
      </c>
      <c r="AG7" s="90" t="s">
        <v>0</v>
      </c>
      <c r="AH7" s="90"/>
      <c r="AI7" s="90"/>
      <c r="AJ7" s="92"/>
      <c r="AK7" s="94"/>
      <c r="AL7" s="89" t="s">
        <v>304</v>
      </c>
      <c r="AM7" s="90" t="s">
        <v>305</v>
      </c>
      <c r="AN7" s="91" t="s">
        <v>306</v>
      </c>
      <c r="AO7" s="90" t="s">
        <v>307</v>
      </c>
      <c r="AP7" s="90" t="s">
        <v>307</v>
      </c>
      <c r="AQ7" s="90" t="s">
        <v>307</v>
      </c>
      <c r="AR7" s="91" t="s">
        <v>308</v>
      </c>
      <c r="AS7" s="90" t="s">
        <v>0</v>
      </c>
      <c r="AT7" s="90"/>
      <c r="AU7" s="95"/>
      <c r="AV7" s="93"/>
    </row>
    <row r="8" spans="1:48" ht="12.75">
      <c r="A8" s="96" t="s">
        <v>309</v>
      </c>
      <c r="B8" s="89">
        <v>1992</v>
      </c>
      <c r="C8" s="90">
        <v>1993</v>
      </c>
      <c r="D8" s="90">
        <v>1994</v>
      </c>
      <c r="E8" s="90">
        <v>1995</v>
      </c>
      <c r="F8" s="90">
        <v>1996</v>
      </c>
      <c r="G8" s="90">
        <v>1997</v>
      </c>
      <c r="H8" s="90">
        <v>1998</v>
      </c>
      <c r="I8" s="90">
        <v>1999</v>
      </c>
      <c r="J8" s="90">
        <v>2000</v>
      </c>
      <c r="K8" s="90">
        <v>2001</v>
      </c>
      <c r="L8" s="92" t="s">
        <v>6</v>
      </c>
      <c r="M8" s="97"/>
      <c r="N8" s="89">
        <v>1992</v>
      </c>
      <c r="O8" s="90">
        <v>1993</v>
      </c>
      <c r="P8" s="90">
        <v>1994</v>
      </c>
      <c r="Q8" s="90">
        <v>1995</v>
      </c>
      <c r="R8" s="90">
        <v>1996</v>
      </c>
      <c r="S8" s="90">
        <v>1997</v>
      </c>
      <c r="T8" s="90">
        <v>1998</v>
      </c>
      <c r="U8" s="90">
        <v>1999</v>
      </c>
      <c r="V8" s="90">
        <v>2000</v>
      </c>
      <c r="W8" s="90">
        <v>2001</v>
      </c>
      <c r="X8" s="93" t="s">
        <v>6</v>
      </c>
      <c r="Y8" s="97"/>
      <c r="Z8" s="89">
        <v>1992</v>
      </c>
      <c r="AA8" s="90">
        <v>1993</v>
      </c>
      <c r="AB8" s="90">
        <v>1994</v>
      </c>
      <c r="AC8" s="90">
        <v>1995</v>
      </c>
      <c r="AD8" s="90">
        <v>1996</v>
      </c>
      <c r="AE8" s="90">
        <v>1997</v>
      </c>
      <c r="AF8" s="90">
        <v>1998</v>
      </c>
      <c r="AG8" s="90">
        <v>1999</v>
      </c>
      <c r="AH8" s="90">
        <v>2000</v>
      </c>
      <c r="AI8" s="90">
        <v>2001</v>
      </c>
      <c r="AJ8" s="92" t="s">
        <v>6</v>
      </c>
      <c r="AK8" s="98"/>
      <c r="AL8" s="89">
        <v>1992</v>
      </c>
      <c r="AM8" s="90">
        <v>1993</v>
      </c>
      <c r="AN8" s="95">
        <v>1994</v>
      </c>
      <c r="AO8" s="90">
        <v>1995</v>
      </c>
      <c r="AP8" s="90">
        <v>1996</v>
      </c>
      <c r="AQ8" s="90">
        <v>1997</v>
      </c>
      <c r="AR8" s="90">
        <v>1998</v>
      </c>
      <c r="AS8" s="90">
        <v>1999</v>
      </c>
      <c r="AT8" s="90">
        <v>2000</v>
      </c>
      <c r="AU8" s="95">
        <v>2001</v>
      </c>
      <c r="AV8" s="93" t="s">
        <v>6</v>
      </c>
    </row>
    <row r="9" spans="2:48" ht="12.75">
      <c r="B9" s="99"/>
      <c r="C9" s="100"/>
      <c r="D9" s="100"/>
      <c r="E9" s="100"/>
      <c r="F9" s="100"/>
      <c r="G9" s="100"/>
      <c r="H9" s="100"/>
      <c r="I9" s="100"/>
      <c r="J9" s="100"/>
      <c r="K9" s="100"/>
      <c r="L9" s="101"/>
      <c r="N9" s="99"/>
      <c r="O9" s="100"/>
      <c r="P9" s="100"/>
      <c r="Q9" s="100"/>
      <c r="R9" s="100"/>
      <c r="S9" s="100"/>
      <c r="T9" s="100"/>
      <c r="U9" s="100"/>
      <c r="V9" s="100"/>
      <c r="W9" s="100"/>
      <c r="X9" s="101"/>
      <c r="Z9" s="99"/>
      <c r="AA9" s="100"/>
      <c r="AB9" s="100"/>
      <c r="AC9" s="100"/>
      <c r="AD9" s="100"/>
      <c r="AE9" s="100"/>
      <c r="AF9" s="100"/>
      <c r="AG9" s="100"/>
      <c r="AH9" s="100"/>
      <c r="AI9" s="100"/>
      <c r="AJ9" s="101"/>
      <c r="AK9" s="85"/>
      <c r="AL9" s="99"/>
      <c r="AM9" s="100"/>
      <c r="AN9" s="102"/>
      <c r="AO9" s="100"/>
      <c r="AP9" s="100"/>
      <c r="AQ9" s="100"/>
      <c r="AR9" s="100"/>
      <c r="AS9" s="100"/>
      <c r="AT9" s="100"/>
      <c r="AU9" s="100"/>
      <c r="AV9" s="101"/>
    </row>
    <row r="10" spans="1:48" s="10" customFormat="1" ht="12.75">
      <c r="A10" s="10" t="s">
        <v>7</v>
      </c>
      <c r="B10" s="103">
        <f aca="true" t="shared" si="0" ref="B10:B41">+N10+Z10+AL10</f>
        <v>839298</v>
      </c>
      <c r="C10" s="104">
        <f aca="true" t="shared" si="1" ref="C10:K25">+O10+AA10+AM10</f>
        <v>0</v>
      </c>
      <c r="D10" s="104">
        <f t="shared" si="1"/>
        <v>3019484</v>
      </c>
      <c r="E10" s="104">
        <f t="shared" si="1"/>
        <v>1144446.81</v>
      </c>
      <c r="F10" s="104">
        <f t="shared" si="1"/>
        <v>1143863</v>
      </c>
      <c r="G10" s="104">
        <f t="shared" si="1"/>
        <v>1514019</v>
      </c>
      <c r="H10" s="104">
        <f t="shared" si="1"/>
        <v>11513168</v>
      </c>
      <c r="I10" s="104">
        <f t="shared" si="1"/>
        <v>914423</v>
      </c>
      <c r="J10" s="104">
        <f t="shared" si="1"/>
        <v>11264778.14051945</v>
      </c>
      <c r="K10" s="104">
        <f t="shared" si="1"/>
        <v>0</v>
      </c>
      <c r="L10" s="105">
        <f>SUM(B10:K10)</f>
        <v>31353479.95051945</v>
      </c>
      <c r="M10" s="106"/>
      <c r="N10" s="103">
        <v>255438.52173913046</v>
      </c>
      <c r="O10" s="104">
        <v>0</v>
      </c>
      <c r="P10" s="104">
        <v>915484.043478261</v>
      </c>
      <c r="Q10" s="104">
        <v>985242.9839130435</v>
      </c>
      <c r="R10" s="104">
        <v>804821.6521739131</v>
      </c>
      <c r="S10" s="104">
        <v>549635.4782608696</v>
      </c>
      <c r="T10" s="104">
        <v>3419352.5652173916</v>
      </c>
      <c r="U10" s="104">
        <v>388721.347826087</v>
      </c>
      <c r="V10" s="104">
        <v>4497820.227475971</v>
      </c>
      <c r="W10" s="104">
        <v>0</v>
      </c>
      <c r="X10" s="105">
        <f>SUM(N10:W10)</f>
        <v>11816516.820084669</v>
      </c>
      <c r="Y10" s="106"/>
      <c r="Z10" s="103">
        <v>583859.4782608695</v>
      </c>
      <c r="AA10" s="104">
        <v>0</v>
      </c>
      <c r="AB10" s="104">
        <v>2103999.9565217393</v>
      </c>
      <c r="AC10" s="104">
        <v>159203.8260869565</v>
      </c>
      <c r="AD10" s="104">
        <v>339041.347826087</v>
      </c>
      <c r="AE10" s="104">
        <v>964383.5217391304</v>
      </c>
      <c r="AF10" s="104">
        <v>8093815.434782608</v>
      </c>
      <c r="AG10" s="104">
        <v>525701.6521739131</v>
      </c>
      <c r="AH10" s="104">
        <v>6766957.9130434785</v>
      </c>
      <c r="AI10" s="104">
        <v>0</v>
      </c>
      <c r="AJ10" s="105">
        <f>SUM(Z10:AI10)</f>
        <v>19536963.13043478</v>
      </c>
      <c r="AK10" s="106"/>
      <c r="AL10" s="103">
        <v>0</v>
      </c>
      <c r="AM10" s="104">
        <v>0</v>
      </c>
      <c r="AN10" s="104">
        <v>0</v>
      </c>
      <c r="AO10" s="104">
        <v>0</v>
      </c>
      <c r="AP10" s="104">
        <v>0</v>
      </c>
      <c r="AQ10" s="104">
        <v>0</v>
      </c>
      <c r="AR10" s="104">
        <v>0</v>
      </c>
      <c r="AS10" s="104">
        <v>0</v>
      </c>
      <c r="AT10" s="104">
        <v>0</v>
      </c>
      <c r="AU10" s="104">
        <v>0</v>
      </c>
      <c r="AV10" s="105">
        <f>SUM(AL10:AU10)</f>
        <v>0</v>
      </c>
    </row>
    <row r="11" spans="1:48" s="10" customFormat="1" ht="12.75">
      <c r="A11" s="10" t="s">
        <v>9</v>
      </c>
      <c r="B11" s="103">
        <f t="shared" si="0"/>
        <v>438140</v>
      </c>
      <c r="C11" s="104">
        <f t="shared" si="1"/>
        <v>0</v>
      </c>
      <c r="D11" s="104">
        <f t="shared" si="1"/>
        <v>370076</v>
      </c>
      <c r="E11" s="104">
        <f t="shared" si="1"/>
        <v>44882.36</v>
      </c>
      <c r="F11" s="104">
        <f t="shared" si="1"/>
        <v>118122</v>
      </c>
      <c r="G11" s="104">
        <f t="shared" si="1"/>
        <v>321504</v>
      </c>
      <c r="H11" s="104">
        <f t="shared" si="1"/>
        <v>2464876</v>
      </c>
      <c r="I11" s="104">
        <f t="shared" si="1"/>
        <v>126906</v>
      </c>
      <c r="J11" s="104">
        <f t="shared" si="1"/>
        <v>1990902.785214666</v>
      </c>
      <c r="K11" s="104">
        <f t="shared" si="1"/>
        <v>0</v>
      </c>
      <c r="L11" s="105">
        <f aca="true" t="shared" si="2" ref="L11:L62">SUM(B11:K11)</f>
        <v>5875409.145214666</v>
      </c>
      <c r="M11" s="106"/>
      <c r="N11" s="103">
        <v>36511.666666666664</v>
      </c>
      <c r="O11" s="104">
        <v>0</v>
      </c>
      <c r="P11" s="104">
        <v>33143.75</v>
      </c>
      <c r="Q11" s="104">
        <v>15093.11</v>
      </c>
      <c r="R11" s="104">
        <v>14768.75</v>
      </c>
      <c r="S11" s="104">
        <v>25174</v>
      </c>
      <c r="T11" s="104">
        <v>200095.0833333333</v>
      </c>
      <c r="U11" s="104">
        <v>13040.5</v>
      </c>
      <c r="V11" s="104">
        <v>169104.78521466596</v>
      </c>
      <c r="W11" s="104">
        <v>0</v>
      </c>
      <c r="X11" s="105">
        <f aca="true" t="shared" si="3" ref="X11:X62">SUM(N11:W11)</f>
        <v>506931.6452146659</v>
      </c>
      <c r="Y11" s="106"/>
      <c r="Z11" s="103">
        <v>401628.3333333333</v>
      </c>
      <c r="AA11" s="104">
        <v>0</v>
      </c>
      <c r="AB11" s="104">
        <v>336932.25</v>
      </c>
      <c r="AC11" s="104">
        <v>29789.25</v>
      </c>
      <c r="AD11" s="104">
        <v>103353.25</v>
      </c>
      <c r="AE11" s="104">
        <v>296330</v>
      </c>
      <c r="AF11" s="104">
        <v>2264780.9166666665</v>
      </c>
      <c r="AG11" s="104">
        <v>113865.5</v>
      </c>
      <c r="AH11" s="104">
        <v>1821798</v>
      </c>
      <c r="AI11" s="104">
        <v>0</v>
      </c>
      <c r="AJ11" s="105">
        <f aca="true" t="shared" si="4" ref="AJ11:AJ62">SUM(Z11:AI11)</f>
        <v>5368477.5</v>
      </c>
      <c r="AK11" s="106"/>
      <c r="AL11" s="103">
        <v>0</v>
      </c>
      <c r="AM11" s="104">
        <v>0</v>
      </c>
      <c r="AN11" s="104">
        <v>0</v>
      </c>
      <c r="AO11" s="104">
        <v>0</v>
      </c>
      <c r="AP11" s="104">
        <v>0</v>
      </c>
      <c r="AQ11" s="104">
        <v>0</v>
      </c>
      <c r="AR11" s="104">
        <v>0</v>
      </c>
      <c r="AS11" s="104">
        <v>0</v>
      </c>
      <c r="AT11" s="104">
        <v>0</v>
      </c>
      <c r="AU11" s="104">
        <v>0</v>
      </c>
      <c r="AV11" s="105">
        <f aca="true" t="shared" si="5" ref="AV11:AV62">SUM(AL11:AU11)</f>
        <v>0</v>
      </c>
    </row>
    <row r="12" spans="1:48" s="10" customFormat="1" ht="12.75">
      <c r="A12" s="10" t="s">
        <v>10</v>
      </c>
      <c r="B12" s="103">
        <f t="shared" si="0"/>
        <v>1596303</v>
      </c>
      <c r="C12" s="104">
        <f t="shared" si="1"/>
        <v>0</v>
      </c>
      <c r="D12" s="104">
        <f t="shared" si="1"/>
        <v>4726874</v>
      </c>
      <c r="E12" s="104">
        <f t="shared" si="1"/>
        <v>1318873.3399999999</v>
      </c>
      <c r="F12" s="104">
        <f t="shared" si="1"/>
        <v>1206954</v>
      </c>
      <c r="G12" s="104">
        <f t="shared" si="1"/>
        <v>34656029</v>
      </c>
      <c r="H12" s="104">
        <f t="shared" si="1"/>
        <v>23862</v>
      </c>
      <c r="I12" s="104">
        <f t="shared" si="1"/>
        <v>8373</v>
      </c>
      <c r="J12" s="104">
        <f t="shared" si="1"/>
        <v>1175068.8849215035</v>
      </c>
      <c r="K12" s="104">
        <f t="shared" si="1"/>
        <v>0</v>
      </c>
      <c r="L12" s="105">
        <f t="shared" si="2"/>
        <v>44712337.22492151</v>
      </c>
      <c r="M12" s="106"/>
      <c r="N12" s="103">
        <v>660835.1129032258</v>
      </c>
      <c r="O12" s="104">
        <v>0</v>
      </c>
      <c r="P12" s="104">
        <v>1928246.2580645164</v>
      </c>
      <c r="Q12" s="104">
        <v>933375.5873118279</v>
      </c>
      <c r="R12" s="104">
        <v>760774.8064516129</v>
      </c>
      <c r="S12" s="104">
        <v>14495026.096774194</v>
      </c>
      <c r="T12" s="104">
        <v>9878.354838709678</v>
      </c>
      <c r="U12" s="104">
        <v>97869.97849462366</v>
      </c>
      <c r="V12" s="104">
        <v>1175068.8849215035</v>
      </c>
      <c r="W12" s="104">
        <v>0</v>
      </c>
      <c r="X12" s="105">
        <f t="shared" si="3"/>
        <v>20061075.079760212</v>
      </c>
      <c r="Y12" s="106"/>
      <c r="Z12" s="103">
        <v>935467.8870967743</v>
      </c>
      <c r="AA12" s="104">
        <v>0</v>
      </c>
      <c r="AB12" s="104">
        <v>2798627.741935484</v>
      </c>
      <c r="AC12" s="104">
        <v>385497.75268817204</v>
      </c>
      <c r="AD12" s="104">
        <v>446179.19354838715</v>
      </c>
      <c r="AE12" s="104">
        <v>20161002.90322581</v>
      </c>
      <c r="AF12" s="104">
        <v>13983.645161290324</v>
      </c>
      <c r="AG12" s="104">
        <v>-89496.97849462366</v>
      </c>
      <c r="AH12" s="104">
        <v>0</v>
      </c>
      <c r="AI12" s="104">
        <v>0</v>
      </c>
      <c r="AJ12" s="105">
        <f t="shared" si="4"/>
        <v>24651262.145161293</v>
      </c>
      <c r="AK12" s="106"/>
      <c r="AL12" s="103">
        <v>0</v>
      </c>
      <c r="AM12" s="104">
        <v>0</v>
      </c>
      <c r="AN12" s="104">
        <v>0</v>
      </c>
      <c r="AO12" s="104">
        <v>0</v>
      </c>
      <c r="AP12" s="104">
        <v>0</v>
      </c>
      <c r="AQ12" s="104">
        <v>0</v>
      </c>
      <c r="AR12" s="104">
        <v>0</v>
      </c>
      <c r="AS12" s="104">
        <v>0</v>
      </c>
      <c r="AT12" s="104">
        <v>0</v>
      </c>
      <c r="AU12" s="104">
        <v>0</v>
      </c>
      <c r="AV12" s="105">
        <f t="shared" si="5"/>
        <v>0</v>
      </c>
    </row>
    <row r="13" spans="1:48" s="10" customFormat="1" ht="12.75">
      <c r="A13" s="10" t="s">
        <v>11</v>
      </c>
      <c r="B13" s="103">
        <f t="shared" si="0"/>
        <v>474262</v>
      </c>
      <c r="C13" s="104">
        <f t="shared" si="1"/>
        <v>0</v>
      </c>
      <c r="D13" s="104">
        <f t="shared" si="1"/>
        <v>1411306</v>
      </c>
      <c r="E13" s="104">
        <f t="shared" si="1"/>
        <v>642133.98</v>
      </c>
      <c r="F13" s="104">
        <f t="shared" si="1"/>
        <v>569137</v>
      </c>
      <c r="G13" s="104">
        <f t="shared" si="1"/>
        <v>705835</v>
      </c>
      <c r="H13" s="104">
        <f t="shared" si="1"/>
        <v>5853496</v>
      </c>
      <c r="I13" s="104">
        <f t="shared" si="1"/>
        <v>876189</v>
      </c>
      <c r="J13" s="104">
        <f t="shared" si="1"/>
        <v>1486491.5221590048</v>
      </c>
      <c r="K13" s="104">
        <f t="shared" si="1"/>
        <v>0</v>
      </c>
      <c r="L13" s="105">
        <f t="shared" si="2"/>
        <v>12018850.502159005</v>
      </c>
      <c r="M13" s="106"/>
      <c r="N13" s="103">
        <v>291213.50877192983</v>
      </c>
      <c r="O13" s="104">
        <v>0</v>
      </c>
      <c r="P13" s="104">
        <v>859442.0175438597</v>
      </c>
      <c r="Q13" s="104">
        <v>516925.71684210526</v>
      </c>
      <c r="R13" s="104">
        <v>441867.94736842107</v>
      </c>
      <c r="S13" s="104">
        <v>477751.89473684214</v>
      </c>
      <c r="T13" s="104">
        <v>3549366.298245614</v>
      </c>
      <c r="U13" s="104">
        <v>556705.6140350878</v>
      </c>
      <c r="V13" s="104">
        <v>1125797.662509882</v>
      </c>
      <c r="W13" s="104">
        <v>0</v>
      </c>
      <c r="X13" s="105">
        <f t="shared" si="3"/>
        <v>7819070.660053741</v>
      </c>
      <c r="Y13" s="106"/>
      <c r="Z13" s="103">
        <v>183048.4912280702</v>
      </c>
      <c r="AA13" s="104">
        <v>0</v>
      </c>
      <c r="AB13" s="104">
        <v>551863.9824561405</v>
      </c>
      <c r="AC13" s="104">
        <v>117385.26315789475</v>
      </c>
      <c r="AD13" s="104">
        <v>126955.05263157896</v>
      </c>
      <c r="AE13" s="104">
        <v>227575.10526315792</v>
      </c>
      <c r="AF13" s="104">
        <v>2259485.701754386</v>
      </c>
      <c r="AG13" s="104">
        <v>319483.3859649123</v>
      </c>
      <c r="AH13" s="104">
        <v>360693.85964912287</v>
      </c>
      <c r="AI13" s="104">
        <v>0</v>
      </c>
      <c r="AJ13" s="105">
        <f t="shared" si="4"/>
        <v>4146490.8421052634</v>
      </c>
      <c r="AK13" s="106"/>
      <c r="AL13" s="103">
        <v>0</v>
      </c>
      <c r="AM13" s="104">
        <v>0</v>
      </c>
      <c r="AN13" s="104">
        <v>0</v>
      </c>
      <c r="AO13" s="104">
        <v>7823</v>
      </c>
      <c r="AP13" s="104">
        <v>314</v>
      </c>
      <c r="AQ13" s="104">
        <v>508</v>
      </c>
      <c r="AR13" s="104">
        <v>44644</v>
      </c>
      <c r="AS13" s="104">
        <v>0</v>
      </c>
      <c r="AT13" s="104">
        <v>0</v>
      </c>
      <c r="AU13" s="104">
        <v>0</v>
      </c>
      <c r="AV13" s="105">
        <f t="shared" si="5"/>
        <v>53289</v>
      </c>
    </row>
    <row r="14" spans="1:48" s="10" customFormat="1" ht="12.75">
      <c r="A14" s="10" t="s">
        <v>12</v>
      </c>
      <c r="B14" s="103">
        <f t="shared" si="0"/>
        <v>18710796</v>
      </c>
      <c r="C14" s="104">
        <f t="shared" si="1"/>
        <v>0</v>
      </c>
      <c r="D14" s="104">
        <f t="shared" si="1"/>
        <v>64001665</v>
      </c>
      <c r="E14" s="104">
        <f t="shared" si="1"/>
        <v>46270341.63</v>
      </c>
      <c r="F14" s="104">
        <f t="shared" si="1"/>
        <v>45341697</v>
      </c>
      <c r="G14" s="104">
        <f t="shared" si="1"/>
        <v>25184460</v>
      </c>
      <c r="H14" s="104">
        <f t="shared" si="1"/>
        <v>242597620.00000003</v>
      </c>
      <c r="I14" s="104">
        <f t="shared" si="1"/>
        <v>16058518</v>
      </c>
      <c r="J14" s="104">
        <f t="shared" si="1"/>
        <v>209304461.0390283</v>
      </c>
      <c r="K14" s="104">
        <f t="shared" si="1"/>
        <v>0</v>
      </c>
      <c r="L14" s="105">
        <f t="shared" si="2"/>
        <v>667469558.6690283</v>
      </c>
      <c r="M14" s="106"/>
      <c r="N14" s="103">
        <v>7023430.360655738</v>
      </c>
      <c r="O14" s="104">
        <v>0</v>
      </c>
      <c r="P14" s="104">
        <v>23683412.08911307</v>
      </c>
      <c r="Q14" s="104">
        <v>19918683.9620723</v>
      </c>
      <c r="R14" s="104">
        <v>19903092.240016814</v>
      </c>
      <c r="S14" s="104">
        <v>10455730.998318622</v>
      </c>
      <c r="T14" s="104">
        <v>91088291.24884406</v>
      </c>
      <c r="U14" s="104">
        <v>6725356.537620849</v>
      </c>
      <c r="V14" s="104">
        <v>84379727.2290241</v>
      </c>
      <c r="W14" s="104">
        <v>0</v>
      </c>
      <c r="X14" s="105">
        <f t="shared" si="3"/>
        <v>263177724.66566557</v>
      </c>
      <c r="Y14" s="106"/>
      <c r="Z14" s="103">
        <v>11687365.639344264</v>
      </c>
      <c r="AA14" s="104">
        <v>0</v>
      </c>
      <c r="AB14" s="104">
        <v>40318252.91088693</v>
      </c>
      <c r="AC14" s="104">
        <v>26351657.6679277</v>
      </c>
      <c r="AD14" s="104">
        <v>25438604.75998319</v>
      </c>
      <c r="AE14" s="104">
        <v>14728729.00168138</v>
      </c>
      <c r="AF14" s="104">
        <v>151509328.75115597</v>
      </c>
      <c r="AG14" s="104">
        <v>9333161.462379152</v>
      </c>
      <c r="AH14" s="104">
        <v>124924733.8100042</v>
      </c>
      <c r="AI14" s="104">
        <v>0</v>
      </c>
      <c r="AJ14" s="105">
        <f t="shared" si="4"/>
        <v>404291834.0033628</v>
      </c>
      <c r="AK14" s="106"/>
      <c r="AL14" s="103">
        <v>0</v>
      </c>
      <c r="AM14" s="104">
        <v>0</v>
      </c>
      <c r="AN14" s="104">
        <v>0</v>
      </c>
      <c r="AO14" s="104">
        <v>0</v>
      </c>
      <c r="AP14" s="104">
        <v>0</v>
      </c>
      <c r="AQ14" s="104">
        <v>0</v>
      </c>
      <c r="AR14" s="104">
        <v>0</v>
      </c>
      <c r="AS14" s="104">
        <v>0</v>
      </c>
      <c r="AT14" s="104">
        <v>0</v>
      </c>
      <c r="AU14" s="104">
        <v>0</v>
      </c>
      <c r="AV14" s="105">
        <f t="shared" si="5"/>
        <v>0</v>
      </c>
    </row>
    <row r="15" spans="1:48" s="10" customFormat="1" ht="12.75">
      <c r="A15" s="10" t="s">
        <v>14</v>
      </c>
      <c r="B15" s="103">
        <f t="shared" si="0"/>
        <v>0</v>
      </c>
      <c r="C15" s="104">
        <f t="shared" si="1"/>
        <v>0</v>
      </c>
      <c r="D15" s="104">
        <f t="shared" si="1"/>
        <v>0</v>
      </c>
      <c r="E15" s="104">
        <f t="shared" si="1"/>
        <v>0</v>
      </c>
      <c r="F15" s="104">
        <f t="shared" si="1"/>
        <v>0</v>
      </c>
      <c r="G15" s="104">
        <f t="shared" si="1"/>
        <v>0</v>
      </c>
      <c r="H15" s="104">
        <f t="shared" si="1"/>
        <v>0</v>
      </c>
      <c r="I15" s="104">
        <f t="shared" si="1"/>
        <v>0</v>
      </c>
      <c r="J15" s="104">
        <f t="shared" si="1"/>
        <v>0</v>
      </c>
      <c r="K15" s="104">
        <f t="shared" si="1"/>
        <v>0</v>
      </c>
      <c r="L15" s="105">
        <f t="shared" si="2"/>
        <v>0</v>
      </c>
      <c r="M15" s="106"/>
      <c r="N15" s="103">
        <v>0</v>
      </c>
      <c r="O15" s="104">
        <v>0</v>
      </c>
      <c r="P15" s="104">
        <v>0</v>
      </c>
      <c r="Q15" s="104">
        <v>0</v>
      </c>
      <c r="R15" s="104">
        <v>0</v>
      </c>
      <c r="S15" s="104">
        <v>0</v>
      </c>
      <c r="T15" s="104">
        <v>0</v>
      </c>
      <c r="U15" s="104">
        <v>0</v>
      </c>
      <c r="V15" s="104">
        <v>0</v>
      </c>
      <c r="W15" s="104">
        <v>0</v>
      </c>
      <c r="X15" s="105">
        <f t="shared" si="3"/>
        <v>0</v>
      </c>
      <c r="Y15" s="106"/>
      <c r="Z15" s="103">
        <v>0</v>
      </c>
      <c r="AA15" s="104">
        <v>0</v>
      </c>
      <c r="AB15" s="104">
        <v>0</v>
      </c>
      <c r="AC15" s="104">
        <v>0</v>
      </c>
      <c r="AD15" s="104">
        <v>0</v>
      </c>
      <c r="AE15" s="104">
        <v>0</v>
      </c>
      <c r="AF15" s="104">
        <v>0</v>
      </c>
      <c r="AG15" s="104">
        <v>0</v>
      </c>
      <c r="AH15" s="104">
        <v>0</v>
      </c>
      <c r="AI15" s="104">
        <v>0</v>
      </c>
      <c r="AJ15" s="105">
        <f t="shared" si="4"/>
        <v>0</v>
      </c>
      <c r="AK15" s="106"/>
      <c r="AL15" s="103">
        <v>0</v>
      </c>
      <c r="AM15" s="104">
        <v>0</v>
      </c>
      <c r="AN15" s="104">
        <v>0</v>
      </c>
      <c r="AO15" s="104">
        <v>0</v>
      </c>
      <c r="AP15" s="104">
        <v>0</v>
      </c>
      <c r="AQ15" s="104">
        <v>0</v>
      </c>
      <c r="AR15" s="104">
        <v>0</v>
      </c>
      <c r="AS15" s="104">
        <v>0</v>
      </c>
      <c r="AT15" s="104">
        <v>0</v>
      </c>
      <c r="AU15" s="104">
        <v>0</v>
      </c>
      <c r="AV15" s="105">
        <f t="shared" si="5"/>
        <v>0</v>
      </c>
    </row>
    <row r="16" spans="1:48" s="10" customFormat="1" ht="12.75">
      <c r="A16" s="10" t="s">
        <v>15</v>
      </c>
      <c r="B16" s="103">
        <f t="shared" si="0"/>
        <v>0</v>
      </c>
      <c r="C16" s="104">
        <f t="shared" si="1"/>
        <v>0</v>
      </c>
      <c r="D16" s="104">
        <f t="shared" si="1"/>
        <v>0</v>
      </c>
      <c r="E16" s="104">
        <f t="shared" si="1"/>
        <v>0</v>
      </c>
      <c r="F16" s="104">
        <f t="shared" si="1"/>
        <v>0</v>
      </c>
      <c r="G16" s="104">
        <f t="shared" si="1"/>
        <v>0</v>
      </c>
      <c r="H16" s="104">
        <f t="shared" si="1"/>
        <v>0</v>
      </c>
      <c r="I16" s="104">
        <f t="shared" si="1"/>
        <v>0</v>
      </c>
      <c r="J16" s="104">
        <f t="shared" si="1"/>
        <v>0</v>
      </c>
      <c r="K16" s="104">
        <f t="shared" si="1"/>
        <v>0</v>
      </c>
      <c r="L16" s="105">
        <f t="shared" si="2"/>
        <v>0</v>
      </c>
      <c r="M16" s="106"/>
      <c r="N16" s="103">
        <v>0</v>
      </c>
      <c r="O16" s="104">
        <v>0</v>
      </c>
      <c r="P16" s="104">
        <v>0</v>
      </c>
      <c r="Q16" s="104">
        <v>0</v>
      </c>
      <c r="R16" s="104">
        <v>0</v>
      </c>
      <c r="S16" s="104">
        <v>0</v>
      </c>
      <c r="T16" s="104">
        <v>0</v>
      </c>
      <c r="U16" s="104">
        <v>0</v>
      </c>
      <c r="V16" s="104">
        <v>0</v>
      </c>
      <c r="W16" s="104">
        <v>0</v>
      </c>
      <c r="X16" s="105">
        <f t="shared" si="3"/>
        <v>0</v>
      </c>
      <c r="Y16" s="106"/>
      <c r="Z16" s="103">
        <v>0</v>
      </c>
      <c r="AA16" s="104">
        <v>0</v>
      </c>
      <c r="AB16" s="104">
        <v>0</v>
      </c>
      <c r="AC16" s="104">
        <v>0</v>
      </c>
      <c r="AD16" s="104">
        <v>0</v>
      </c>
      <c r="AE16" s="104">
        <v>0</v>
      </c>
      <c r="AF16" s="104">
        <v>0</v>
      </c>
      <c r="AG16" s="104">
        <v>0</v>
      </c>
      <c r="AH16" s="104">
        <v>0</v>
      </c>
      <c r="AI16" s="104">
        <v>0</v>
      </c>
      <c r="AJ16" s="105">
        <f t="shared" si="4"/>
        <v>0</v>
      </c>
      <c r="AK16" s="106"/>
      <c r="AL16" s="103">
        <v>0</v>
      </c>
      <c r="AM16" s="104">
        <v>0</v>
      </c>
      <c r="AN16" s="104">
        <v>0</v>
      </c>
      <c r="AO16" s="104">
        <v>0</v>
      </c>
      <c r="AP16" s="104">
        <v>0</v>
      </c>
      <c r="AQ16" s="104">
        <v>0</v>
      </c>
      <c r="AR16" s="104">
        <v>0</v>
      </c>
      <c r="AS16" s="104">
        <v>0</v>
      </c>
      <c r="AT16" s="104">
        <v>0</v>
      </c>
      <c r="AU16" s="104">
        <v>0</v>
      </c>
      <c r="AV16" s="105">
        <f t="shared" si="5"/>
        <v>0</v>
      </c>
    </row>
    <row r="17" spans="1:48" s="10" customFormat="1" ht="12.75">
      <c r="A17" s="10" t="s">
        <v>17</v>
      </c>
      <c r="B17" s="103">
        <f t="shared" si="0"/>
        <v>473295</v>
      </c>
      <c r="C17" s="104">
        <f t="shared" si="1"/>
        <v>0</v>
      </c>
      <c r="D17" s="104">
        <f t="shared" si="1"/>
        <v>503812</v>
      </c>
      <c r="E17" s="104">
        <f t="shared" si="1"/>
        <v>254029.65</v>
      </c>
      <c r="F17" s="104">
        <f t="shared" si="1"/>
        <v>379337</v>
      </c>
      <c r="G17" s="104">
        <f t="shared" si="1"/>
        <v>150914</v>
      </c>
      <c r="H17" s="104">
        <f t="shared" si="1"/>
        <v>2854867.9999999995</v>
      </c>
      <c r="I17" s="104">
        <f t="shared" si="1"/>
        <v>223580</v>
      </c>
      <c r="J17" s="104">
        <f t="shared" si="1"/>
        <v>2592546.139294693</v>
      </c>
      <c r="K17" s="104">
        <f t="shared" si="1"/>
        <v>0</v>
      </c>
      <c r="L17" s="105">
        <f t="shared" si="2"/>
        <v>7432381.789294692</v>
      </c>
      <c r="M17" s="106"/>
      <c r="N17" s="103">
        <v>210353.33333333328</v>
      </c>
      <c r="O17" s="104">
        <v>0</v>
      </c>
      <c r="P17" s="104">
        <v>209389.1111111111</v>
      </c>
      <c r="Q17" s="104">
        <v>180878.65</v>
      </c>
      <c r="R17" s="104">
        <v>197890</v>
      </c>
      <c r="S17" s="104">
        <v>129317.88888888888</v>
      </c>
      <c r="T17" s="104">
        <v>582242.7777777775</v>
      </c>
      <c r="U17" s="104">
        <v>125037.44444444442</v>
      </c>
      <c r="V17" s="104">
        <v>1323755.0281835815</v>
      </c>
      <c r="W17" s="104">
        <v>0</v>
      </c>
      <c r="X17" s="105">
        <f t="shared" si="3"/>
        <v>2958864.2337391367</v>
      </c>
      <c r="Y17" s="106"/>
      <c r="Z17" s="103">
        <v>262941.6666666667</v>
      </c>
      <c r="AA17" s="104">
        <v>0</v>
      </c>
      <c r="AB17" s="104">
        <v>294422.8888888889</v>
      </c>
      <c r="AC17" s="104">
        <v>73151</v>
      </c>
      <c r="AD17" s="104">
        <v>162080</v>
      </c>
      <c r="AE17" s="104">
        <v>268.11111111112405</v>
      </c>
      <c r="AF17" s="104">
        <v>2209172.222222222</v>
      </c>
      <c r="AG17" s="104">
        <v>98542.55555555556</v>
      </c>
      <c r="AH17" s="104">
        <v>1268791.1111111112</v>
      </c>
      <c r="AI17" s="104">
        <v>0</v>
      </c>
      <c r="AJ17" s="105">
        <f t="shared" si="4"/>
        <v>4369369.555555555</v>
      </c>
      <c r="AK17" s="106"/>
      <c r="AL17" s="103">
        <v>0</v>
      </c>
      <c r="AM17" s="104">
        <v>0</v>
      </c>
      <c r="AN17" s="104">
        <v>0</v>
      </c>
      <c r="AO17" s="104">
        <v>0</v>
      </c>
      <c r="AP17" s="104">
        <v>19367</v>
      </c>
      <c r="AQ17" s="104">
        <v>21328</v>
      </c>
      <c r="AR17" s="104">
        <v>63453</v>
      </c>
      <c r="AS17" s="104">
        <v>0</v>
      </c>
      <c r="AT17" s="104">
        <v>0</v>
      </c>
      <c r="AU17" s="104">
        <v>0</v>
      </c>
      <c r="AV17" s="105">
        <f t="shared" si="5"/>
        <v>104148</v>
      </c>
    </row>
    <row r="18" spans="1:48" s="10" customFormat="1" ht="12.75">
      <c r="A18" s="10" t="s">
        <v>310</v>
      </c>
      <c r="B18" s="103">
        <f t="shared" si="0"/>
        <v>0</v>
      </c>
      <c r="C18" s="104">
        <f t="shared" si="1"/>
        <v>0</v>
      </c>
      <c r="D18" s="104">
        <f t="shared" si="1"/>
        <v>0</v>
      </c>
      <c r="E18" s="104">
        <f t="shared" si="1"/>
        <v>0</v>
      </c>
      <c r="F18" s="104">
        <f t="shared" si="1"/>
        <v>0</v>
      </c>
      <c r="G18" s="104">
        <f t="shared" si="1"/>
        <v>0</v>
      </c>
      <c r="H18" s="104">
        <f t="shared" si="1"/>
        <v>0</v>
      </c>
      <c r="I18" s="104">
        <f t="shared" si="1"/>
        <v>0</v>
      </c>
      <c r="J18" s="104">
        <f t="shared" si="1"/>
        <v>0</v>
      </c>
      <c r="K18" s="104">
        <f t="shared" si="1"/>
        <v>0</v>
      </c>
      <c r="L18" s="105">
        <f t="shared" si="2"/>
        <v>0</v>
      </c>
      <c r="M18" s="106"/>
      <c r="N18" s="103">
        <v>0</v>
      </c>
      <c r="O18" s="104">
        <v>0</v>
      </c>
      <c r="P18" s="104">
        <v>0</v>
      </c>
      <c r="Q18" s="104">
        <v>0</v>
      </c>
      <c r="R18" s="104">
        <v>0</v>
      </c>
      <c r="S18" s="104">
        <v>0</v>
      </c>
      <c r="T18" s="104">
        <v>0</v>
      </c>
      <c r="U18" s="104">
        <v>0</v>
      </c>
      <c r="V18" s="104">
        <v>0</v>
      </c>
      <c r="W18" s="104">
        <v>0</v>
      </c>
      <c r="X18" s="105">
        <f t="shared" si="3"/>
        <v>0</v>
      </c>
      <c r="Y18" s="106"/>
      <c r="Z18" s="103">
        <v>0</v>
      </c>
      <c r="AA18" s="104">
        <v>0</v>
      </c>
      <c r="AB18" s="104">
        <v>0</v>
      </c>
      <c r="AC18" s="104">
        <v>0</v>
      </c>
      <c r="AD18" s="104">
        <v>0</v>
      </c>
      <c r="AE18" s="104">
        <v>0</v>
      </c>
      <c r="AF18" s="104">
        <v>0</v>
      </c>
      <c r="AG18" s="104">
        <v>0</v>
      </c>
      <c r="AH18" s="104">
        <v>0</v>
      </c>
      <c r="AI18" s="104">
        <v>0</v>
      </c>
      <c r="AJ18" s="105">
        <f t="shared" si="4"/>
        <v>0</v>
      </c>
      <c r="AK18" s="106"/>
      <c r="AL18" s="103">
        <v>0</v>
      </c>
      <c r="AM18" s="104">
        <v>0</v>
      </c>
      <c r="AN18" s="104">
        <v>0</v>
      </c>
      <c r="AO18" s="104">
        <v>0</v>
      </c>
      <c r="AP18" s="104">
        <v>0</v>
      </c>
      <c r="AQ18" s="104">
        <v>0</v>
      </c>
      <c r="AR18" s="104">
        <v>0</v>
      </c>
      <c r="AS18" s="104">
        <v>0</v>
      </c>
      <c r="AT18" s="104">
        <v>0</v>
      </c>
      <c r="AU18" s="104">
        <v>0</v>
      </c>
      <c r="AV18" s="105">
        <f t="shared" si="5"/>
        <v>0</v>
      </c>
    </row>
    <row r="19" spans="1:48" s="10" customFormat="1" ht="12.75">
      <c r="A19" s="10" t="s">
        <v>21</v>
      </c>
      <c r="B19" s="103">
        <f t="shared" si="0"/>
        <v>6300354</v>
      </c>
      <c r="C19" s="104">
        <f t="shared" si="1"/>
        <v>0</v>
      </c>
      <c r="D19" s="104">
        <f t="shared" si="1"/>
        <v>18176441</v>
      </c>
      <c r="E19" s="104">
        <f t="shared" si="1"/>
        <v>5452349.319999999</v>
      </c>
      <c r="F19" s="104">
        <f t="shared" si="1"/>
        <v>5046166</v>
      </c>
      <c r="G19" s="104">
        <f t="shared" si="1"/>
        <v>8626441</v>
      </c>
      <c r="H19" s="104">
        <f t="shared" si="1"/>
        <v>73610172</v>
      </c>
      <c r="I19" s="104">
        <f t="shared" si="1"/>
        <v>5306274</v>
      </c>
      <c r="J19" s="104">
        <f t="shared" si="1"/>
        <v>66180050.19911131</v>
      </c>
      <c r="K19" s="104">
        <f t="shared" si="1"/>
        <v>0</v>
      </c>
      <c r="L19" s="105">
        <f t="shared" si="2"/>
        <v>188698247.5191113</v>
      </c>
      <c r="M19" s="106"/>
      <c r="N19" s="103">
        <v>2946520.440165062</v>
      </c>
      <c r="O19" s="104">
        <v>0</v>
      </c>
      <c r="P19" s="104">
        <v>8397987.426409904</v>
      </c>
      <c r="Q19" s="104">
        <v>3892357.181072902</v>
      </c>
      <c r="R19" s="104">
        <v>3456100.643741403</v>
      </c>
      <c r="S19" s="104">
        <v>4577770</v>
      </c>
      <c r="T19" s="104">
        <v>34452565.89133425</v>
      </c>
      <c r="U19" s="104">
        <v>2775408.6121045393</v>
      </c>
      <c r="V19" s="104">
        <v>33444884.925383665</v>
      </c>
      <c r="W19" s="104">
        <v>0</v>
      </c>
      <c r="X19" s="105">
        <f t="shared" si="3"/>
        <v>93943595.12021172</v>
      </c>
      <c r="Y19" s="106"/>
      <c r="Z19" s="103">
        <v>3353833.5598349376</v>
      </c>
      <c r="AA19" s="104">
        <v>0</v>
      </c>
      <c r="AB19" s="104">
        <v>9778453.573590096</v>
      </c>
      <c r="AC19" s="104">
        <v>1559992.1389270974</v>
      </c>
      <c r="AD19" s="104">
        <v>1590065.3562585968</v>
      </c>
      <c r="AE19" s="104">
        <v>4048671</v>
      </c>
      <c r="AF19" s="104">
        <v>39157606.10866574</v>
      </c>
      <c r="AG19" s="104">
        <v>2530865.3878954602</v>
      </c>
      <c r="AH19" s="104">
        <v>32735165.273727644</v>
      </c>
      <c r="AI19" s="104">
        <v>0</v>
      </c>
      <c r="AJ19" s="105">
        <f t="shared" si="4"/>
        <v>94754652.39889957</v>
      </c>
      <c r="AK19" s="106"/>
      <c r="AL19" s="103">
        <v>0</v>
      </c>
      <c r="AM19" s="104">
        <v>0</v>
      </c>
      <c r="AN19" s="104">
        <v>0</v>
      </c>
      <c r="AO19" s="104">
        <v>0</v>
      </c>
      <c r="AP19" s="104">
        <v>0</v>
      </c>
      <c r="AQ19" s="104">
        <v>0</v>
      </c>
      <c r="AR19" s="104">
        <v>0</v>
      </c>
      <c r="AS19" s="104">
        <v>0</v>
      </c>
      <c r="AT19" s="104">
        <v>0</v>
      </c>
      <c r="AU19" s="104">
        <v>0</v>
      </c>
      <c r="AV19" s="105">
        <f t="shared" si="5"/>
        <v>0</v>
      </c>
    </row>
    <row r="20" spans="1:48" s="10" customFormat="1" ht="12.75">
      <c r="A20" s="10" t="s">
        <v>23</v>
      </c>
      <c r="B20" s="103">
        <f t="shared" si="0"/>
        <v>2521857</v>
      </c>
      <c r="C20" s="104">
        <f t="shared" si="1"/>
        <v>0</v>
      </c>
      <c r="D20" s="104">
        <f t="shared" si="1"/>
        <v>891566</v>
      </c>
      <c r="E20" s="104">
        <f t="shared" si="1"/>
        <v>3863099.49</v>
      </c>
      <c r="F20" s="104">
        <f t="shared" si="1"/>
        <v>1489014</v>
      </c>
      <c r="G20" s="104">
        <f t="shared" si="1"/>
        <v>2266972</v>
      </c>
      <c r="H20" s="104">
        <f t="shared" si="1"/>
        <v>19764341</v>
      </c>
      <c r="I20" s="104">
        <f t="shared" si="1"/>
        <v>1341365</v>
      </c>
      <c r="J20" s="104">
        <f t="shared" si="1"/>
        <v>16525321.08132936</v>
      </c>
      <c r="K20" s="104">
        <f t="shared" si="1"/>
        <v>0</v>
      </c>
      <c r="L20" s="105">
        <f t="shared" si="2"/>
        <v>48663535.57132936</v>
      </c>
      <c r="M20" s="106"/>
      <c r="N20" s="103">
        <v>1231604.5813953488</v>
      </c>
      <c r="O20" s="104">
        <v>0</v>
      </c>
      <c r="P20" s="104">
        <v>415712.32558139536</v>
      </c>
      <c r="Q20" s="104">
        <v>2482410.0713953488</v>
      </c>
      <c r="R20" s="104">
        <v>1131572.8372093022</v>
      </c>
      <c r="S20" s="104">
        <v>1210739.1395348837</v>
      </c>
      <c r="T20" s="104">
        <v>8431643.720930232</v>
      </c>
      <c r="U20" s="104">
        <v>748024.023255814</v>
      </c>
      <c r="V20" s="104">
        <v>9081746.43016657</v>
      </c>
      <c r="W20" s="104">
        <v>0</v>
      </c>
      <c r="X20" s="105">
        <f t="shared" si="3"/>
        <v>24733453.129468895</v>
      </c>
      <c r="Y20" s="106"/>
      <c r="Z20" s="103">
        <v>1290252.4186046512</v>
      </c>
      <c r="AA20" s="104">
        <v>0</v>
      </c>
      <c r="AB20" s="104">
        <v>475853.67441860464</v>
      </c>
      <c r="AC20" s="104">
        <v>1380689.4186046512</v>
      </c>
      <c r="AD20" s="104">
        <v>357441.1627906977</v>
      </c>
      <c r="AE20" s="104">
        <v>1056120.8604651163</v>
      </c>
      <c r="AF20" s="104">
        <v>8998168.279069768</v>
      </c>
      <c r="AG20" s="104">
        <v>593340.976744186</v>
      </c>
      <c r="AH20" s="104">
        <v>7443574.651162791</v>
      </c>
      <c r="AI20" s="104">
        <v>0</v>
      </c>
      <c r="AJ20" s="105">
        <f t="shared" si="4"/>
        <v>21595441.441860467</v>
      </c>
      <c r="AK20" s="106"/>
      <c r="AL20" s="103">
        <v>0</v>
      </c>
      <c r="AM20" s="104">
        <v>0</v>
      </c>
      <c r="AN20" s="104">
        <v>0</v>
      </c>
      <c r="AO20" s="104">
        <v>0</v>
      </c>
      <c r="AP20" s="104">
        <v>0</v>
      </c>
      <c r="AQ20" s="104">
        <v>112</v>
      </c>
      <c r="AR20" s="104">
        <v>2334529</v>
      </c>
      <c r="AS20" s="104">
        <v>0</v>
      </c>
      <c r="AT20" s="104">
        <v>0</v>
      </c>
      <c r="AU20" s="104">
        <v>0</v>
      </c>
      <c r="AV20" s="105">
        <f t="shared" si="5"/>
        <v>2334641</v>
      </c>
    </row>
    <row r="21" spans="1:48" s="10" customFormat="1" ht="12.75">
      <c r="A21" s="10" t="s">
        <v>24</v>
      </c>
      <c r="B21" s="103">
        <f t="shared" si="0"/>
        <v>1338635</v>
      </c>
      <c r="C21" s="104">
        <f t="shared" si="1"/>
        <v>0</v>
      </c>
      <c r="D21" s="104">
        <f t="shared" si="1"/>
        <v>1926142</v>
      </c>
      <c r="E21" s="104">
        <f t="shared" si="1"/>
        <v>2975668.69</v>
      </c>
      <c r="F21" s="104">
        <f t="shared" si="1"/>
        <v>1270221</v>
      </c>
      <c r="G21" s="104">
        <f t="shared" si="1"/>
        <v>1966069</v>
      </c>
      <c r="H21" s="104">
        <f t="shared" si="1"/>
        <v>15555853</v>
      </c>
      <c r="I21" s="104">
        <f t="shared" si="1"/>
        <v>1112141</v>
      </c>
      <c r="J21" s="104">
        <f t="shared" si="1"/>
        <v>13569207.066280238</v>
      </c>
      <c r="K21" s="104">
        <f t="shared" si="1"/>
        <v>0</v>
      </c>
      <c r="L21" s="105">
        <f t="shared" si="2"/>
        <v>39713936.756280236</v>
      </c>
      <c r="M21" s="106"/>
      <c r="N21" s="103">
        <v>808396.461038961</v>
      </c>
      <c r="O21" s="104">
        <v>0</v>
      </c>
      <c r="P21" s="104">
        <v>1116305.344155844</v>
      </c>
      <c r="Q21" s="104">
        <v>1852945.8848051946</v>
      </c>
      <c r="R21" s="104">
        <v>887349.0779220778</v>
      </c>
      <c r="S21" s="104">
        <v>1303606.9545454544</v>
      </c>
      <c r="T21" s="104">
        <v>9396646.383116882</v>
      </c>
      <c r="U21" s="104">
        <v>705606.8896103896</v>
      </c>
      <c r="V21" s="104">
        <v>8421039.57926725</v>
      </c>
      <c r="W21" s="104">
        <v>0</v>
      </c>
      <c r="X21" s="105">
        <f t="shared" si="3"/>
        <v>24491896.574462052</v>
      </c>
      <c r="Y21" s="106"/>
      <c r="Z21" s="103">
        <v>530238.538961039</v>
      </c>
      <c r="AA21" s="104">
        <v>0</v>
      </c>
      <c r="AB21" s="104">
        <v>809836.6558441559</v>
      </c>
      <c r="AC21" s="104">
        <v>1122722.8051948054</v>
      </c>
      <c r="AD21" s="104">
        <v>382871.9220779221</v>
      </c>
      <c r="AE21" s="104">
        <v>662462.0454545455</v>
      </c>
      <c r="AF21" s="104">
        <v>6159206.616883118</v>
      </c>
      <c r="AG21" s="104">
        <v>406534.1103896104</v>
      </c>
      <c r="AH21" s="104">
        <v>5148167.487012987</v>
      </c>
      <c r="AI21" s="104">
        <v>0</v>
      </c>
      <c r="AJ21" s="105">
        <f t="shared" si="4"/>
        <v>15222040.181818184</v>
      </c>
      <c r="AK21" s="106"/>
      <c r="AL21" s="103">
        <v>0</v>
      </c>
      <c r="AM21" s="104">
        <v>0</v>
      </c>
      <c r="AN21" s="104">
        <v>0</v>
      </c>
      <c r="AO21" s="104">
        <v>0</v>
      </c>
      <c r="AP21" s="104">
        <v>0</v>
      </c>
      <c r="AQ21" s="104">
        <v>0</v>
      </c>
      <c r="AR21" s="104">
        <v>0</v>
      </c>
      <c r="AS21" s="104">
        <v>0</v>
      </c>
      <c r="AT21" s="104">
        <v>0</v>
      </c>
      <c r="AU21" s="104">
        <v>0</v>
      </c>
      <c r="AV21" s="105">
        <f t="shared" si="5"/>
        <v>0</v>
      </c>
    </row>
    <row r="22" spans="1:48" s="10" customFormat="1" ht="12.75">
      <c r="A22" s="10" t="s">
        <v>26</v>
      </c>
      <c r="B22" s="103">
        <f t="shared" si="0"/>
        <v>430101</v>
      </c>
      <c r="C22" s="104">
        <f t="shared" si="1"/>
        <v>0</v>
      </c>
      <c r="D22" s="104">
        <f t="shared" si="1"/>
        <v>1417634.9999999998</v>
      </c>
      <c r="E22" s="104">
        <f t="shared" si="1"/>
        <v>331701.04</v>
      </c>
      <c r="F22" s="104">
        <f t="shared" si="1"/>
        <v>422973</v>
      </c>
      <c r="G22" s="104">
        <f t="shared" si="1"/>
        <v>649436</v>
      </c>
      <c r="H22" s="104">
        <f t="shared" si="1"/>
        <v>5659765</v>
      </c>
      <c r="I22" s="104">
        <f t="shared" si="1"/>
        <v>404674</v>
      </c>
      <c r="J22" s="104">
        <f t="shared" si="1"/>
        <v>5070047.123382749</v>
      </c>
      <c r="K22" s="104">
        <f t="shared" si="1"/>
        <v>0</v>
      </c>
      <c r="L22" s="105">
        <f t="shared" si="2"/>
        <v>14386332.163382748</v>
      </c>
      <c r="M22" s="106"/>
      <c r="N22" s="103">
        <v>199689.75</v>
      </c>
      <c r="O22" s="104">
        <v>0</v>
      </c>
      <c r="P22" s="104">
        <v>652770.3928571427</v>
      </c>
      <c r="Q22" s="104">
        <v>265999.54</v>
      </c>
      <c r="R22" s="104">
        <v>303744.4285714286</v>
      </c>
      <c r="S22" s="104">
        <v>291291.8571428571</v>
      </c>
      <c r="T22" s="104">
        <v>2566120.464285714</v>
      </c>
      <c r="U22" s="104">
        <v>203432.39285714284</v>
      </c>
      <c r="V22" s="104">
        <v>2532580.694811321</v>
      </c>
      <c r="W22" s="104">
        <v>0</v>
      </c>
      <c r="X22" s="105">
        <f t="shared" si="3"/>
        <v>7015629.520525606</v>
      </c>
      <c r="Y22" s="106"/>
      <c r="Z22" s="103">
        <v>230411.25</v>
      </c>
      <c r="AA22" s="104">
        <v>0</v>
      </c>
      <c r="AB22" s="104">
        <v>764864.607142857</v>
      </c>
      <c r="AC22" s="104">
        <v>65701.5</v>
      </c>
      <c r="AD22" s="104">
        <v>119228.57142857142</v>
      </c>
      <c r="AE22" s="104">
        <v>358144.14285714284</v>
      </c>
      <c r="AF22" s="104">
        <v>3093644.5357142854</v>
      </c>
      <c r="AG22" s="104">
        <v>201241.60714285713</v>
      </c>
      <c r="AH22" s="104">
        <v>2537466.4285714286</v>
      </c>
      <c r="AI22" s="104">
        <v>0</v>
      </c>
      <c r="AJ22" s="105">
        <f t="shared" si="4"/>
        <v>7370702.642857142</v>
      </c>
      <c r="AK22" s="106"/>
      <c r="AL22" s="103">
        <v>0</v>
      </c>
      <c r="AM22" s="104">
        <v>0</v>
      </c>
      <c r="AN22" s="104">
        <v>0</v>
      </c>
      <c r="AO22" s="104">
        <v>0</v>
      </c>
      <c r="AP22" s="104">
        <v>0</v>
      </c>
      <c r="AQ22" s="104">
        <v>0</v>
      </c>
      <c r="AR22" s="104">
        <v>0</v>
      </c>
      <c r="AS22" s="104">
        <v>0</v>
      </c>
      <c r="AT22" s="104">
        <v>0</v>
      </c>
      <c r="AU22" s="104">
        <v>0</v>
      </c>
      <c r="AV22" s="105">
        <f t="shared" si="5"/>
        <v>0</v>
      </c>
    </row>
    <row r="23" spans="1:48" s="10" customFormat="1" ht="12.75">
      <c r="A23" s="10" t="s">
        <v>28</v>
      </c>
      <c r="B23" s="103">
        <f t="shared" si="0"/>
        <v>5424717.000000001</v>
      </c>
      <c r="C23" s="104">
        <f t="shared" si="1"/>
        <v>0</v>
      </c>
      <c r="D23" s="104">
        <f t="shared" si="1"/>
        <v>15198791.000000004</v>
      </c>
      <c r="E23" s="104">
        <f t="shared" si="1"/>
        <v>6082312.42</v>
      </c>
      <c r="F23" s="104">
        <f t="shared" si="1"/>
        <v>5610887</v>
      </c>
      <c r="G23" s="104">
        <f t="shared" si="1"/>
        <v>9240876</v>
      </c>
      <c r="H23" s="104">
        <f t="shared" si="1"/>
        <v>69299027.00000001</v>
      </c>
      <c r="I23" s="104">
        <f t="shared" si="1"/>
        <v>4726096</v>
      </c>
      <c r="J23" s="104">
        <f t="shared" si="1"/>
        <v>57898968.91375035</v>
      </c>
      <c r="K23" s="104">
        <f t="shared" si="1"/>
        <v>0</v>
      </c>
      <c r="L23" s="105">
        <f t="shared" si="2"/>
        <v>173481675.33375037</v>
      </c>
      <c r="M23" s="106"/>
      <c r="N23" s="103">
        <v>2123462.9144215537</v>
      </c>
      <c r="O23" s="104">
        <v>0</v>
      </c>
      <c r="P23" s="104">
        <v>5800999.513470683</v>
      </c>
      <c r="Q23" s="104">
        <v>3916406.4406022187</v>
      </c>
      <c r="R23" s="104">
        <v>3309682.686212362</v>
      </c>
      <c r="S23" s="104">
        <v>3412989.2076069736</v>
      </c>
      <c r="T23" s="104">
        <v>25202460.370839942</v>
      </c>
      <c r="U23" s="104">
        <v>2213247.8906497625</v>
      </c>
      <c r="V23" s="104">
        <v>25417912.051626734</v>
      </c>
      <c r="W23" s="104">
        <v>0</v>
      </c>
      <c r="X23" s="105">
        <f t="shared" si="3"/>
        <v>71397161.07543024</v>
      </c>
      <c r="Y23" s="106"/>
      <c r="Z23" s="103">
        <v>3301254.085578447</v>
      </c>
      <c r="AA23" s="104">
        <v>0</v>
      </c>
      <c r="AB23" s="104">
        <v>9397791.48652932</v>
      </c>
      <c r="AC23" s="104">
        <v>2055552.9793977814</v>
      </c>
      <c r="AD23" s="104">
        <v>2083914.3137876387</v>
      </c>
      <c r="AE23" s="104">
        <v>4492866.792393027</v>
      </c>
      <c r="AF23" s="104">
        <v>39213763.62916007</v>
      </c>
      <c r="AG23" s="104">
        <v>2512848.109350238</v>
      </c>
      <c r="AH23" s="104">
        <v>32481056.862123616</v>
      </c>
      <c r="AI23" s="104">
        <v>0</v>
      </c>
      <c r="AJ23" s="105">
        <f t="shared" si="4"/>
        <v>95539048.25832012</v>
      </c>
      <c r="AK23" s="106"/>
      <c r="AL23" s="103">
        <v>0</v>
      </c>
      <c r="AM23" s="104">
        <v>0</v>
      </c>
      <c r="AN23" s="104">
        <v>0</v>
      </c>
      <c r="AO23" s="104">
        <v>110353</v>
      </c>
      <c r="AP23" s="104">
        <v>217290</v>
      </c>
      <c r="AQ23" s="104">
        <v>1335020</v>
      </c>
      <c r="AR23" s="104">
        <v>4882803</v>
      </c>
      <c r="AS23" s="104">
        <v>0</v>
      </c>
      <c r="AT23" s="104">
        <v>0</v>
      </c>
      <c r="AU23" s="104">
        <v>0</v>
      </c>
      <c r="AV23" s="105">
        <f t="shared" si="5"/>
        <v>6545466</v>
      </c>
    </row>
    <row r="24" spans="1:48" s="10" customFormat="1" ht="12.75">
      <c r="A24" s="10" t="s">
        <v>30</v>
      </c>
      <c r="B24" s="103">
        <f t="shared" si="0"/>
        <v>1122231</v>
      </c>
      <c r="C24" s="104">
        <f t="shared" si="1"/>
        <v>0</v>
      </c>
      <c r="D24" s="104">
        <f t="shared" si="1"/>
        <v>3777404.9999999995</v>
      </c>
      <c r="E24" s="104">
        <f t="shared" si="1"/>
        <v>926483.22</v>
      </c>
      <c r="F24" s="104">
        <f t="shared" si="1"/>
        <v>988937</v>
      </c>
      <c r="G24" s="104">
        <f t="shared" si="1"/>
        <v>1850894</v>
      </c>
      <c r="H24" s="104">
        <f t="shared" si="1"/>
        <v>15154249</v>
      </c>
      <c r="I24" s="104">
        <f t="shared" si="1"/>
        <v>1037048</v>
      </c>
      <c r="J24" s="104">
        <f t="shared" si="1"/>
        <v>13350633.252084948</v>
      </c>
      <c r="K24" s="104">
        <f t="shared" si="1"/>
        <v>0</v>
      </c>
      <c r="L24" s="105">
        <f t="shared" si="2"/>
        <v>38207880.47208495</v>
      </c>
      <c r="M24" s="106"/>
      <c r="N24" s="103">
        <v>369055.8322147651</v>
      </c>
      <c r="O24" s="104">
        <v>0</v>
      </c>
      <c r="P24" s="104">
        <v>1234508.4429530199</v>
      </c>
      <c r="Q24" s="104">
        <v>541771.3877852348</v>
      </c>
      <c r="R24" s="104">
        <v>535403.0469798658</v>
      </c>
      <c r="S24" s="104">
        <v>730338.7315436241</v>
      </c>
      <c r="T24" s="104">
        <v>5028564.624161073</v>
      </c>
      <c r="U24" s="104">
        <v>396090.14765100664</v>
      </c>
      <c r="V24" s="104">
        <v>4916222.513829914</v>
      </c>
      <c r="W24" s="104">
        <v>0</v>
      </c>
      <c r="X24" s="105">
        <f t="shared" si="3"/>
        <v>13751954.727118503</v>
      </c>
      <c r="Y24" s="106"/>
      <c r="Z24" s="103">
        <v>753175.167785235</v>
      </c>
      <c r="AA24" s="104">
        <v>0</v>
      </c>
      <c r="AB24" s="104">
        <v>2542896.5570469797</v>
      </c>
      <c r="AC24" s="104">
        <v>384711.83221476513</v>
      </c>
      <c r="AD24" s="104">
        <v>453533.95302013424</v>
      </c>
      <c r="AE24" s="104">
        <v>1120073.268456376</v>
      </c>
      <c r="AF24" s="104">
        <v>10112855.375838926</v>
      </c>
      <c r="AG24" s="104">
        <v>640957.8523489933</v>
      </c>
      <c r="AH24" s="104">
        <v>8434410.738255033</v>
      </c>
      <c r="AI24" s="104">
        <v>0</v>
      </c>
      <c r="AJ24" s="105">
        <f t="shared" si="4"/>
        <v>24442614.74496644</v>
      </c>
      <c r="AK24" s="106"/>
      <c r="AL24" s="103">
        <v>0</v>
      </c>
      <c r="AM24" s="104">
        <v>0</v>
      </c>
      <c r="AN24" s="104">
        <v>0</v>
      </c>
      <c r="AO24" s="104">
        <v>0</v>
      </c>
      <c r="AP24" s="104">
        <v>0</v>
      </c>
      <c r="AQ24" s="104">
        <v>482</v>
      </c>
      <c r="AR24" s="104">
        <v>12829</v>
      </c>
      <c r="AS24" s="104">
        <v>0</v>
      </c>
      <c r="AT24" s="104">
        <v>0</v>
      </c>
      <c r="AU24" s="104">
        <v>0</v>
      </c>
      <c r="AV24" s="105">
        <f t="shared" si="5"/>
        <v>13311</v>
      </c>
    </row>
    <row r="25" spans="1:48" s="10" customFormat="1" ht="12.75">
      <c r="A25" s="10" t="s">
        <v>32</v>
      </c>
      <c r="B25" s="103">
        <f t="shared" si="0"/>
        <v>1054519</v>
      </c>
      <c r="C25" s="104">
        <f t="shared" si="1"/>
        <v>0</v>
      </c>
      <c r="D25" s="104">
        <f t="shared" si="1"/>
        <v>2744761</v>
      </c>
      <c r="E25" s="104">
        <f t="shared" si="1"/>
        <v>2002704.04</v>
      </c>
      <c r="F25" s="104">
        <f t="shared" si="1"/>
        <v>1675578</v>
      </c>
      <c r="G25" s="104">
        <f t="shared" si="1"/>
        <v>734585</v>
      </c>
      <c r="H25" s="104">
        <f t="shared" si="1"/>
        <v>11711075</v>
      </c>
      <c r="I25" s="104">
        <f t="shared" si="1"/>
        <v>872988</v>
      </c>
      <c r="J25" s="104">
        <f t="shared" si="1"/>
        <v>11093775.673553472</v>
      </c>
      <c r="K25" s="104">
        <f t="shared" si="1"/>
        <v>0</v>
      </c>
      <c r="L25" s="105">
        <f t="shared" si="2"/>
        <v>31889985.713553473</v>
      </c>
      <c r="M25" s="106"/>
      <c r="N25" s="103">
        <v>342256.1666666667</v>
      </c>
      <c r="O25" s="104">
        <v>0</v>
      </c>
      <c r="P25" s="104">
        <v>871891.6842105263</v>
      </c>
      <c r="Q25" s="104">
        <v>1092032.8470175439</v>
      </c>
      <c r="R25" s="104">
        <v>1054033.3771929825</v>
      </c>
      <c r="S25" s="104">
        <v>146633.43859649124</v>
      </c>
      <c r="T25" s="104">
        <v>3778524.359649123</v>
      </c>
      <c r="U25" s="104">
        <v>389353.93859649124</v>
      </c>
      <c r="V25" s="104">
        <v>4580577.348992069</v>
      </c>
      <c r="W25" s="104">
        <v>0</v>
      </c>
      <c r="X25" s="105">
        <f t="shared" si="3"/>
        <v>12255303.160921894</v>
      </c>
      <c r="Y25" s="106"/>
      <c r="Z25" s="103">
        <v>712262.8333333334</v>
      </c>
      <c r="AA25" s="104">
        <v>0</v>
      </c>
      <c r="AB25" s="104">
        <v>1872869.3157894737</v>
      </c>
      <c r="AC25" s="104">
        <v>910671.1929824562</v>
      </c>
      <c r="AD25" s="104">
        <v>621544.6228070175</v>
      </c>
      <c r="AE25" s="104">
        <v>586697.5614035088</v>
      </c>
      <c r="AF25" s="104">
        <v>7892982.640350877</v>
      </c>
      <c r="AG25" s="104">
        <v>483634.06140350876</v>
      </c>
      <c r="AH25" s="104">
        <v>6513198.324561403</v>
      </c>
      <c r="AI25" s="104">
        <v>0</v>
      </c>
      <c r="AJ25" s="105">
        <f t="shared" si="4"/>
        <v>19593860.55263158</v>
      </c>
      <c r="AK25" s="106"/>
      <c r="AL25" s="103">
        <v>0</v>
      </c>
      <c r="AM25" s="104">
        <v>0</v>
      </c>
      <c r="AN25" s="104">
        <v>0</v>
      </c>
      <c r="AO25" s="104">
        <v>0</v>
      </c>
      <c r="AP25" s="104">
        <v>0</v>
      </c>
      <c r="AQ25" s="104">
        <v>1254</v>
      </c>
      <c r="AR25" s="104">
        <v>39568</v>
      </c>
      <c r="AS25" s="104">
        <v>0</v>
      </c>
      <c r="AT25" s="104">
        <v>0</v>
      </c>
      <c r="AU25" s="104">
        <v>0</v>
      </c>
      <c r="AV25" s="105">
        <f t="shared" si="5"/>
        <v>40822</v>
      </c>
    </row>
    <row r="26" spans="1:48" s="10" customFormat="1" ht="12.75">
      <c r="A26" s="10" t="s">
        <v>34</v>
      </c>
      <c r="B26" s="103">
        <f t="shared" si="0"/>
        <v>1027577</v>
      </c>
      <c r="C26" s="104">
        <f aca="true" t="shared" si="6" ref="C26:C62">+O26+AA26+AM26</f>
        <v>0</v>
      </c>
      <c r="D26" s="104">
        <f aca="true" t="shared" si="7" ref="D26:D62">+P26+AB26+AN26</f>
        <v>3175623</v>
      </c>
      <c r="E26" s="104">
        <f aca="true" t="shared" si="8" ref="E26:E62">+Q26+AC26+AO26</f>
        <v>1102591.99</v>
      </c>
      <c r="F26" s="104">
        <f aca="true" t="shared" si="9" ref="F26:F62">+R26+AD26+AP26</f>
        <v>1210207</v>
      </c>
      <c r="G26" s="104">
        <f aca="true" t="shared" si="10" ref="G26:G62">+S26+AE26+AQ26</f>
        <v>1247740</v>
      </c>
      <c r="H26" s="104">
        <f aca="true" t="shared" si="11" ref="H26:H62">+T26+AF26+AR26</f>
        <v>12360676.000000002</v>
      </c>
      <c r="I26" s="104">
        <f aca="true" t="shared" si="12" ref="I26:I62">+U26+AG26+AS26</f>
        <v>942567</v>
      </c>
      <c r="J26" s="104">
        <f aca="true" t="shared" si="13" ref="J26:J62">+V26+AH26+AT26</f>
        <v>11197844.388275132</v>
      </c>
      <c r="K26" s="104">
        <f aca="true" t="shared" si="14" ref="K26:K62">+W26+AI26+AU26</f>
        <v>0</v>
      </c>
      <c r="L26" s="105">
        <f t="shared" si="2"/>
        <v>32264826.378275134</v>
      </c>
      <c r="M26" s="106"/>
      <c r="N26" s="103">
        <v>704866.8677685951</v>
      </c>
      <c r="O26" s="104">
        <v>0</v>
      </c>
      <c r="P26" s="104">
        <v>2143583.4214876033</v>
      </c>
      <c r="Q26" s="104">
        <v>834803.0065289256</v>
      </c>
      <c r="R26" s="104">
        <v>973861.7603305785</v>
      </c>
      <c r="S26" s="104">
        <v>971941.0330578513</v>
      </c>
      <c r="T26" s="104">
        <v>8516351.041322315</v>
      </c>
      <c r="U26" s="104">
        <v>681154.1487603306</v>
      </c>
      <c r="V26" s="104">
        <v>7983538.702324718</v>
      </c>
      <c r="W26" s="104">
        <v>0</v>
      </c>
      <c r="X26" s="105">
        <f t="shared" si="3"/>
        <v>22810099.981580917</v>
      </c>
      <c r="Y26" s="106"/>
      <c r="Z26" s="103">
        <v>322710.13223140495</v>
      </c>
      <c r="AA26" s="104">
        <v>0</v>
      </c>
      <c r="AB26" s="104">
        <v>1032039.5785123968</v>
      </c>
      <c r="AC26" s="104">
        <v>267788.9834710744</v>
      </c>
      <c r="AD26" s="104">
        <v>236345.23966942148</v>
      </c>
      <c r="AE26" s="104">
        <v>275798.96694214875</v>
      </c>
      <c r="AF26" s="104">
        <v>3844324.9586776863</v>
      </c>
      <c r="AG26" s="104">
        <v>261412.85123966943</v>
      </c>
      <c r="AH26" s="104">
        <v>3214305.6859504133</v>
      </c>
      <c r="AI26" s="104">
        <v>0</v>
      </c>
      <c r="AJ26" s="105">
        <f t="shared" si="4"/>
        <v>9454726.396694215</v>
      </c>
      <c r="AK26" s="106"/>
      <c r="AL26" s="103">
        <v>0</v>
      </c>
      <c r="AM26" s="104">
        <v>0</v>
      </c>
      <c r="AN26" s="104">
        <v>0</v>
      </c>
      <c r="AO26" s="104">
        <v>0</v>
      </c>
      <c r="AP26" s="104">
        <v>0</v>
      </c>
      <c r="AQ26" s="104">
        <v>0</v>
      </c>
      <c r="AR26" s="104">
        <v>0</v>
      </c>
      <c r="AS26" s="104">
        <v>0</v>
      </c>
      <c r="AT26" s="104">
        <v>0</v>
      </c>
      <c r="AU26" s="104">
        <v>0</v>
      </c>
      <c r="AV26" s="105">
        <f t="shared" si="5"/>
        <v>0</v>
      </c>
    </row>
    <row r="27" spans="1:48" s="10" customFormat="1" ht="12.75">
      <c r="A27" s="10" t="s">
        <v>36</v>
      </c>
      <c r="B27" s="103">
        <f t="shared" si="0"/>
        <v>954803.0000000001</v>
      </c>
      <c r="C27" s="104">
        <f t="shared" si="6"/>
        <v>0</v>
      </c>
      <c r="D27" s="104">
        <f t="shared" si="7"/>
        <v>3174331.0000000005</v>
      </c>
      <c r="E27" s="104">
        <f t="shared" si="8"/>
        <v>1005185.4300000002</v>
      </c>
      <c r="F27" s="104">
        <f t="shared" si="9"/>
        <v>870728</v>
      </c>
      <c r="G27" s="104">
        <f t="shared" si="10"/>
        <v>1583307</v>
      </c>
      <c r="H27" s="104">
        <f t="shared" si="11"/>
        <v>12986195</v>
      </c>
      <c r="I27" s="104">
        <f t="shared" si="12"/>
        <v>888667</v>
      </c>
      <c r="J27" s="104">
        <f t="shared" si="13"/>
        <v>11606884.545983572</v>
      </c>
      <c r="K27" s="104">
        <f t="shared" si="14"/>
        <v>0</v>
      </c>
      <c r="L27" s="105">
        <f t="shared" si="2"/>
        <v>33070100.97598357</v>
      </c>
      <c r="M27" s="106"/>
      <c r="N27" s="103">
        <v>330797.8897637796</v>
      </c>
      <c r="O27" s="104">
        <v>0</v>
      </c>
      <c r="P27" s="104">
        <v>1092883.472440945</v>
      </c>
      <c r="Q27" s="104">
        <v>629348.5796062993</v>
      </c>
      <c r="R27" s="104">
        <v>446108.49606299214</v>
      </c>
      <c r="S27" s="104">
        <v>655317.4803149607</v>
      </c>
      <c r="T27" s="104">
        <v>4404776.992125985</v>
      </c>
      <c r="U27" s="104">
        <v>342829.157480315</v>
      </c>
      <c r="V27" s="104">
        <v>4614284.8609442</v>
      </c>
      <c r="W27" s="104">
        <v>0</v>
      </c>
      <c r="X27" s="105">
        <f t="shared" si="3"/>
        <v>12516346.928739477</v>
      </c>
      <c r="Y27" s="106"/>
      <c r="Z27" s="103">
        <v>624005.1102362205</v>
      </c>
      <c r="AA27" s="104">
        <v>0</v>
      </c>
      <c r="AB27" s="104">
        <v>2081447.5275590555</v>
      </c>
      <c r="AC27" s="104">
        <v>375836.8503937008</v>
      </c>
      <c r="AD27" s="104">
        <v>424619.5039370079</v>
      </c>
      <c r="AE27" s="104">
        <v>927989.5196850394</v>
      </c>
      <c r="AF27" s="104">
        <v>8581418.007874016</v>
      </c>
      <c r="AG27" s="104">
        <v>545837.842519685</v>
      </c>
      <c r="AH27" s="104">
        <v>6992599.68503937</v>
      </c>
      <c r="AI27" s="104">
        <v>0</v>
      </c>
      <c r="AJ27" s="105">
        <f t="shared" si="4"/>
        <v>20553754.047244098</v>
      </c>
      <c r="AK27" s="106"/>
      <c r="AL27" s="103">
        <v>0</v>
      </c>
      <c r="AM27" s="104">
        <v>0</v>
      </c>
      <c r="AN27" s="104">
        <v>0</v>
      </c>
      <c r="AO27" s="104">
        <v>0</v>
      </c>
      <c r="AP27" s="104">
        <v>0</v>
      </c>
      <c r="AQ27" s="104">
        <v>0</v>
      </c>
      <c r="AR27" s="104">
        <v>0</v>
      </c>
      <c r="AS27" s="104">
        <v>0</v>
      </c>
      <c r="AT27" s="104">
        <v>0</v>
      </c>
      <c r="AU27" s="104">
        <v>0</v>
      </c>
      <c r="AV27" s="105">
        <f t="shared" si="5"/>
        <v>0</v>
      </c>
    </row>
    <row r="28" spans="1:48" s="10" customFormat="1" ht="12.75">
      <c r="A28" s="10" t="s">
        <v>38</v>
      </c>
      <c r="B28" s="103">
        <f t="shared" si="0"/>
        <v>0</v>
      </c>
      <c r="C28" s="104">
        <f t="shared" si="6"/>
        <v>0</v>
      </c>
      <c r="D28" s="104">
        <f t="shared" si="7"/>
        <v>0</v>
      </c>
      <c r="E28" s="104">
        <f t="shared" si="8"/>
        <v>0</v>
      </c>
      <c r="F28" s="104">
        <f t="shared" si="9"/>
        <v>0</v>
      </c>
      <c r="G28" s="104">
        <f t="shared" si="10"/>
        <v>0</v>
      </c>
      <c r="H28" s="104">
        <f t="shared" si="11"/>
        <v>0</v>
      </c>
      <c r="I28" s="104">
        <f t="shared" si="12"/>
        <v>0</v>
      </c>
      <c r="J28" s="104">
        <f t="shared" si="13"/>
        <v>0</v>
      </c>
      <c r="K28" s="104">
        <f t="shared" si="14"/>
        <v>0</v>
      </c>
      <c r="L28" s="105">
        <f t="shared" si="2"/>
        <v>0</v>
      </c>
      <c r="M28" s="106"/>
      <c r="N28" s="103">
        <v>0</v>
      </c>
      <c r="O28" s="104">
        <v>0</v>
      </c>
      <c r="P28" s="104">
        <v>0</v>
      </c>
      <c r="Q28" s="104">
        <v>0</v>
      </c>
      <c r="R28" s="104">
        <v>0</v>
      </c>
      <c r="S28" s="104">
        <v>0</v>
      </c>
      <c r="T28" s="104">
        <v>0</v>
      </c>
      <c r="U28" s="104">
        <v>0</v>
      </c>
      <c r="V28" s="104">
        <v>0</v>
      </c>
      <c r="W28" s="104">
        <v>0</v>
      </c>
      <c r="X28" s="105">
        <f t="shared" si="3"/>
        <v>0</v>
      </c>
      <c r="Y28" s="106"/>
      <c r="Z28" s="103">
        <v>0</v>
      </c>
      <c r="AA28" s="104">
        <v>0</v>
      </c>
      <c r="AB28" s="104">
        <v>0</v>
      </c>
      <c r="AC28" s="104">
        <v>0</v>
      </c>
      <c r="AD28" s="104">
        <v>0</v>
      </c>
      <c r="AE28" s="104">
        <v>0</v>
      </c>
      <c r="AF28" s="104">
        <v>0</v>
      </c>
      <c r="AG28" s="104">
        <v>0</v>
      </c>
      <c r="AH28" s="104">
        <v>0</v>
      </c>
      <c r="AI28" s="104">
        <v>0</v>
      </c>
      <c r="AJ28" s="105">
        <f t="shared" si="4"/>
        <v>0</v>
      </c>
      <c r="AK28" s="106"/>
      <c r="AL28" s="103">
        <v>0</v>
      </c>
      <c r="AM28" s="104">
        <v>0</v>
      </c>
      <c r="AN28" s="104">
        <v>0</v>
      </c>
      <c r="AO28" s="104">
        <v>0</v>
      </c>
      <c r="AP28" s="104">
        <v>0</v>
      </c>
      <c r="AQ28" s="104">
        <v>0</v>
      </c>
      <c r="AR28" s="104">
        <v>0</v>
      </c>
      <c r="AS28" s="104">
        <v>0</v>
      </c>
      <c r="AT28" s="104">
        <v>0</v>
      </c>
      <c r="AU28" s="104">
        <v>0</v>
      </c>
      <c r="AV28" s="105">
        <f t="shared" si="5"/>
        <v>0</v>
      </c>
    </row>
    <row r="29" spans="1:48" s="10" customFormat="1" ht="12.75">
      <c r="A29" s="10" t="s">
        <v>39</v>
      </c>
      <c r="B29" s="103">
        <f t="shared" si="0"/>
        <v>0</v>
      </c>
      <c r="C29" s="104">
        <f t="shared" si="6"/>
        <v>0</v>
      </c>
      <c r="D29" s="104">
        <f t="shared" si="7"/>
        <v>0</v>
      </c>
      <c r="E29" s="104">
        <f t="shared" si="8"/>
        <v>0</v>
      </c>
      <c r="F29" s="104">
        <f t="shared" si="9"/>
        <v>0</v>
      </c>
      <c r="G29" s="104">
        <f t="shared" si="10"/>
        <v>0</v>
      </c>
      <c r="H29" s="104">
        <f t="shared" si="11"/>
        <v>0</v>
      </c>
      <c r="I29" s="104">
        <f t="shared" si="12"/>
        <v>0</v>
      </c>
      <c r="J29" s="104">
        <f t="shared" si="13"/>
        <v>0</v>
      </c>
      <c r="K29" s="104">
        <f t="shared" si="14"/>
        <v>0</v>
      </c>
      <c r="L29" s="105">
        <f t="shared" si="2"/>
        <v>0</v>
      </c>
      <c r="M29" s="106"/>
      <c r="N29" s="103">
        <v>0</v>
      </c>
      <c r="O29" s="104">
        <v>0</v>
      </c>
      <c r="P29" s="104">
        <v>0</v>
      </c>
      <c r="Q29" s="104">
        <v>0</v>
      </c>
      <c r="R29" s="104">
        <v>0</v>
      </c>
      <c r="S29" s="104">
        <v>0</v>
      </c>
      <c r="T29" s="104">
        <v>0</v>
      </c>
      <c r="U29" s="104">
        <v>0</v>
      </c>
      <c r="V29" s="104">
        <v>0</v>
      </c>
      <c r="W29" s="104">
        <v>0</v>
      </c>
      <c r="X29" s="105">
        <f t="shared" si="3"/>
        <v>0</v>
      </c>
      <c r="Y29" s="106"/>
      <c r="Z29" s="103">
        <v>0</v>
      </c>
      <c r="AA29" s="104">
        <v>0</v>
      </c>
      <c r="AB29" s="104">
        <v>0</v>
      </c>
      <c r="AC29" s="104">
        <v>0</v>
      </c>
      <c r="AD29" s="104">
        <v>0</v>
      </c>
      <c r="AE29" s="104">
        <v>0</v>
      </c>
      <c r="AF29" s="104">
        <v>0</v>
      </c>
      <c r="AG29" s="104">
        <v>0</v>
      </c>
      <c r="AH29" s="104">
        <v>0</v>
      </c>
      <c r="AI29" s="104">
        <v>0</v>
      </c>
      <c r="AJ29" s="105">
        <f t="shared" si="4"/>
        <v>0</v>
      </c>
      <c r="AK29" s="106"/>
      <c r="AL29" s="103">
        <v>0</v>
      </c>
      <c r="AM29" s="104">
        <v>0</v>
      </c>
      <c r="AN29" s="104">
        <v>0</v>
      </c>
      <c r="AO29" s="104">
        <v>0</v>
      </c>
      <c r="AP29" s="104">
        <v>0</v>
      </c>
      <c r="AQ29" s="104">
        <v>0</v>
      </c>
      <c r="AR29" s="104">
        <v>0</v>
      </c>
      <c r="AS29" s="104">
        <v>0</v>
      </c>
      <c r="AT29" s="104">
        <v>0</v>
      </c>
      <c r="AU29" s="104">
        <v>0</v>
      </c>
      <c r="AV29" s="105">
        <f t="shared" si="5"/>
        <v>0</v>
      </c>
    </row>
    <row r="30" spans="1:48" s="10" customFormat="1" ht="12.75">
      <c r="A30" s="10" t="s">
        <v>41</v>
      </c>
      <c r="B30" s="103">
        <f t="shared" si="0"/>
        <v>939802</v>
      </c>
      <c r="C30" s="104">
        <f t="shared" si="6"/>
        <v>0</v>
      </c>
      <c r="D30" s="104">
        <f t="shared" si="7"/>
        <v>3161455</v>
      </c>
      <c r="E30" s="104">
        <f t="shared" si="8"/>
        <v>991841</v>
      </c>
      <c r="F30" s="104">
        <f t="shared" si="9"/>
        <v>554629</v>
      </c>
      <c r="G30" s="104">
        <f t="shared" si="10"/>
        <v>2136981</v>
      </c>
      <c r="H30" s="104">
        <f t="shared" si="11"/>
        <v>19881854</v>
      </c>
      <c r="I30" s="104">
        <f t="shared" si="12"/>
        <v>967385</v>
      </c>
      <c r="J30" s="104">
        <f t="shared" si="13"/>
        <v>12524034.208513632</v>
      </c>
      <c r="K30" s="104">
        <f t="shared" si="14"/>
        <v>0</v>
      </c>
      <c r="L30" s="105">
        <f t="shared" si="2"/>
        <v>41157981.20851363</v>
      </c>
      <c r="M30" s="106"/>
      <c r="N30" s="103">
        <v>434833.7611940299</v>
      </c>
      <c r="O30" s="104">
        <v>0</v>
      </c>
      <c r="P30" s="104">
        <v>1421314.432835821</v>
      </c>
      <c r="Q30" s="104">
        <v>326238.9104477612</v>
      </c>
      <c r="R30" s="104">
        <v>256619.3880597015</v>
      </c>
      <c r="S30" s="104">
        <v>1445231.194029851</v>
      </c>
      <c r="T30" s="104">
        <v>6585476.104477612</v>
      </c>
      <c r="U30" s="104">
        <v>471126.17910447763</v>
      </c>
      <c r="V30" s="104">
        <v>6435260.178662887</v>
      </c>
      <c r="W30" s="104">
        <v>0</v>
      </c>
      <c r="X30" s="105">
        <f t="shared" si="3"/>
        <v>17376100.14881214</v>
      </c>
      <c r="Y30" s="106"/>
      <c r="Z30" s="103">
        <v>504968.2388059701</v>
      </c>
      <c r="AA30" s="104">
        <v>0</v>
      </c>
      <c r="AB30" s="104">
        <v>1740140.567164179</v>
      </c>
      <c r="AC30" s="104">
        <v>665602.0895522388</v>
      </c>
      <c r="AD30" s="104">
        <v>298009.6119402985</v>
      </c>
      <c r="AE30" s="104">
        <v>691749.8059701492</v>
      </c>
      <c r="AF30" s="104">
        <v>7565507.895522388</v>
      </c>
      <c r="AG30" s="104">
        <v>496258.82089552237</v>
      </c>
      <c r="AH30" s="104">
        <v>6088774.0298507465</v>
      </c>
      <c r="AI30" s="104">
        <v>0</v>
      </c>
      <c r="AJ30" s="105">
        <f t="shared" si="4"/>
        <v>18051011.05970149</v>
      </c>
      <c r="AK30" s="106"/>
      <c r="AL30" s="103">
        <v>0</v>
      </c>
      <c r="AM30" s="104">
        <v>0</v>
      </c>
      <c r="AN30" s="104">
        <v>0</v>
      </c>
      <c r="AO30" s="104">
        <v>0</v>
      </c>
      <c r="AP30" s="104">
        <v>0</v>
      </c>
      <c r="AQ30" s="104">
        <v>0</v>
      </c>
      <c r="AR30" s="104">
        <v>5730870</v>
      </c>
      <c r="AS30" s="104">
        <v>0</v>
      </c>
      <c r="AT30" s="104">
        <v>0</v>
      </c>
      <c r="AU30" s="104">
        <v>0</v>
      </c>
      <c r="AV30" s="105">
        <f t="shared" si="5"/>
        <v>5730870</v>
      </c>
    </row>
    <row r="31" spans="1:48" s="10" customFormat="1" ht="12.75">
      <c r="A31" s="10" t="s">
        <v>43</v>
      </c>
      <c r="B31" s="103">
        <f t="shared" si="0"/>
        <v>2822144</v>
      </c>
      <c r="C31" s="104">
        <f t="shared" si="6"/>
        <v>0</v>
      </c>
      <c r="D31" s="104">
        <f t="shared" si="7"/>
        <v>7143953</v>
      </c>
      <c r="E31" s="104">
        <f t="shared" si="8"/>
        <v>2126432.73</v>
      </c>
      <c r="F31" s="104">
        <f t="shared" si="9"/>
        <v>2437721</v>
      </c>
      <c r="G31" s="104">
        <f t="shared" si="10"/>
        <v>3630463</v>
      </c>
      <c r="H31" s="104">
        <f t="shared" si="11"/>
        <v>29962594</v>
      </c>
      <c r="I31" s="104">
        <f t="shared" si="12"/>
        <v>2111279</v>
      </c>
      <c r="J31" s="104">
        <f t="shared" si="13"/>
        <v>26484518.641797237</v>
      </c>
      <c r="K31" s="104">
        <f t="shared" si="14"/>
        <v>0</v>
      </c>
      <c r="L31" s="105">
        <f t="shared" si="2"/>
        <v>76719105.37179723</v>
      </c>
      <c r="M31" s="106"/>
      <c r="N31" s="103">
        <v>1338832.8191126278</v>
      </c>
      <c r="O31" s="104">
        <v>0</v>
      </c>
      <c r="P31" s="104">
        <v>3320229.6757679177</v>
      </c>
      <c r="Q31" s="104">
        <v>1427669.9552559727</v>
      </c>
      <c r="R31" s="104">
        <v>1562832.80887372</v>
      </c>
      <c r="S31" s="104">
        <v>1839350.1194539247</v>
      </c>
      <c r="T31" s="104">
        <v>14516031.723549485</v>
      </c>
      <c r="U31" s="104">
        <v>1137690.4163822525</v>
      </c>
      <c r="V31" s="104">
        <v>13477553.024049796</v>
      </c>
      <c r="W31" s="104">
        <v>0</v>
      </c>
      <c r="X31" s="105">
        <f t="shared" si="3"/>
        <v>38620190.5424457</v>
      </c>
      <c r="Y31" s="106"/>
      <c r="Z31" s="103">
        <v>1483311.1808873722</v>
      </c>
      <c r="AA31" s="104">
        <v>0</v>
      </c>
      <c r="AB31" s="104">
        <v>3823723.324232082</v>
      </c>
      <c r="AC31" s="104">
        <v>698762.7747440273</v>
      </c>
      <c r="AD31" s="104">
        <v>874888.19112628</v>
      </c>
      <c r="AE31" s="104">
        <v>1791112.8805460753</v>
      </c>
      <c r="AF31" s="104">
        <v>15446562.276450515</v>
      </c>
      <c r="AG31" s="104">
        <v>973588.5836177475</v>
      </c>
      <c r="AH31" s="104">
        <v>13006965.617747441</v>
      </c>
      <c r="AI31" s="104">
        <v>0</v>
      </c>
      <c r="AJ31" s="105">
        <f t="shared" si="4"/>
        <v>38098914.829351544</v>
      </c>
      <c r="AK31" s="106"/>
      <c r="AL31" s="103">
        <v>0</v>
      </c>
      <c r="AM31" s="104">
        <v>0</v>
      </c>
      <c r="AN31" s="104">
        <v>0</v>
      </c>
      <c r="AO31" s="104">
        <v>0</v>
      </c>
      <c r="AP31" s="104">
        <v>0</v>
      </c>
      <c r="AQ31" s="104">
        <v>0</v>
      </c>
      <c r="AR31" s="104">
        <v>0</v>
      </c>
      <c r="AS31" s="104">
        <v>0</v>
      </c>
      <c r="AT31" s="104">
        <v>0</v>
      </c>
      <c r="AU31" s="104">
        <v>0</v>
      </c>
      <c r="AV31" s="105">
        <f t="shared" si="5"/>
        <v>0</v>
      </c>
    </row>
    <row r="32" spans="1:48" s="10" customFormat="1" ht="12.75">
      <c r="A32" s="10" t="s">
        <v>44</v>
      </c>
      <c r="B32" s="103">
        <f t="shared" si="0"/>
        <v>0</v>
      </c>
      <c r="C32" s="104">
        <f t="shared" si="6"/>
        <v>0</v>
      </c>
      <c r="D32" s="104">
        <f t="shared" si="7"/>
        <v>0</v>
      </c>
      <c r="E32" s="104">
        <f t="shared" si="8"/>
        <v>0</v>
      </c>
      <c r="F32" s="104">
        <f t="shared" si="9"/>
        <v>0</v>
      </c>
      <c r="G32" s="104">
        <f t="shared" si="10"/>
        <v>0</v>
      </c>
      <c r="H32" s="104">
        <f t="shared" si="11"/>
        <v>0</v>
      </c>
      <c r="I32" s="104">
        <f t="shared" si="12"/>
        <v>0</v>
      </c>
      <c r="J32" s="104">
        <f t="shared" si="13"/>
        <v>0</v>
      </c>
      <c r="K32" s="104">
        <f t="shared" si="14"/>
        <v>0</v>
      </c>
      <c r="L32" s="105">
        <f t="shared" si="2"/>
        <v>0</v>
      </c>
      <c r="M32" s="106"/>
      <c r="N32" s="103">
        <v>0</v>
      </c>
      <c r="O32" s="104">
        <v>0</v>
      </c>
      <c r="P32" s="104">
        <v>0</v>
      </c>
      <c r="Q32" s="104">
        <v>0</v>
      </c>
      <c r="R32" s="104">
        <v>0</v>
      </c>
      <c r="S32" s="104">
        <v>0</v>
      </c>
      <c r="T32" s="104">
        <v>0</v>
      </c>
      <c r="U32" s="104">
        <v>0</v>
      </c>
      <c r="V32" s="104">
        <v>0</v>
      </c>
      <c r="W32" s="104">
        <v>0</v>
      </c>
      <c r="X32" s="105">
        <f t="shared" si="3"/>
        <v>0</v>
      </c>
      <c r="Y32" s="106"/>
      <c r="Z32" s="103">
        <v>0</v>
      </c>
      <c r="AA32" s="104">
        <v>0</v>
      </c>
      <c r="AB32" s="104">
        <v>0</v>
      </c>
      <c r="AC32" s="104">
        <v>0</v>
      </c>
      <c r="AD32" s="104">
        <v>0</v>
      </c>
      <c r="AE32" s="104">
        <v>0</v>
      </c>
      <c r="AF32" s="104">
        <v>0</v>
      </c>
      <c r="AG32" s="104">
        <v>0</v>
      </c>
      <c r="AH32" s="104">
        <v>0</v>
      </c>
      <c r="AI32" s="104">
        <v>0</v>
      </c>
      <c r="AJ32" s="105">
        <f t="shared" si="4"/>
        <v>0</v>
      </c>
      <c r="AK32" s="106"/>
      <c r="AL32" s="103">
        <v>0</v>
      </c>
      <c r="AM32" s="104">
        <v>0</v>
      </c>
      <c r="AN32" s="104">
        <v>0</v>
      </c>
      <c r="AO32" s="104">
        <v>0</v>
      </c>
      <c r="AP32" s="104">
        <v>0</v>
      </c>
      <c r="AQ32" s="104">
        <v>0</v>
      </c>
      <c r="AR32" s="104">
        <v>0</v>
      </c>
      <c r="AS32" s="104">
        <v>0</v>
      </c>
      <c r="AT32" s="104">
        <v>0</v>
      </c>
      <c r="AU32" s="104">
        <v>0</v>
      </c>
      <c r="AV32" s="105">
        <f t="shared" si="5"/>
        <v>0</v>
      </c>
    </row>
    <row r="33" spans="1:48" s="10" customFormat="1" ht="12.75">
      <c r="A33" s="10" t="s">
        <v>45</v>
      </c>
      <c r="B33" s="103">
        <f t="shared" si="0"/>
        <v>1586588</v>
      </c>
      <c r="C33" s="104">
        <f t="shared" si="6"/>
        <v>0</v>
      </c>
      <c r="D33" s="104">
        <f t="shared" si="7"/>
        <v>4499006</v>
      </c>
      <c r="E33" s="104">
        <f t="shared" si="8"/>
        <v>1245140.8</v>
      </c>
      <c r="F33" s="104">
        <f t="shared" si="9"/>
        <v>1511781</v>
      </c>
      <c r="G33" s="104">
        <f t="shared" si="10"/>
        <v>2034932</v>
      </c>
      <c r="H33" s="104">
        <f t="shared" si="11"/>
        <v>17418752</v>
      </c>
      <c r="I33" s="104">
        <f t="shared" si="12"/>
        <v>1701772</v>
      </c>
      <c r="J33" s="104">
        <f t="shared" si="13"/>
        <v>15456712.981899615</v>
      </c>
      <c r="K33" s="104">
        <f t="shared" si="14"/>
        <v>0</v>
      </c>
      <c r="L33" s="105">
        <f t="shared" si="2"/>
        <v>45454684.781899616</v>
      </c>
      <c r="M33" s="106"/>
      <c r="N33" s="103">
        <v>389688.2807017544</v>
      </c>
      <c r="O33" s="104">
        <v>0</v>
      </c>
      <c r="P33" s="104">
        <v>1111293.6140350876</v>
      </c>
      <c r="Q33" s="104">
        <v>922158.2385964913</v>
      </c>
      <c r="R33" s="104">
        <v>827023.2807017544</v>
      </c>
      <c r="S33" s="104">
        <v>682891.2280701754</v>
      </c>
      <c r="T33" s="104">
        <v>4336273.771929825</v>
      </c>
      <c r="U33" s="104">
        <v>540127.701754386</v>
      </c>
      <c r="V33" s="104">
        <v>4881284.683654</v>
      </c>
      <c r="W33" s="104">
        <v>0</v>
      </c>
      <c r="X33" s="105">
        <f t="shared" si="3"/>
        <v>13690740.799443472</v>
      </c>
      <c r="Y33" s="106"/>
      <c r="Z33" s="103">
        <v>1196899.7192982456</v>
      </c>
      <c r="AA33" s="104">
        <v>0</v>
      </c>
      <c r="AB33" s="104">
        <v>3387712.3859649124</v>
      </c>
      <c r="AC33" s="104">
        <v>322847.56140350876</v>
      </c>
      <c r="AD33" s="104">
        <v>684757.7192982456</v>
      </c>
      <c r="AE33" s="104">
        <v>1351840.7719298245</v>
      </c>
      <c r="AF33" s="104">
        <v>13072204.228070177</v>
      </c>
      <c r="AG33" s="104">
        <v>1161644.298245614</v>
      </c>
      <c r="AH33" s="104">
        <v>10575428.298245614</v>
      </c>
      <c r="AI33" s="104">
        <v>0</v>
      </c>
      <c r="AJ33" s="105">
        <f t="shared" si="4"/>
        <v>31753334.98245614</v>
      </c>
      <c r="AK33" s="106"/>
      <c r="AL33" s="103">
        <v>0</v>
      </c>
      <c r="AM33" s="104">
        <v>0</v>
      </c>
      <c r="AN33" s="104">
        <v>0</v>
      </c>
      <c r="AO33" s="104">
        <v>135</v>
      </c>
      <c r="AP33" s="104">
        <v>0</v>
      </c>
      <c r="AQ33" s="104">
        <v>200</v>
      </c>
      <c r="AR33" s="104">
        <v>10274</v>
      </c>
      <c r="AS33" s="104">
        <v>0</v>
      </c>
      <c r="AT33" s="104">
        <v>0</v>
      </c>
      <c r="AU33" s="104">
        <v>0</v>
      </c>
      <c r="AV33" s="105">
        <f t="shared" si="5"/>
        <v>10609</v>
      </c>
    </row>
    <row r="34" spans="1:48" s="10" customFormat="1" ht="12.75">
      <c r="A34" s="10" t="s">
        <v>46</v>
      </c>
      <c r="B34" s="103">
        <f t="shared" si="0"/>
        <v>759574</v>
      </c>
      <c r="C34" s="104">
        <f t="shared" si="6"/>
        <v>0</v>
      </c>
      <c r="D34" s="104">
        <f t="shared" si="7"/>
        <v>896290.0000000001</v>
      </c>
      <c r="E34" s="104">
        <f t="shared" si="8"/>
        <v>2135819.6300000004</v>
      </c>
      <c r="F34" s="104">
        <f t="shared" si="9"/>
        <v>1011323</v>
      </c>
      <c r="G34" s="104">
        <f t="shared" si="10"/>
        <v>1101256.0000000002</v>
      </c>
      <c r="H34" s="104">
        <f t="shared" si="11"/>
        <v>8499265</v>
      </c>
      <c r="I34" s="104">
        <f t="shared" si="12"/>
        <v>731295.0000000001</v>
      </c>
      <c r="J34" s="104">
        <f t="shared" si="13"/>
        <v>8367603.97690007</v>
      </c>
      <c r="K34" s="104">
        <f t="shared" si="14"/>
        <v>0</v>
      </c>
      <c r="L34" s="105">
        <f t="shared" si="2"/>
        <v>23502426.60690007</v>
      </c>
      <c r="M34" s="106"/>
      <c r="N34" s="103">
        <v>574312.0487804879</v>
      </c>
      <c r="O34" s="104">
        <v>0</v>
      </c>
      <c r="P34" s="104">
        <v>665232.2439024391</v>
      </c>
      <c r="Q34" s="104">
        <v>1813899.9714634148</v>
      </c>
      <c r="R34" s="104">
        <v>833076</v>
      </c>
      <c r="S34" s="104">
        <v>904359.1463414636</v>
      </c>
      <c r="T34" s="104">
        <v>6355527.292682927</v>
      </c>
      <c r="U34" s="104">
        <v>582831.9512195123</v>
      </c>
      <c r="V34" s="104">
        <v>6675846.172022021</v>
      </c>
      <c r="W34" s="104">
        <v>0</v>
      </c>
      <c r="X34" s="105">
        <f t="shared" si="3"/>
        <v>18405084.826412264</v>
      </c>
      <c r="Y34" s="106"/>
      <c r="Z34" s="103">
        <v>185261.9512195122</v>
      </c>
      <c r="AA34" s="104">
        <v>0</v>
      </c>
      <c r="AB34" s="104">
        <v>231057.756097561</v>
      </c>
      <c r="AC34" s="104">
        <v>321538.6585365854</v>
      </c>
      <c r="AD34" s="104">
        <v>177406</v>
      </c>
      <c r="AE34" s="104">
        <v>187248.8536585366</v>
      </c>
      <c r="AF34" s="104">
        <v>2058794.7073170734</v>
      </c>
      <c r="AG34" s="104">
        <v>148463.04878048782</v>
      </c>
      <c r="AH34" s="104">
        <v>1691757.8048780488</v>
      </c>
      <c r="AI34" s="104">
        <v>0</v>
      </c>
      <c r="AJ34" s="105">
        <f t="shared" si="4"/>
        <v>5001528.780487806</v>
      </c>
      <c r="AK34" s="106"/>
      <c r="AL34" s="103">
        <v>0</v>
      </c>
      <c r="AM34" s="104">
        <v>0</v>
      </c>
      <c r="AN34" s="104">
        <v>0</v>
      </c>
      <c r="AO34" s="104">
        <v>381</v>
      </c>
      <c r="AP34" s="104">
        <v>841</v>
      </c>
      <c r="AQ34" s="104">
        <v>9648</v>
      </c>
      <c r="AR34" s="104">
        <v>84943</v>
      </c>
      <c r="AS34" s="104">
        <v>0</v>
      </c>
      <c r="AT34" s="104">
        <v>0</v>
      </c>
      <c r="AU34" s="104">
        <v>0</v>
      </c>
      <c r="AV34" s="105">
        <f t="shared" si="5"/>
        <v>95813</v>
      </c>
    </row>
    <row r="35" spans="1:48" s="10" customFormat="1" ht="12.75">
      <c r="A35" s="10" t="s">
        <v>47</v>
      </c>
      <c r="B35" s="103">
        <f t="shared" si="0"/>
        <v>1318799</v>
      </c>
      <c r="C35" s="104">
        <f t="shared" si="6"/>
        <v>0</v>
      </c>
      <c r="D35" s="104">
        <f t="shared" si="7"/>
        <v>4311701</v>
      </c>
      <c r="E35" s="104">
        <f t="shared" si="8"/>
        <v>6163610.050000001</v>
      </c>
      <c r="F35" s="104">
        <f t="shared" si="9"/>
        <v>2921350</v>
      </c>
      <c r="G35" s="104">
        <f t="shared" si="10"/>
        <v>3390736</v>
      </c>
      <c r="H35" s="104">
        <f t="shared" si="11"/>
        <v>28170795</v>
      </c>
      <c r="I35" s="104">
        <f t="shared" si="12"/>
        <v>2048095</v>
      </c>
      <c r="J35" s="104">
        <f t="shared" si="13"/>
        <v>24908617.732765403</v>
      </c>
      <c r="K35" s="104">
        <f t="shared" si="14"/>
        <v>0</v>
      </c>
      <c r="L35" s="105">
        <f t="shared" si="2"/>
        <v>73233703.7827654</v>
      </c>
      <c r="M35" s="106"/>
      <c r="N35" s="103">
        <v>901337.4460431654</v>
      </c>
      <c r="O35" s="104">
        <v>0</v>
      </c>
      <c r="P35" s="104">
        <v>2873515.381294964</v>
      </c>
      <c r="Q35" s="104">
        <v>4502851.438489209</v>
      </c>
      <c r="R35" s="104">
        <v>2116298.4676258992</v>
      </c>
      <c r="S35" s="104">
        <v>2488404.4820143883</v>
      </c>
      <c r="T35" s="104">
        <v>19305690.474820144</v>
      </c>
      <c r="U35" s="104">
        <v>1477335.928057554</v>
      </c>
      <c r="V35" s="104">
        <v>17492771.632045977</v>
      </c>
      <c r="W35" s="104">
        <v>0</v>
      </c>
      <c r="X35" s="105">
        <f t="shared" si="3"/>
        <v>51158205.2503913</v>
      </c>
      <c r="Y35" s="106"/>
      <c r="Z35" s="103">
        <v>417461.5539568346</v>
      </c>
      <c r="AA35" s="104">
        <v>0</v>
      </c>
      <c r="AB35" s="104">
        <v>1438185.6187050361</v>
      </c>
      <c r="AC35" s="104">
        <v>1660758.6115107916</v>
      </c>
      <c r="AD35" s="104">
        <v>805051.5323741008</v>
      </c>
      <c r="AE35" s="104">
        <v>902331.5179856117</v>
      </c>
      <c r="AF35" s="104">
        <v>8865104.525179856</v>
      </c>
      <c r="AG35" s="104">
        <v>570759.0719424462</v>
      </c>
      <c r="AH35" s="104">
        <v>7415846.100719425</v>
      </c>
      <c r="AI35" s="104">
        <v>0</v>
      </c>
      <c r="AJ35" s="105">
        <f t="shared" si="4"/>
        <v>22075498.532374103</v>
      </c>
      <c r="AK35" s="106"/>
      <c r="AL35" s="103">
        <v>0</v>
      </c>
      <c r="AM35" s="104">
        <v>0</v>
      </c>
      <c r="AN35" s="104">
        <v>0</v>
      </c>
      <c r="AO35" s="104">
        <v>0</v>
      </c>
      <c r="AP35" s="104">
        <v>0</v>
      </c>
      <c r="AQ35" s="104">
        <v>0</v>
      </c>
      <c r="AR35" s="104">
        <v>0</v>
      </c>
      <c r="AS35" s="104">
        <v>0</v>
      </c>
      <c r="AT35" s="104">
        <v>0</v>
      </c>
      <c r="AU35" s="104">
        <v>0</v>
      </c>
      <c r="AV35" s="105">
        <f t="shared" si="5"/>
        <v>0</v>
      </c>
    </row>
    <row r="36" spans="1:48" s="10" customFormat="1" ht="12.75">
      <c r="A36" s="10" t="s">
        <v>48</v>
      </c>
      <c r="B36" s="103">
        <f t="shared" si="0"/>
        <v>210004</v>
      </c>
      <c r="C36" s="104">
        <f t="shared" si="6"/>
        <v>0</v>
      </c>
      <c r="D36" s="104">
        <f t="shared" si="7"/>
        <v>668346</v>
      </c>
      <c r="E36" s="104">
        <f t="shared" si="8"/>
        <v>375009.61</v>
      </c>
      <c r="F36" s="104">
        <f t="shared" si="9"/>
        <v>219468</v>
      </c>
      <c r="G36" s="104">
        <f t="shared" si="10"/>
        <v>201140</v>
      </c>
      <c r="H36" s="104">
        <f t="shared" si="11"/>
        <v>2298696</v>
      </c>
      <c r="I36" s="104">
        <f t="shared" si="12"/>
        <v>265066</v>
      </c>
      <c r="J36" s="104">
        <f t="shared" si="13"/>
        <v>2256707.0389532875</v>
      </c>
      <c r="K36" s="104">
        <f t="shared" si="14"/>
        <v>0</v>
      </c>
      <c r="L36" s="105">
        <f t="shared" si="2"/>
        <v>6494436.648953287</v>
      </c>
      <c r="M36" s="106"/>
      <c r="N36" s="103">
        <v>96251.83333333333</v>
      </c>
      <c r="O36" s="104">
        <v>0</v>
      </c>
      <c r="P36" s="104">
        <v>304427.375</v>
      </c>
      <c r="Q36" s="104">
        <v>223959.11</v>
      </c>
      <c r="R36" s="104">
        <v>170409.79166666666</v>
      </c>
      <c r="S36" s="104">
        <v>174644.875</v>
      </c>
      <c r="T36" s="104">
        <v>1010158.8333333333</v>
      </c>
      <c r="U36" s="104">
        <v>117999.33333333333</v>
      </c>
      <c r="V36" s="104">
        <v>1157087.955619954</v>
      </c>
      <c r="W36" s="104">
        <v>0</v>
      </c>
      <c r="X36" s="105">
        <f t="shared" si="3"/>
        <v>3254939.107286621</v>
      </c>
      <c r="Y36" s="106"/>
      <c r="Z36" s="103">
        <v>113752.16666666666</v>
      </c>
      <c r="AA36" s="104">
        <v>0</v>
      </c>
      <c r="AB36" s="104">
        <v>363918.625</v>
      </c>
      <c r="AC36" s="104">
        <v>151050.5</v>
      </c>
      <c r="AD36" s="104">
        <v>49058.20833333333</v>
      </c>
      <c r="AE36" s="104">
        <v>26495.125</v>
      </c>
      <c r="AF36" s="104">
        <v>1288537.1666666665</v>
      </c>
      <c r="AG36" s="104">
        <v>147066.66666666666</v>
      </c>
      <c r="AH36" s="104">
        <v>1099619.0833333333</v>
      </c>
      <c r="AI36" s="104">
        <v>0</v>
      </c>
      <c r="AJ36" s="105">
        <f t="shared" si="4"/>
        <v>3239497.541666666</v>
      </c>
      <c r="AK36" s="106"/>
      <c r="AL36" s="103">
        <v>0</v>
      </c>
      <c r="AM36" s="104">
        <v>0</v>
      </c>
      <c r="AN36" s="104">
        <v>0</v>
      </c>
      <c r="AO36" s="104">
        <v>0</v>
      </c>
      <c r="AP36" s="104">
        <v>0</v>
      </c>
      <c r="AQ36" s="104">
        <v>0</v>
      </c>
      <c r="AR36" s="104">
        <v>0</v>
      </c>
      <c r="AS36" s="104">
        <v>0</v>
      </c>
      <c r="AT36" s="104">
        <v>0</v>
      </c>
      <c r="AU36" s="104">
        <v>0</v>
      </c>
      <c r="AV36" s="105">
        <f t="shared" si="5"/>
        <v>0</v>
      </c>
    </row>
    <row r="37" spans="1:48" s="10" customFormat="1" ht="12.75">
      <c r="A37" s="10" t="s">
        <v>49</v>
      </c>
      <c r="B37" s="103">
        <f t="shared" si="0"/>
        <v>539756</v>
      </c>
      <c r="C37" s="104">
        <f t="shared" si="6"/>
        <v>0</v>
      </c>
      <c r="D37" s="104">
        <f t="shared" si="7"/>
        <v>673673</v>
      </c>
      <c r="E37" s="104">
        <f t="shared" si="8"/>
        <v>1396173.59</v>
      </c>
      <c r="F37" s="104">
        <f t="shared" si="9"/>
        <v>546404</v>
      </c>
      <c r="G37" s="104">
        <f t="shared" si="10"/>
        <v>757161</v>
      </c>
      <c r="H37" s="104">
        <f t="shared" si="11"/>
        <v>6071820</v>
      </c>
      <c r="I37" s="104">
        <f t="shared" si="12"/>
        <v>500796</v>
      </c>
      <c r="J37" s="104">
        <f t="shared" si="13"/>
        <v>5705038.221000943</v>
      </c>
      <c r="K37" s="104">
        <f t="shared" si="14"/>
        <v>0</v>
      </c>
      <c r="L37" s="105">
        <f t="shared" si="2"/>
        <v>16190821.811000943</v>
      </c>
      <c r="M37" s="106"/>
      <c r="N37" s="103">
        <v>311045.8305084746</v>
      </c>
      <c r="O37" s="104">
        <v>0</v>
      </c>
      <c r="P37" s="104">
        <v>361572.2711864407</v>
      </c>
      <c r="Q37" s="104">
        <v>954347.3527118645</v>
      </c>
      <c r="R37" s="104">
        <v>422664.33898305084</v>
      </c>
      <c r="S37" s="104">
        <v>551132.0169491526</v>
      </c>
      <c r="T37" s="104">
        <v>3496636.338983051</v>
      </c>
      <c r="U37" s="104">
        <v>317928.23728813557</v>
      </c>
      <c r="V37" s="104">
        <v>3590363.6447297568</v>
      </c>
      <c r="W37" s="104">
        <v>0</v>
      </c>
      <c r="X37" s="105">
        <f t="shared" si="3"/>
        <v>10005690.031339929</v>
      </c>
      <c r="Y37" s="106"/>
      <c r="Z37" s="103">
        <v>228710.16949152545</v>
      </c>
      <c r="AA37" s="104">
        <v>0</v>
      </c>
      <c r="AB37" s="104">
        <v>312100.72881355934</v>
      </c>
      <c r="AC37" s="104">
        <v>441826.2372881356</v>
      </c>
      <c r="AD37" s="104">
        <v>123739.66101694916</v>
      </c>
      <c r="AE37" s="104">
        <v>206028.98305084748</v>
      </c>
      <c r="AF37" s="104">
        <v>2575183.6610169495</v>
      </c>
      <c r="AG37" s="104">
        <v>182867.76271186443</v>
      </c>
      <c r="AH37" s="104">
        <v>2114674.5762711866</v>
      </c>
      <c r="AI37" s="104">
        <v>0</v>
      </c>
      <c r="AJ37" s="105">
        <f t="shared" si="4"/>
        <v>6185131.7796610175</v>
      </c>
      <c r="AK37" s="106"/>
      <c r="AL37" s="103">
        <v>0</v>
      </c>
      <c r="AM37" s="104">
        <v>0</v>
      </c>
      <c r="AN37" s="104">
        <v>0</v>
      </c>
      <c r="AO37" s="104">
        <v>0</v>
      </c>
      <c r="AP37" s="104">
        <v>0</v>
      </c>
      <c r="AQ37" s="104">
        <v>0</v>
      </c>
      <c r="AR37" s="104">
        <v>0</v>
      </c>
      <c r="AS37" s="104">
        <v>0</v>
      </c>
      <c r="AT37" s="104">
        <v>0</v>
      </c>
      <c r="AU37" s="104">
        <v>0</v>
      </c>
      <c r="AV37" s="105">
        <f t="shared" si="5"/>
        <v>0</v>
      </c>
    </row>
    <row r="38" spans="1:48" s="10" customFormat="1" ht="12.75">
      <c r="A38" s="10" t="s">
        <v>50</v>
      </c>
      <c r="B38" s="103">
        <f t="shared" si="0"/>
        <v>534137</v>
      </c>
      <c r="C38" s="104">
        <f t="shared" si="6"/>
        <v>0</v>
      </c>
      <c r="D38" s="104">
        <f t="shared" si="7"/>
        <v>883611</v>
      </c>
      <c r="E38" s="104">
        <f t="shared" si="8"/>
        <v>1703672.6800000002</v>
      </c>
      <c r="F38" s="104">
        <f t="shared" si="9"/>
        <v>513203</v>
      </c>
      <c r="G38" s="104">
        <f t="shared" si="10"/>
        <v>730351</v>
      </c>
      <c r="H38" s="104">
        <f t="shared" si="11"/>
        <v>7013276</v>
      </c>
      <c r="I38" s="104">
        <f t="shared" si="12"/>
        <v>471458</v>
      </c>
      <c r="J38" s="104">
        <f t="shared" si="13"/>
        <v>6274616.611372571</v>
      </c>
      <c r="K38" s="104">
        <f t="shared" si="14"/>
        <v>0</v>
      </c>
      <c r="L38" s="105">
        <f t="shared" si="2"/>
        <v>18124325.29137257</v>
      </c>
      <c r="M38" s="106"/>
      <c r="N38" s="103">
        <v>340609.1014492754</v>
      </c>
      <c r="O38" s="104">
        <v>0</v>
      </c>
      <c r="P38" s="104">
        <v>532547.2028985508</v>
      </c>
      <c r="Q38" s="104">
        <v>1067318.1727536232</v>
      </c>
      <c r="R38" s="104">
        <v>361950.82608695654</v>
      </c>
      <c r="S38" s="104">
        <v>604012.5942028986</v>
      </c>
      <c r="T38" s="104">
        <v>4455539.927536232</v>
      </c>
      <c r="U38" s="104">
        <v>317104.0724637681</v>
      </c>
      <c r="V38" s="104">
        <v>4171122.408474021</v>
      </c>
      <c r="W38" s="104">
        <v>0</v>
      </c>
      <c r="X38" s="105">
        <f t="shared" si="3"/>
        <v>11850204.305865327</v>
      </c>
      <c r="Y38" s="106"/>
      <c r="Z38" s="103">
        <v>193527.89855072464</v>
      </c>
      <c r="AA38" s="104">
        <v>0</v>
      </c>
      <c r="AB38" s="104">
        <v>351063.7971014493</v>
      </c>
      <c r="AC38" s="104">
        <v>636354.5072463768</v>
      </c>
      <c r="AD38" s="104">
        <v>151252.1739130435</v>
      </c>
      <c r="AE38" s="104">
        <v>126338.40579710144</v>
      </c>
      <c r="AF38" s="104">
        <v>2557736.072463768</v>
      </c>
      <c r="AG38" s="104">
        <v>154353.92753623187</v>
      </c>
      <c r="AH38" s="104">
        <v>2103494.202898551</v>
      </c>
      <c r="AI38" s="104">
        <v>0</v>
      </c>
      <c r="AJ38" s="105">
        <f t="shared" si="4"/>
        <v>6274120.985507246</v>
      </c>
      <c r="AK38" s="106"/>
      <c r="AL38" s="103">
        <v>0</v>
      </c>
      <c r="AM38" s="104">
        <v>0</v>
      </c>
      <c r="AN38" s="104">
        <v>0</v>
      </c>
      <c r="AO38" s="104">
        <v>0</v>
      </c>
      <c r="AP38" s="104">
        <v>0</v>
      </c>
      <c r="AQ38" s="104">
        <v>0</v>
      </c>
      <c r="AR38" s="104">
        <v>0</v>
      </c>
      <c r="AS38" s="104">
        <v>0</v>
      </c>
      <c r="AT38" s="104">
        <v>0</v>
      </c>
      <c r="AU38" s="104">
        <v>0</v>
      </c>
      <c r="AV38" s="105">
        <f t="shared" si="5"/>
        <v>0</v>
      </c>
    </row>
    <row r="39" spans="1:48" s="10" customFormat="1" ht="12.75">
      <c r="A39" s="10" t="s">
        <v>51</v>
      </c>
      <c r="B39" s="103">
        <f t="shared" si="0"/>
        <v>0</v>
      </c>
      <c r="C39" s="104">
        <f t="shared" si="6"/>
        <v>0</v>
      </c>
      <c r="D39" s="104">
        <f t="shared" si="7"/>
        <v>0</v>
      </c>
      <c r="E39" s="104">
        <f t="shared" si="8"/>
        <v>0</v>
      </c>
      <c r="F39" s="104">
        <f t="shared" si="9"/>
        <v>0</v>
      </c>
      <c r="G39" s="104">
        <f t="shared" si="10"/>
        <v>0</v>
      </c>
      <c r="H39" s="104">
        <f t="shared" si="11"/>
        <v>0</v>
      </c>
      <c r="I39" s="104">
        <f t="shared" si="12"/>
        <v>0</v>
      </c>
      <c r="J39" s="104">
        <f t="shared" si="13"/>
        <v>0</v>
      </c>
      <c r="K39" s="104">
        <f t="shared" si="14"/>
        <v>0</v>
      </c>
      <c r="L39" s="105">
        <f t="shared" si="2"/>
        <v>0</v>
      </c>
      <c r="M39" s="106"/>
      <c r="N39" s="103">
        <v>0</v>
      </c>
      <c r="O39" s="104">
        <v>0</v>
      </c>
      <c r="P39" s="104">
        <v>0</v>
      </c>
      <c r="Q39" s="104">
        <v>0</v>
      </c>
      <c r="R39" s="104">
        <v>0</v>
      </c>
      <c r="S39" s="104">
        <v>0</v>
      </c>
      <c r="T39" s="104">
        <v>0</v>
      </c>
      <c r="U39" s="104">
        <v>0</v>
      </c>
      <c r="V39" s="104">
        <v>0</v>
      </c>
      <c r="W39" s="104">
        <v>0</v>
      </c>
      <c r="X39" s="105">
        <f t="shared" si="3"/>
        <v>0</v>
      </c>
      <c r="Y39" s="106"/>
      <c r="Z39" s="103">
        <v>0</v>
      </c>
      <c r="AA39" s="104">
        <v>0</v>
      </c>
      <c r="AB39" s="104">
        <v>0</v>
      </c>
      <c r="AC39" s="104">
        <v>0</v>
      </c>
      <c r="AD39" s="104">
        <v>0</v>
      </c>
      <c r="AE39" s="104">
        <v>0</v>
      </c>
      <c r="AF39" s="104">
        <v>0</v>
      </c>
      <c r="AG39" s="104">
        <v>0</v>
      </c>
      <c r="AH39" s="104">
        <v>0</v>
      </c>
      <c r="AI39" s="104">
        <v>0</v>
      </c>
      <c r="AJ39" s="105">
        <f t="shared" si="4"/>
        <v>0</v>
      </c>
      <c r="AK39" s="106"/>
      <c r="AL39" s="103">
        <v>0</v>
      </c>
      <c r="AM39" s="104">
        <v>0</v>
      </c>
      <c r="AN39" s="104">
        <v>0</v>
      </c>
      <c r="AO39" s="104">
        <v>0</v>
      </c>
      <c r="AP39" s="104">
        <v>0</v>
      </c>
      <c r="AQ39" s="104">
        <v>0</v>
      </c>
      <c r="AR39" s="104">
        <v>0</v>
      </c>
      <c r="AS39" s="104">
        <v>0</v>
      </c>
      <c r="AT39" s="104">
        <v>0</v>
      </c>
      <c r="AU39" s="104">
        <v>0</v>
      </c>
      <c r="AV39" s="105">
        <f t="shared" si="5"/>
        <v>0</v>
      </c>
    </row>
    <row r="40" spans="1:48" s="10" customFormat="1" ht="12.75">
      <c r="A40" s="10" t="s">
        <v>52</v>
      </c>
      <c r="B40" s="103">
        <f t="shared" si="0"/>
        <v>3528481</v>
      </c>
      <c r="C40" s="104">
        <f t="shared" si="6"/>
        <v>0</v>
      </c>
      <c r="D40" s="104">
        <f t="shared" si="7"/>
        <v>2356087</v>
      </c>
      <c r="E40" s="104">
        <f t="shared" si="8"/>
        <v>4321043.53</v>
      </c>
      <c r="F40" s="104">
        <f t="shared" si="9"/>
        <v>2381528</v>
      </c>
      <c r="G40" s="104">
        <f t="shared" si="10"/>
        <v>2988139</v>
      </c>
      <c r="H40" s="104">
        <f t="shared" si="11"/>
        <v>26187866.000000004</v>
      </c>
      <c r="I40" s="104">
        <f t="shared" si="12"/>
        <v>1751943</v>
      </c>
      <c r="J40" s="104">
        <f t="shared" si="13"/>
        <v>22632690.0760605</v>
      </c>
      <c r="K40" s="104">
        <f t="shared" si="14"/>
        <v>0</v>
      </c>
      <c r="L40" s="105">
        <f t="shared" si="2"/>
        <v>66147777.606060505</v>
      </c>
      <c r="M40" s="106"/>
      <c r="N40" s="103">
        <v>906918.8112449801</v>
      </c>
      <c r="O40" s="104">
        <v>0</v>
      </c>
      <c r="P40" s="104">
        <v>598606.9839357431</v>
      </c>
      <c r="Q40" s="104">
        <v>1605054.9436546187</v>
      </c>
      <c r="R40" s="104">
        <v>971472.4297188756</v>
      </c>
      <c r="S40" s="104">
        <v>677815.638554217</v>
      </c>
      <c r="T40" s="104">
        <v>6570817.843373495</v>
      </c>
      <c r="U40" s="104">
        <v>560535.8755020081</v>
      </c>
      <c r="V40" s="104">
        <v>7015164.674454074</v>
      </c>
      <c r="W40" s="104">
        <v>0</v>
      </c>
      <c r="X40" s="105">
        <f t="shared" si="3"/>
        <v>18906387.200438015</v>
      </c>
      <c r="Y40" s="106"/>
      <c r="Z40" s="103">
        <v>2621562.18875502</v>
      </c>
      <c r="AA40" s="104">
        <v>0</v>
      </c>
      <c r="AB40" s="104">
        <v>1757480.0160642571</v>
      </c>
      <c r="AC40" s="104">
        <v>2682870.5863453816</v>
      </c>
      <c r="AD40" s="104">
        <v>1010647.5702811246</v>
      </c>
      <c r="AE40" s="104">
        <v>2236292.361445783</v>
      </c>
      <c r="AF40" s="104">
        <v>18985642.156626508</v>
      </c>
      <c r="AG40" s="104">
        <v>1191407.124497992</v>
      </c>
      <c r="AH40" s="104">
        <v>15617525.401606426</v>
      </c>
      <c r="AI40" s="104">
        <v>0</v>
      </c>
      <c r="AJ40" s="105">
        <f t="shared" si="4"/>
        <v>46103427.4056225</v>
      </c>
      <c r="AK40" s="106"/>
      <c r="AL40" s="103">
        <v>0</v>
      </c>
      <c r="AM40" s="104">
        <v>0</v>
      </c>
      <c r="AN40" s="104">
        <v>0</v>
      </c>
      <c r="AO40" s="104">
        <v>33118</v>
      </c>
      <c r="AP40" s="104">
        <v>399408</v>
      </c>
      <c r="AQ40" s="104">
        <v>74031</v>
      </c>
      <c r="AR40" s="104">
        <v>631406</v>
      </c>
      <c r="AS40" s="104">
        <v>0</v>
      </c>
      <c r="AT40" s="104">
        <v>0</v>
      </c>
      <c r="AU40" s="104">
        <v>0</v>
      </c>
      <c r="AV40" s="105">
        <f t="shared" si="5"/>
        <v>1137963</v>
      </c>
    </row>
    <row r="41" spans="1:48" s="10" customFormat="1" ht="12.75">
      <c r="A41" s="10" t="s">
        <v>53</v>
      </c>
      <c r="B41" s="103">
        <f t="shared" si="0"/>
        <v>416406</v>
      </c>
      <c r="C41" s="104">
        <f t="shared" si="6"/>
        <v>0</v>
      </c>
      <c r="D41" s="104">
        <f t="shared" si="7"/>
        <v>471755</v>
      </c>
      <c r="E41" s="104">
        <f t="shared" si="8"/>
        <v>811149.97</v>
      </c>
      <c r="F41" s="104">
        <f t="shared" si="9"/>
        <v>344088</v>
      </c>
      <c r="G41" s="104">
        <f t="shared" si="10"/>
        <v>641651</v>
      </c>
      <c r="H41" s="104">
        <f t="shared" si="11"/>
        <v>4237706</v>
      </c>
      <c r="I41" s="104">
        <f t="shared" si="12"/>
        <v>372314</v>
      </c>
      <c r="J41" s="104">
        <f t="shared" si="13"/>
        <v>3999071.6477717757</v>
      </c>
      <c r="K41" s="104">
        <f t="shared" si="14"/>
        <v>0</v>
      </c>
      <c r="L41" s="105">
        <f t="shared" si="2"/>
        <v>11294141.617771775</v>
      </c>
      <c r="M41" s="106"/>
      <c r="N41" s="103">
        <v>135574.0465116279</v>
      </c>
      <c r="O41" s="104">
        <v>0</v>
      </c>
      <c r="P41" s="104">
        <v>146738.3488372093</v>
      </c>
      <c r="Q41" s="104">
        <v>408060.01651162794</v>
      </c>
      <c r="R41" s="104">
        <v>202586.90697674418</v>
      </c>
      <c r="S41" s="104">
        <v>287567.1162790698</v>
      </c>
      <c r="T41" s="104">
        <v>1472348.0697674418</v>
      </c>
      <c r="U41" s="104">
        <v>165436.6046511628</v>
      </c>
      <c r="V41" s="104">
        <v>1546075.6245159619</v>
      </c>
      <c r="W41" s="104">
        <v>0</v>
      </c>
      <c r="X41" s="105">
        <f t="shared" si="3"/>
        <v>4364386.734050846</v>
      </c>
      <c r="Y41" s="106"/>
      <c r="Z41" s="103">
        <v>280831.9534883721</v>
      </c>
      <c r="AA41" s="104">
        <v>0</v>
      </c>
      <c r="AB41" s="104">
        <v>325016.65116279066</v>
      </c>
      <c r="AC41" s="104">
        <v>403089.9534883721</v>
      </c>
      <c r="AD41" s="104">
        <v>141501.09302325582</v>
      </c>
      <c r="AE41" s="104">
        <v>354083.8837209302</v>
      </c>
      <c r="AF41" s="104">
        <v>2765357.930232558</v>
      </c>
      <c r="AG41" s="104">
        <v>206877.3953488372</v>
      </c>
      <c r="AH41" s="104">
        <v>2452996.023255814</v>
      </c>
      <c r="AI41" s="104">
        <v>0</v>
      </c>
      <c r="AJ41" s="105">
        <f t="shared" si="4"/>
        <v>6929754.883720931</v>
      </c>
      <c r="AK41" s="106"/>
      <c r="AL41" s="103">
        <v>0</v>
      </c>
      <c r="AM41" s="104">
        <v>0</v>
      </c>
      <c r="AN41" s="104">
        <v>0</v>
      </c>
      <c r="AO41" s="104">
        <v>0</v>
      </c>
      <c r="AP41" s="104">
        <v>0</v>
      </c>
      <c r="AQ41" s="104">
        <v>0</v>
      </c>
      <c r="AR41" s="104">
        <v>0</v>
      </c>
      <c r="AS41" s="104">
        <v>0</v>
      </c>
      <c r="AT41" s="104">
        <v>0</v>
      </c>
      <c r="AU41" s="104">
        <v>0</v>
      </c>
      <c r="AV41" s="105">
        <f t="shared" si="5"/>
        <v>0</v>
      </c>
    </row>
    <row r="42" spans="1:48" s="10" customFormat="1" ht="12.75">
      <c r="A42" s="10" t="s">
        <v>54</v>
      </c>
      <c r="B42" s="103">
        <f aca="true" t="shared" si="15" ref="B42:B62">+N42+Z42+AL42</f>
        <v>0</v>
      </c>
      <c r="C42" s="104">
        <f t="shared" si="6"/>
        <v>0</v>
      </c>
      <c r="D42" s="104">
        <f t="shared" si="7"/>
        <v>0</v>
      </c>
      <c r="E42" s="104">
        <f t="shared" si="8"/>
        <v>0</v>
      </c>
      <c r="F42" s="104">
        <f t="shared" si="9"/>
        <v>0</v>
      </c>
      <c r="G42" s="104">
        <f t="shared" si="10"/>
        <v>0</v>
      </c>
      <c r="H42" s="104">
        <f t="shared" si="11"/>
        <v>0</v>
      </c>
      <c r="I42" s="104">
        <f t="shared" si="12"/>
        <v>0</v>
      </c>
      <c r="J42" s="104">
        <f t="shared" si="13"/>
        <v>0</v>
      </c>
      <c r="K42" s="104">
        <f t="shared" si="14"/>
        <v>0</v>
      </c>
      <c r="L42" s="105">
        <f t="shared" si="2"/>
        <v>0</v>
      </c>
      <c r="M42" s="106"/>
      <c r="N42" s="103">
        <v>0</v>
      </c>
      <c r="O42" s="104">
        <v>0</v>
      </c>
      <c r="P42" s="104">
        <v>0</v>
      </c>
      <c r="Q42" s="104">
        <v>0</v>
      </c>
      <c r="R42" s="104">
        <v>0</v>
      </c>
      <c r="S42" s="104">
        <v>0</v>
      </c>
      <c r="T42" s="104">
        <v>0</v>
      </c>
      <c r="U42" s="104">
        <v>0</v>
      </c>
      <c r="V42" s="104">
        <v>0</v>
      </c>
      <c r="W42" s="104">
        <v>0</v>
      </c>
      <c r="X42" s="105">
        <f t="shared" si="3"/>
        <v>0</v>
      </c>
      <c r="Y42" s="106"/>
      <c r="Z42" s="103">
        <v>0</v>
      </c>
      <c r="AA42" s="104">
        <v>0</v>
      </c>
      <c r="AB42" s="104">
        <v>0</v>
      </c>
      <c r="AC42" s="104">
        <v>0</v>
      </c>
      <c r="AD42" s="104">
        <v>0</v>
      </c>
      <c r="AE42" s="104">
        <v>0</v>
      </c>
      <c r="AF42" s="104">
        <v>0</v>
      </c>
      <c r="AG42" s="104">
        <v>0</v>
      </c>
      <c r="AH42" s="104">
        <v>0</v>
      </c>
      <c r="AI42" s="104">
        <v>0</v>
      </c>
      <c r="AJ42" s="105">
        <f t="shared" si="4"/>
        <v>0</v>
      </c>
      <c r="AK42" s="106"/>
      <c r="AL42" s="103">
        <v>0</v>
      </c>
      <c r="AM42" s="104">
        <v>0</v>
      </c>
      <c r="AN42" s="104">
        <v>0</v>
      </c>
      <c r="AO42" s="104">
        <v>0</v>
      </c>
      <c r="AP42" s="104">
        <v>0</v>
      </c>
      <c r="AQ42" s="104">
        <v>0</v>
      </c>
      <c r="AR42" s="104">
        <v>0</v>
      </c>
      <c r="AS42" s="104">
        <v>0</v>
      </c>
      <c r="AT42" s="104">
        <v>0</v>
      </c>
      <c r="AU42" s="104">
        <v>0</v>
      </c>
      <c r="AV42" s="105">
        <f t="shared" si="5"/>
        <v>0</v>
      </c>
    </row>
    <row r="43" spans="1:48" s="10" customFormat="1" ht="12.75">
      <c r="A43" s="10" t="s">
        <v>55</v>
      </c>
      <c r="B43" s="103">
        <f t="shared" si="15"/>
        <v>2524151</v>
      </c>
      <c r="C43" s="104">
        <f t="shared" si="6"/>
        <v>0</v>
      </c>
      <c r="D43" s="104">
        <f t="shared" si="7"/>
        <v>8473745</v>
      </c>
      <c r="E43" s="104">
        <f t="shared" si="8"/>
        <v>2708522.52</v>
      </c>
      <c r="F43" s="104">
        <f t="shared" si="9"/>
        <v>2617397</v>
      </c>
      <c r="G43" s="104">
        <f t="shared" si="10"/>
        <v>4540917</v>
      </c>
      <c r="H43" s="104">
        <f t="shared" si="11"/>
        <v>35275194</v>
      </c>
      <c r="I43" s="104">
        <f t="shared" si="12"/>
        <v>2455205</v>
      </c>
      <c r="J43" s="104">
        <f t="shared" si="13"/>
        <v>31255576.673090376</v>
      </c>
      <c r="K43" s="104">
        <f t="shared" si="14"/>
        <v>0</v>
      </c>
      <c r="L43" s="105">
        <f t="shared" si="2"/>
        <v>89850708.19309038</v>
      </c>
      <c r="M43" s="106"/>
      <c r="N43" s="103">
        <v>736818.6445086705</v>
      </c>
      <c r="O43" s="104">
        <v>0</v>
      </c>
      <c r="P43" s="104">
        <v>2469023.13583815</v>
      </c>
      <c r="Q43" s="104">
        <v>1520818.456416185</v>
      </c>
      <c r="R43" s="104">
        <v>1279195.6734104045</v>
      </c>
      <c r="S43" s="104">
        <v>1396715.520231214</v>
      </c>
      <c r="T43" s="104">
        <v>10200586.39884393</v>
      </c>
      <c r="U43" s="104">
        <v>870168.9884393064</v>
      </c>
      <c r="V43" s="104">
        <v>10561802.496789798</v>
      </c>
      <c r="W43" s="104">
        <v>0</v>
      </c>
      <c r="X43" s="105">
        <f t="shared" si="3"/>
        <v>29035129.31447766</v>
      </c>
      <c r="Y43" s="106"/>
      <c r="Z43" s="103">
        <v>1787332.3554913295</v>
      </c>
      <c r="AA43" s="104">
        <v>0</v>
      </c>
      <c r="AB43" s="104">
        <v>6004721.86416185</v>
      </c>
      <c r="AC43" s="104">
        <v>1187704.063583815</v>
      </c>
      <c r="AD43" s="104">
        <v>1338201.3265895953</v>
      </c>
      <c r="AE43" s="104">
        <v>3144201.479768786</v>
      </c>
      <c r="AF43" s="104">
        <v>25074607.601156067</v>
      </c>
      <c r="AG43" s="104">
        <v>1585036.0115606936</v>
      </c>
      <c r="AH43" s="104">
        <v>20693774.176300578</v>
      </c>
      <c r="AI43" s="104">
        <v>0</v>
      </c>
      <c r="AJ43" s="105">
        <f t="shared" si="4"/>
        <v>60815578.87861272</v>
      </c>
      <c r="AK43" s="106"/>
      <c r="AL43" s="103">
        <v>0</v>
      </c>
      <c r="AM43" s="104">
        <v>0</v>
      </c>
      <c r="AN43" s="104">
        <v>0</v>
      </c>
      <c r="AO43" s="104">
        <v>0</v>
      </c>
      <c r="AP43" s="104">
        <v>0</v>
      </c>
      <c r="AQ43" s="104">
        <v>0</v>
      </c>
      <c r="AR43" s="104">
        <v>0</v>
      </c>
      <c r="AS43" s="104">
        <v>0</v>
      </c>
      <c r="AT43" s="104">
        <v>0</v>
      </c>
      <c r="AU43" s="104">
        <v>0</v>
      </c>
      <c r="AV43" s="105">
        <f t="shared" si="5"/>
        <v>0</v>
      </c>
    </row>
    <row r="44" spans="1:48" s="10" customFormat="1" ht="12.75">
      <c r="A44" s="10" t="s">
        <v>56</v>
      </c>
      <c r="B44" s="103">
        <f t="shared" si="15"/>
        <v>252494</v>
      </c>
      <c r="C44" s="104">
        <f t="shared" si="6"/>
        <v>0</v>
      </c>
      <c r="D44" s="104">
        <f t="shared" si="7"/>
        <v>715283</v>
      </c>
      <c r="E44" s="104">
        <f t="shared" si="8"/>
        <v>265776.80000000005</v>
      </c>
      <c r="F44" s="104">
        <f t="shared" si="9"/>
        <v>229572</v>
      </c>
      <c r="G44" s="104">
        <f t="shared" si="10"/>
        <v>245315.00000000003</v>
      </c>
      <c r="H44" s="104">
        <f t="shared" si="11"/>
        <v>3053073</v>
      </c>
      <c r="I44" s="104">
        <f t="shared" si="12"/>
        <v>208365</v>
      </c>
      <c r="J44" s="104">
        <f t="shared" si="13"/>
        <v>2631074.223769963</v>
      </c>
      <c r="K44" s="104">
        <f t="shared" si="14"/>
        <v>0</v>
      </c>
      <c r="L44" s="105">
        <f t="shared" si="2"/>
        <v>7600953.023769963</v>
      </c>
      <c r="M44" s="106"/>
      <c r="N44" s="103">
        <v>95773.58620689657</v>
      </c>
      <c r="O44" s="104">
        <v>0</v>
      </c>
      <c r="P44" s="104">
        <v>267297.20689655177</v>
      </c>
      <c r="Q44" s="104">
        <v>159542.14482758622</v>
      </c>
      <c r="R44" s="104">
        <v>133380.6206896552</v>
      </c>
      <c r="S44" s="104">
        <v>92393.3103448276</v>
      </c>
      <c r="T44" s="104">
        <v>1227782.8620689656</v>
      </c>
      <c r="U44" s="104">
        <v>89504.10344827587</v>
      </c>
      <c r="V44" s="104">
        <v>1111614.7754941008</v>
      </c>
      <c r="W44" s="104">
        <v>0</v>
      </c>
      <c r="X44" s="105">
        <f t="shared" si="3"/>
        <v>3177288.6099768598</v>
      </c>
      <c r="Y44" s="106"/>
      <c r="Z44" s="103">
        <v>156720.41379310345</v>
      </c>
      <c r="AA44" s="104">
        <v>0</v>
      </c>
      <c r="AB44" s="104">
        <v>447985.79310344823</v>
      </c>
      <c r="AC44" s="104">
        <v>105030.6551724138</v>
      </c>
      <c r="AD44" s="104">
        <v>96191.37931034483</v>
      </c>
      <c r="AE44" s="104">
        <v>152356.68965517243</v>
      </c>
      <c r="AF44" s="104">
        <v>1797528.1379310344</v>
      </c>
      <c r="AG44" s="104">
        <v>118860.89655172414</v>
      </c>
      <c r="AH44" s="104">
        <v>1519459.448275862</v>
      </c>
      <c r="AI44" s="104">
        <v>0</v>
      </c>
      <c r="AJ44" s="105">
        <f t="shared" si="4"/>
        <v>4394133.413793103</v>
      </c>
      <c r="AK44" s="106"/>
      <c r="AL44" s="103">
        <v>0</v>
      </c>
      <c r="AM44" s="104">
        <v>0</v>
      </c>
      <c r="AN44" s="104">
        <v>0</v>
      </c>
      <c r="AO44" s="104">
        <v>1204</v>
      </c>
      <c r="AP44" s="104">
        <v>0</v>
      </c>
      <c r="AQ44" s="104">
        <v>565</v>
      </c>
      <c r="AR44" s="104">
        <v>27762</v>
      </c>
      <c r="AS44" s="104">
        <v>0</v>
      </c>
      <c r="AT44" s="104">
        <v>0</v>
      </c>
      <c r="AU44" s="104">
        <v>0</v>
      </c>
      <c r="AV44" s="105">
        <f t="shared" si="5"/>
        <v>29531</v>
      </c>
    </row>
    <row r="45" spans="1:48" s="10" customFormat="1" ht="12.75">
      <c r="A45" s="10" t="s">
        <v>57</v>
      </c>
      <c r="B45" s="103">
        <f t="shared" si="15"/>
        <v>1968935.0000000002</v>
      </c>
      <c r="C45" s="104">
        <f t="shared" si="6"/>
        <v>0</v>
      </c>
      <c r="D45" s="104">
        <f t="shared" si="7"/>
        <v>5613105.000000001</v>
      </c>
      <c r="E45" s="104">
        <f t="shared" si="8"/>
        <v>2764475.6100000003</v>
      </c>
      <c r="F45" s="104">
        <f t="shared" si="9"/>
        <v>2349315</v>
      </c>
      <c r="G45" s="104">
        <f t="shared" si="10"/>
        <v>3070533</v>
      </c>
      <c r="H45" s="104">
        <f t="shared" si="11"/>
        <v>24073526.000000004</v>
      </c>
      <c r="I45" s="104">
        <f t="shared" si="12"/>
        <v>1701623</v>
      </c>
      <c r="J45" s="104">
        <f t="shared" si="13"/>
        <v>21451366.997084536</v>
      </c>
      <c r="K45" s="104">
        <f t="shared" si="14"/>
        <v>0</v>
      </c>
      <c r="L45" s="105">
        <f t="shared" si="2"/>
        <v>62992879.60708454</v>
      </c>
      <c r="M45" s="106"/>
      <c r="N45" s="103">
        <v>796324.8222222223</v>
      </c>
      <c r="O45" s="104">
        <v>0</v>
      </c>
      <c r="P45" s="104">
        <v>2235021.0222222228</v>
      </c>
      <c r="Q45" s="104">
        <v>1815400.9344444447</v>
      </c>
      <c r="R45" s="104">
        <v>1587488.3333333335</v>
      </c>
      <c r="S45" s="104">
        <v>1323544.7822222223</v>
      </c>
      <c r="T45" s="104">
        <v>9304534.213333335</v>
      </c>
      <c r="U45" s="104">
        <v>824591.6977777778</v>
      </c>
      <c r="V45" s="104">
        <v>10116710.188195648</v>
      </c>
      <c r="W45" s="104">
        <v>0</v>
      </c>
      <c r="X45" s="105">
        <f t="shared" si="3"/>
        <v>28003615.993751206</v>
      </c>
      <c r="Y45" s="106"/>
      <c r="Z45" s="103">
        <v>1172610.177777778</v>
      </c>
      <c r="AA45" s="104">
        <v>0</v>
      </c>
      <c r="AB45" s="104">
        <v>3378083.977777778</v>
      </c>
      <c r="AC45" s="104">
        <v>879610.6755555556</v>
      </c>
      <c r="AD45" s="104">
        <v>680228.6666666667</v>
      </c>
      <c r="AE45" s="104">
        <v>1223711.217777778</v>
      </c>
      <c r="AF45" s="104">
        <v>13573882.786666669</v>
      </c>
      <c r="AG45" s="104">
        <v>877031.3022222223</v>
      </c>
      <c r="AH45" s="104">
        <v>11334656.80888889</v>
      </c>
      <c r="AI45" s="104">
        <v>0</v>
      </c>
      <c r="AJ45" s="105">
        <f t="shared" si="4"/>
        <v>33119815.613333337</v>
      </c>
      <c r="AK45" s="106"/>
      <c r="AL45" s="103">
        <v>0</v>
      </c>
      <c r="AM45" s="104">
        <v>0</v>
      </c>
      <c r="AN45" s="104">
        <v>0</v>
      </c>
      <c r="AO45" s="104">
        <v>69464</v>
      </c>
      <c r="AP45" s="104">
        <v>81598</v>
      </c>
      <c r="AQ45" s="104">
        <v>523277</v>
      </c>
      <c r="AR45" s="104">
        <v>1195109</v>
      </c>
      <c r="AS45" s="104">
        <v>0</v>
      </c>
      <c r="AT45" s="104">
        <v>0</v>
      </c>
      <c r="AU45" s="104">
        <v>0</v>
      </c>
      <c r="AV45" s="105">
        <f t="shared" si="5"/>
        <v>1869448</v>
      </c>
    </row>
    <row r="46" spans="1:48" s="10" customFormat="1" ht="12.75">
      <c r="A46" s="10" t="s">
        <v>58</v>
      </c>
      <c r="B46" s="103">
        <f t="shared" si="15"/>
        <v>720003</v>
      </c>
      <c r="C46" s="104">
        <f t="shared" si="6"/>
        <v>0</v>
      </c>
      <c r="D46" s="104">
        <f t="shared" si="7"/>
        <v>1156148</v>
      </c>
      <c r="E46" s="104">
        <f t="shared" si="8"/>
        <v>2378105.27</v>
      </c>
      <c r="F46" s="104">
        <f t="shared" si="9"/>
        <v>991358</v>
      </c>
      <c r="G46" s="104">
        <f t="shared" si="10"/>
        <v>1245960</v>
      </c>
      <c r="H46" s="104">
        <f t="shared" si="11"/>
        <v>9862570</v>
      </c>
      <c r="I46" s="104">
        <f t="shared" si="12"/>
        <v>796487</v>
      </c>
      <c r="J46" s="104">
        <f t="shared" si="13"/>
        <v>9353506.043664604</v>
      </c>
      <c r="K46" s="104">
        <f t="shared" si="14"/>
        <v>0</v>
      </c>
      <c r="L46" s="105">
        <f t="shared" si="2"/>
        <v>26504137.313664604</v>
      </c>
      <c r="M46" s="106"/>
      <c r="N46" s="103">
        <v>225000.9375</v>
      </c>
      <c r="O46" s="104">
        <v>0</v>
      </c>
      <c r="P46" s="104">
        <v>356840.6875</v>
      </c>
      <c r="Q46" s="104">
        <v>1206245.77</v>
      </c>
      <c r="R46" s="104">
        <v>658086.1875</v>
      </c>
      <c r="S46" s="104">
        <v>515894.625</v>
      </c>
      <c r="T46" s="104">
        <v>3033414.25</v>
      </c>
      <c r="U46" s="104">
        <v>358454.9375</v>
      </c>
      <c r="V46" s="104">
        <v>3770884.3561646044</v>
      </c>
      <c r="W46" s="104">
        <v>0</v>
      </c>
      <c r="X46" s="105">
        <f t="shared" si="3"/>
        <v>10124821.751164604</v>
      </c>
      <c r="Y46" s="106"/>
      <c r="Z46" s="103">
        <v>495002.06249999994</v>
      </c>
      <c r="AA46" s="104">
        <v>0</v>
      </c>
      <c r="AB46" s="104">
        <v>799307.3124999999</v>
      </c>
      <c r="AC46" s="104">
        <v>1171859.5</v>
      </c>
      <c r="AD46" s="104">
        <v>333271.81249999994</v>
      </c>
      <c r="AE46" s="104">
        <v>730065.3749999999</v>
      </c>
      <c r="AF46" s="104">
        <v>6829155.749999999</v>
      </c>
      <c r="AG46" s="104">
        <v>438032.06249999994</v>
      </c>
      <c r="AH46" s="104">
        <v>5582621.687499999</v>
      </c>
      <c r="AI46" s="104">
        <v>0</v>
      </c>
      <c r="AJ46" s="105">
        <f t="shared" si="4"/>
        <v>16379315.5625</v>
      </c>
      <c r="AK46" s="106"/>
      <c r="AL46" s="103">
        <v>0</v>
      </c>
      <c r="AM46" s="104">
        <v>0</v>
      </c>
      <c r="AN46" s="104">
        <v>0</v>
      </c>
      <c r="AO46" s="104">
        <v>0</v>
      </c>
      <c r="AP46" s="104">
        <v>0</v>
      </c>
      <c r="AQ46" s="104">
        <v>0</v>
      </c>
      <c r="AR46" s="104">
        <v>0</v>
      </c>
      <c r="AS46" s="104">
        <v>0</v>
      </c>
      <c r="AT46" s="104">
        <v>0</v>
      </c>
      <c r="AU46" s="104">
        <v>0</v>
      </c>
      <c r="AV46" s="105">
        <f t="shared" si="5"/>
        <v>0</v>
      </c>
    </row>
    <row r="47" spans="1:48" s="10" customFormat="1" ht="12.75">
      <c r="A47" s="10" t="s">
        <v>59</v>
      </c>
      <c r="B47" s="103">
        <f t="shared" si="15"/>
        <v>932121</v>
      </c>
      <c r="C47" s="104">
        <f t="shared" si="6"/>
        <v>0</v>
      </c>
      <c r="D47" s="104">
        <f t="shared" si="7"/>
        <v>2795710</v>
      </c>
      <c r="E47" s="104">
        <f t="shared" si="8"/>
        <v>1243269.71</v>
      </c>
      <c r="F47" s="104">
        <f t="shared" si="9"/>
        <v>1508335</v>
      </c>
      <c r="G47" s="104">
        <f t="shared" si="10"/>
        <v>1200843</v>
      </c>
      <c r="H47" s="104">
        <f t="shared" si="11"/>
        <v>11184087</v>
      </c>
      <c r="I47" s="104">
        <f t="shared" si="12"/>
        <v>835765</v>
      </c>
      <c r="J47" s="104">
        <f t="shared" si="13"/>
        <v>10277978.665586328</v>
      </c>
      <c r="K47" s="104">
        <f t="shared" si="14"/>
        <v>0</v>
      </c>
      <c r="L47" s="105">
        <f t="shared" si="2"/>
        <v>29978109.37558633</v>
      </c>
      <c r="M47" s="106"/>
      <c r="N47" s="103">
        <v>410475.30275229353</v>
      </c>
      <c r="O47" s="104">
        <v>0</v>
      </c>
      <c r="P47" s="104">
        <v>1203113.7706422019</v>
      </c>
      <c r="Q47" s="104">
        <v>871182.7558715596</v>
      </c>
      <c r="R47" s="104">
        <v>1000703.247706422</v>
      </c>
      <c r="S47" s="104">
        <v>562468.4770642201</v>
      </c>
      <c r="T47" s="104">
        <v>5017123.596330275</v>
      </c>
      <c r="U47" s="104">
        <v>436965</v>
      </c>
      <c r="V47" s="104">
        <v>5118117.381182658</v>
      </c>
      <c r="W47" s="104">
        <v>0</v>
      </c>
      <c r="X47" s="105">
        <f t="shared" si="3"/>
        <v>14620149.53154963</v>
      </c>
      <c r="Y47" s="106"/>
      <c r="Z47" s="103">
        <v>521645.6972477065</v>
      </c>
      <c r="AA47" s="104">
        <v>0</v>
      </c>
      <c r="AB47" s="104">
        <v>1592596.2293577984</v>
      </c>
      <c r="AC47" s="104">
        <v>372086.9541284404</v>
      </c>
      <c r="AD47" s="104">
        <v>507631.75229357806</v>
      </c>
      <c r="AE47" s="104">
        <v>638374.5229357799</v>
      </c>
      <c r="AF47" s="104">
        <v>6166963.403669725</v>
      </c>
      <c r="AG47" s="104">
        <v>398800</v>
      </c>
      <c r="AH47" s="104">
        <v>5159861.284403671</v>
      </c>
      <c r="AI47" s="104">
        <v>0</v>
      </c>
      <c r="AJ47" s="105">
        <f t="shared" si="4"/>
        <v>15357959.844036698</v>
      </c>
      <c r="AK47" s="106"/>
      <c r="AL47" s="103">
        <v>0</v>
      </c>
      <c r="AM47" s="104">
        <v>0</v>
      </c>
      <c r="AN47" s="104">
        <v>0</v>
      </c>
      <c r="AO47" s="104">
        <v>0</v>
      </c>
      <c r="AP47" s="104">
        <v>0</v>
      </c>
      <c r="AQ47" s="104">
        <v>0</v>
      </c>
      <c r="AR47" s="104">
        <v>0</v>
      </c>
      <c r="AS47" s="104">
        <v>0</v>
      </c>
      <c r="AT47" s="104">
        <v>0</v>
      </c>
      <c r="AU47" s="104">
        <v>0</v>
      </c>
      <c r="AV47" s="105">
        <f t="shared" si="5"/>
        <v>0</v>
      </c>
    </row>
    <row r="48" spans="1:48" s="10" customFormat="1" ht="12.75">
      <c r="A48" s="10" t="s">
        <v>60</v>
      </c>
      <c r="B48" s="103">
        <f t="shared" si="15"/>
        <v>6182640</v>
      </c>
      <c r="C48" s="104">
        <f t="shared" si="6"/>
        <v>0</v>
      </c>
      <c r="D48" s="104">
        <f t="shared" si="7"/>
        <v>9094330</v>
      </c>
      <c r="E48" s="104">
        <f t="shared" si="8"/>
        <v>15053324.440000001</v>
      </c>
      <c r="F48" s="104">
        <f t="shared" si="9"/>
        <v>4335003</v>
      </c>
      <c r="G48" s="104">
        <f t="shared" si="10"/>
        <v>8836015</v>
      </c>
      <c r="H48" s="104">
        <f t="shared" si="11"/>
        <v>78862073</v>
      </c>
      <c r="I48" s="104">
        <f t="shared" si="12"/>
        <v>5114962</v>
      </c>
      <c r="J48" s="104">
        <f t="shared" si="13"/>
        <v>68198640.47318168</v>
      </c>
      <c r="K48" s="104">
        <f t="shared" si="14"/>
        <v>0</v>
      </c>
      <c r="L48" s="105">
        <f t="shared" si="2"/>
        <v>195676987.91318166</v>
      </c>
      <c r="M48" s="106"/>
      <c r="N48" s="103">
        <v>1204617.6</v>
      </c>
      <c r="O48" s="104">
        <v>0</v>
      </c>
      <c r="P48" s="104">
        <v>1786030.890322581</v>
      </c>
      <c r="Q48" s="104">
        <v>4052333.6322580646</v>
      </c>
      <c r="R48" s="104">
        <v>1777381.590967742</v>
      </c>
      <c r="S48" s="104">
        <v>2024198.1716129035</v>
      </c>
      <c r="T48" s="104">
        <v>15385671.557419356</v>
      </c>
      <c r="U48" s="104">
        <v>1243997.8825806451</v>
      </c>
      <c r="V48" s="104">
        <v>15733544.153181678</v>
      </c>
      <c r="W48" s="104">
        <v>0</v>
      </c>
      <c r="X48" s="105">
        <f t="shared" si="3"/>
        <v>43207775.47834297</v>
      </c>
      <c r="Y48" s="106"/>
      <c r="Z48" s="103">
        <v>4978022.4</v>
      </c>
      <c r="AA48" s="104">
        <v>0</v>
      </c>
      <c r="AB48" s="104">
        <v>7308299.109677419</v>
      </c>
      <c r="AC48" s="104">
        <v>11000990.807741936</v>
      </c>
      <c r="AD48" s="104">
        <v>2557621.409032258</v>
      </c>
      <c r="AE48" s="104">
        <v>6811816.8283870965</v>
      </c>
      <c r="AF48" s="104">
        <v>63476401.44258065</v>
      </c>
      <c r="AG48" s="104">
        <v>3870964.117419355</v>
      </c>
      <c r="AH48" s="104">
        <v>52465096.32</v>
      </c>
      <c r="AI48" s="104">
        <v>0</v>
      </c>
      <c r="AJ48" s="105">
        <f t="shared" si="4"/>
        <v>152469212.4348387</v>
      </c>
      <c r="AK48" s="106"/>
      <c r="AL48" s="103">
        <v>0</v>
      </c>
      <c r="AM48" s="104">
        <v>0</v>
      </c>
      <c r="AN48" s="104">
        <v>0</v>
      </c>
      <c r="AO48" s="104">
        <v>0</v>
      </c>
      <c r="AP48" s="104">
        <v>0</v>
      </c>
      <c r="AQ48" s="104">
        <v>0</v>
      </c>
      <c r="AR48" s="104">
        <v>0</v>
      </c>
      <c r="AS48" s="104">
        <v>0</v>
      </c>
      <c r="AT48" s="104">
        <v>0</v>
      </c>
      <c r="AU48" s="104">
        <v>0</v>
      </c>
      <c r="AV48" s="105">
        <f t="shared" si="5"/>
        <v>0</v>
      </c>
    </row>
    <row r="49" spans="1:48" s="10" customFormat="1" ht="12.75">
      <c r="A49" s="10" t="s">
        <v>61</v>
      </c>
      <c r="B49" s="103">
        <f t="shared" si="15"/>
        <v>28301</v>
      </c>
      <c r="C49" s="104">
        <f t="shared" si="6"/>
        <v>0</v>
      </c>
      <c r="D49" s="104">
        <f t="shared" si="7"/>
        <v>113790</v>
      </c>
      <c r="E49" s="104">
        <f t="shared" si="8"/>
        <v>470</v>
      </c>
      <c r="F49" s="104">
        <f t="shared" si="9"/>
        <v>22520</v>
      </c>
      <c r="G49" s="104">
        <f t="shared" si="10"/>
        <v>53518</v>
      </c>
      <c r="H49" s="104">
        <f t="shared" si="11"/>
        <v>406747</v>
      </c>
      <c r="I49" s="104">
        <f t="shared" si="12"/>
        <v>26684</v>
      </c>
      <c r="J49" s="104">
        <f t="shared" si="13"/>
        <v>338348</v>
      </c>
      <c r="K49" s="104">
        <f t="shared" si="14"/>
        <v>0</v>
      </c>
      <c r="L49" s="105">
        <f t="shared" si="2"/>
        <v>990378</v>
      </c>
      <c r="M49" s="106"/>
      <c r="N49" s="103">
        <v>14150.5</v>
      </c>
      <c r="O49" s="104">
        <v>0</v>
      </c>
      <c r="P49" s="104">
        <v>56795</v>
      </c>
      <c r="Q49" s="104">
        <v>339</v>
      </c>
      <c r="R49" s="104">
        <v>11260</v>
      </c>
      <c r="S49" s="104">
        <v>26176</v>
      </c>
      <c r="T49" s="104">
        <v>147595</v>
      </c>
      <c r="U49" s="104">
        <v>13339</v>
      </c>
      <c r="V49" s="104">
        <v>169174</v>
      </c>
      <c r="W49" s="104">
        <v>0</v>
      </c>
      <c r="X49" s="105">
        <f t="shared" si="3"/>
        <v>438828.5</v>
      </c>
      <c r="Y49" s="106"/>
      <c r="Z49" s="103">
        <v>14150.5</v>
      </c>
      <c r="AA49" s="104">
        <v>0</v>
      </c>
      <c r="AB49" s="104">
        <v>56995</v>
      </c>
      <c r="AC49" s="104">
        <v>131</v>
      </c>
      <c r="AD49" s="104">
        <v>11260</v>
      </c>
      <c r="AE49" s="104">
        <v>27342</v>
      </c>
      <c r="AF49" s="104">
        <v>259152</v>
      </c>
      <c r="AG49" s="104">
        <v>13345</v>
      </c>
      <c r="AH49" s="104">
        <v>169174</v>
      </c>
      <c r="AI49" s="104">
        <v>0</v>
      </c>
      <c r="AJ49" s="105">
        <f t="shared" si="4"/>
        <v>551549.5</v>
      </c>
      <c r="AK49" s="106"/>
      <c r="AL49" s="103">
        <v>0</v>
      </c>
      <c r="AM49" s="104">
        <v>0</v>
      </c>
      <c r="AN49" s="104">
        <v>0</v>
      </c>
      <c r="AO49" s="104">
        <v>0</v>
      </c>
      <c r="AP49" s="104">
        <v>0</v>
      </c>
      <c r="AQ49" s="104">
        <v>0</v>
      </c>
      <c r="AR49" s="104">
        <v>0</v>
      </c>
      <c r="AS49" s="104">
        <v>0</v>
      </c>
      <c r="AT49" s="104">
        <v>0</v>
      </c>
      <c r="AU49" s="104">
        <v>0</v>
      </c>
      <c r="AV49" s="105">
        <f t="shared" si="5"/>
        <v>0</v>
      </c>
    </row>
    <row r="50" spans="1:48" s="10" customFormat="1" ht="12.75">
      <c r="A50" s="10" t="s">
        <v>62</v>
      </c>
      <c r="B50" s="103">
        <f t="shared" si="15"/>
        <v>702075</v>
      </c>
      <c r="C50" s="104">
        <f t="shared" si="6"/>
        <v>0</v>
      </c>
      <c r="D50" s="104">
        <f t="shared" si="7"/>
        <v>1015613</v>
      </c>
      <c r="E50" s="104">
        <f t="shared" si="8"/>
        <v>1626079.1799999997</v>
      </c>
      <c r="F50" s="104">
        <f t="shared" si="9"/>
        <v>471683</v>
      </c>
      <c r="G50" s="104">
        <f t="shared" si="10"/>
        <v>1167402</v>
      </c>
      <c r="H50" s="104">
        <f t="shared" si="11"/>
        <v>9166084</v>
      </c>
      <c r="I50" s="104">
        <f t="shared" si="12"/>
        <v>613537</v>
      </c>
      <c r="J50" s="104">
        <f t="shared" si="13"/>
        <v>7806130.103498273</v>
      </c>
      <c r="K50" s="104">
        <f t="shared" si="14"/>
        <v>0</v>
      </c>
      <c r="L50" s="105">
        <f t="shared" si="2"/>
        <v>22568603.283498272</v>
      </c>
      <c r="M50" s="106"/>
      <c r="N50" s="103">
        <v>78008.33333333333</v>
      </c>
      <c r="O50" s="104">
        <v>0</v>
      </c>
      <c r="P50" s="104">
        <v>113328</v>
      </c>
      <c r="Q50" s="104">
        <v>316526.73555555556</v>
      </c>
      <c r="R50" s="104">
        <v>137194.77777777778</v>
      </c>
      <c r="S50" s="104">
        <v>204842.22222222222</v>
      </c>
      <c r="T50" s="104">
        <v>1018451.5555555555</v>
      </c>
      <c r="U50" s="104">
        <v>109285.11111111111</v>
      </c>
      <c r="V50" s="104">
        <v>1092418.1034982726</v>
      </c>
      <c r="W50" s="104">
        <v>0</v>
      </c>
      <c r="X50" s="105">
        <f t="shared" si="3"/>
        <v>3070054.8390538283</v>
      </c>
      <c r="Y50" s="106"/>
      <c r="Z50" s="103">
        <v>624066.6666666666</v>
      </c>
      <c r="AA50" s="104">
        <v>0</v>
      </c>
      <c r="AB50" s="104">
        <v>902285</v>
      </c>
      <c r="AC50" s="104">
        <v>1309552.4444444443</v>
      </c>
      <c r="AD50" s="104">
        <v>334488.2222222222</v>
      </c>
      <c r="AE50" s="104">
        <v>962559.7777777778</v>
      </c>
      <c r="AF50" s="104">
        <v>8147632.444444444</v>
      </c>
      <c r="AG50" s="104">
        <v>504251.8888888889</v>
      </c>
      <c r="AH50" s="104">
        <v>6713712</v>
      </c>
      <c r="AI50" s="104">
        <v>0</v>
      </c>
      <c r="AJ50" s="105">
        <f t="shared" si="4"/>
        <v>19498548.444444444</v>
      </c>
      <c r="AK50" s="106"/>
      <c r="AL50" s="103">
        <v>0</v>
      </c>
      <c r="AM50" s="104">
        <v>0</v>
      </c>
      <c r="AN50" s="104">
        <v>0</v>
      </c>
      <c r="AO50" s="104">
        <v>0</v>
      </c>
      <c r="AP50" s="104">
        <v>0</v>
      </c>
      <c r="AQ50" s="104">
        <v>0</v>
      </c>
      <c r="AR50" s="104">
        <v>0</v>
      </c>
      <c r="AS50" s="104">
        <v>0</v>
      </c>
      <c r="AT50" s="104">
        <v>0</v>
      </c>
      <c r="AU50" s="104">
        <v>0</v>
      </c>
      <c r="AV50" s="105">
        <f t="shared" si="5"/>
        <v>0</v>
      </c>
    </row>
    <row r="51" spans="1:48" s="10" customFormat="1" ht="12.75">
      <c r="A51" s="10" t="s">
        <v>63</v>
      </c>
      <c r="B51" s="103">
        <f t="shared" si="15"/>
        <v>1179219.0000000002</v>
      </c>
      <c r="C51" s="104">
        <f t="shared" si="6"/>
        <v>0</v>
      </c>
      <c r="D51" s="104">
        <f t="shared" si="7"/>
        <v>1643106.0000000002</v>
      </c>
      <c r="E51" s="104">
        <f t="shared" si="8"/>
        <v>2064579.0000000002</v>
      </c>
      <c r="F51" s="104">
        <f t="shared" si="9"/>
        <v>1124678</v>
      </c>
      <c r="G51" s="104">
        <f t="shared" si="10"/>
        <v>1959905.0000000002</v>
      </c>
      <c r="H51" s="104">
        <f t="shared" si="11"/>
        <v>14153985.000000002</v>
      </c>
      <c r="I51" s="104">
        <f t="shared" si="12"/>
        <v>987641.0000000001</v>
      </c>
      <c r="J51" s="104">
        <f t="shared" si="13"/>
        <v>12541647.726413198</v>
      </c>
      <c r="K51" s="104">
        <f t="shared" si="14"/>
        <v>0</v>
      </c>
      <c r="L51" s="105">
        <f t="shared" si="2"/>
        <v>35654760.726413205</v>
      </c>
      <c r="M51" s="106"/>
      <c r="N51" s="103">
        <v>500531.80575539573</v>
      </c>
      <c r="O51" s="104">
        <v>0</v>
      </c>
      <c r="P51" s="104">
        <v>678486.8489208634</v>
      </c>
      <c r="Q51" s="104">
        <v>883337.3884892086</v>
      </c>
      <c r="R51" s="104">
        <v>794995.1223021583</v>
      </c>
      <c r="S51" s="104">
        <v>914614.9064748202</v>
      </c>
      <c r="T51" s="104">
        <v>5995656.611510792</v>
      </c>
      <c r="U51" s="104">
        <v>444781.2517985612</v>
      </c>
      <c r="V51" s="104">
        <v>5797122.834326866</v>
      </c>
      <c r="W51" s="104">
        <v>0</v>
      </c>
      <c r="X51" s="105">
        <f t="shared" si="3"/>
        <v>16009526.769578665</v>
      </c>
      <c r="Y51" s="106"/>
      <c r="Z51" s="103">
        <v>678687.1942446044</v>
      </c>
      <c r="AA51" s="104">
        <v>0</v>
      </c>
      <c r="AB51" s="104">
        <v>964619.1510791369</v>
      </c>
      <c r="AC51" s="104">
        <v>1181241.6115107916</v>
      </c>
      <c r="AD51" s="104">
        <v>329682.8776978418</v>
      </c>
      <c r="AE51" s="104">
        <v>1045290.09352518</v>
      </c>
      <c r="AF51" s="104">
        <v>8158328.38848921</v>
      </c>
      <c r="AG51" s="104">
        <v>542859.7482014389</v>
      </c>
      <c r="AH51" s="104">
        <v>6744524.892086332</v>
      </c>
      <c r="AI51" s="104">
        <v>0</v>
      </c>
      <c r="AJ51" s="105">
        <f t="shared" si="4"/>
        <v>19645233.956834536</v>
      </c>
      <c r="AK51" s="106"/>
      <c r="AL51" s="103">
        <v>0</v>
      </c>
      <c r="AM51" s="104">
        <v>0</v>
      </c>
      <c r="AN51" s="104">
        <v>0</v>
      </c>
      <c r="AO51" s="104">
        <v>0</v>
      </c>
      <c r="AP51" s="104">
        <v>0</v>
      </c>
      <c r="AQ51" s="104">
        <v>0</v>
      </c>
      <c r="AR51" s="104">
        <v>0</v>
      </c>
      <c r="AS51" s="104">
        <v>0</v>
      </c>
      <c r="AT51" s="104">
        <v>0</v>
      </c>
      <c r="AU51" s="104">
        <v>0</v>
      </c>
      <c r="AV51" s="105">
        <f t="shared" si="5"/>
        <v>0</v>
      </c>
    </row>
    <row r="52" spans="1:48" s="10" customFormat="1" ht="12.75">
      <c r="A52" s="10" t="s">
        <v>64</v>
      </c>
      <c r="B52" s="103">
        <f t="shared" si="15"/>
        <v>268943</v>
      </c>
      <c r="C52" s="104">
        <f t="shared" si="6"/>
        <v>0</v>
      </c>
      <c r="D52" s="104">
        <f t="shared" si="7"/>
        <v>794113</v>
      </c>
      <c r="E52" s="104">
        <f t="shared" si="8"/>
        <v>430279.04000000004</v>
      </c>
      <c r="F52" s="104">
        <f t="shared" si="9"/>
        <v>343335</v>
      </c>
      <c r="G52" s="104">
        <f t="shared" si="10"/>
        <v>375184</v>
      </c>
      <c r="H52" s="104">
        <f t="shared" si="11"/>
        <v>3267474</v>
      </c>
      <c r="I52" s="104">
        <f t="shared" si="12"/>
        <v>258414</v>
      </c>
      <c r="J52" s="104">
        <f t="shared" si="13"/>
        <v>3048403.4105959623</v>
      </c>
      <c r="K52" s="104">
        <f t="shared" si="14"/>
        <v>0</v>
      </c>
      <c r="L52" s="105">
        <f t="shared" si="2"/>
        <v>8786145.450595962</v>
      </c>
      <c r="M52" s="106"/>
      <c r="N52" s="103">
        <v>184898.3125</v>
      </c>
      <c r="O52" s="104">
        <v>0</v>
      </c>
      <c r="P52" s="104">
        <v>531249.8125</v>
      </c>
      <c r="Q52" s="104">
        <v>351690.91500000004</v>
      </c>
      <c r="R52" s="104">
        <v>263442.375</v>
      </c>
      <c r="S52" s="104">
        <v>286127.875</v>
      </c>
      <c r="T52" s="104">
        <v>2279947.375</v>
      </c>
      <c r="U52" s="104">
        <v>187296.1875</v>
      </c>
      <c r="V52" s="104">
        <v>2202542.7855959623</v>
      </c>
      <c r="W52" s="104">
        <v>0</v>
      </c>
      <c r="X52" s="105">
        <f t="shared" si="3"/>
        <v>6287195.638095962</v>
      </c>
      <c r="Y52" s="106"/>
      <c r="Z52" s="103">
        <v>84044.6875</v>
      </c>
      <c r="AA52" s="104">
        <v>0</v>
      </c>
      <c r="AB52" s="104">
        <v>262863.1875</v>
      </c>
      <c r="AC52" s="104">
        <v>78588.125</v>
      </c>
      <c r="AD52" s="104">
        <v>79892.625</v>
      </c>
      <c r="AE52" s="104">
        <v>89056.125</v>
      </c>
      <c r="AF52" s="104">
        <v>987526.625</v>
      </c>
      <c r="AG52" s="104">
        <v>71117.8125</v>
      </c>
      <c r="AH52" s="104">
        <v>845860.625</v>
      </c>
      <c r="AI52" s="104">
        <v>0</v>
      </c>
      <c r="AJ52" s="105">
        <f t="shared" si="4"/>
        <v>2498949.8125</v>
      </c>
      <c r="AK52" s="106"/>
      <c r="AL52" s="103">
        <v>0</v>
      </c>
      <c r="AM52" s="104">
        <v>0</v>
      </c>
      <c r="AN52" s="104">
        <v>0</v>
      </c>
      <c r="AO52" s="104">
        <v>0</v>
      </c>
      <c r="AP52" s="104">
        <v>0</v>
      </c>
      <c r="AQ52" s="104">
        <v>0</v>
      </c>
      <c r="AR52" s="104">
        <v>0</v>
      </c>
      <c r="AS52" s="104">
        <v>0</v>
      </c>
      <c r="AT52" s="104">
        <v>0</v>
      </c>
      <c r="AU52" s="104">
        <v>0</v>
      </c>
      <c r="AV52" s="105">
        <f t="shared" si="5"/>
        <v>0</v>
      </c>
    </row>
    <row r="53" spans="1:48" s="10" customFormat="1" ht="12.75">
      <c r="A53" s="10" t="s">
        <v>65</v>
      </c>
      <c r="B53" s="103">
        <f t="shared" si="15"/>
        <v>1152123</v>
      </c>
      <c r="C53" s="104">
        <f t="shared" si="6"/>
        <v>0</v>
      </c>
      <c r="D53" s="104">
        <f t="shared" si="7"/>
        <v>3352822</v>
      </c>
      <c r="E53" s="104">
        <f t="shared" si="8"/>
        <v>1900424.69</v>
      </c>
      <c r="F53" s="104">
        <f t="shared" si="9"/>
        <v>1484498</v>
      </c>
      <c r="G53" s="104">
        <f t="shared" si="10"/>
        <v>1436474</v>
      </c>
      <c r="H53" s="104">
        <f t="shared" si="11"/>
        <v>13340314</v>
      </c>
      <c r="I53" s="104">
        <f t="shared" si="12"/>
        <v>1287776</v>
      </c>
      <c r="J53" s="104">
        <f t="shared" si="13"/>
        <v>13210157.904795956</v>
      </c>
      <c r="K53" s="104">
        <f t="shared" si="14"/>
        <v>0</v>
      </c>
      <c r="L53" s="105">
        <f t="shared" si="2"/>
        <v>37164589.59479596</v>
      </c>
      <c r="M53" s="106"/>
      <c r="N53" s="103">
        <v>663343.5454545455</v>
      </c>
      <c r="O53" s="104">
        <v>0</v>
      </c>
      <c r="P53" s="104">
        <v>1867840.0909090908</v>
      </c>
      <c r="Q53" s="104">
        <v>1305824.7506060605</v>
      </c>
      <c r="R53" s="104">
        <v>1170828.4242424243</v>
      </c>
      <c r="S53" s="104">
        <v>1215170.0303030303</v>
      </c>
      <c r="T53" s="104">
        <v>7692305.515151516</v>
      </c>
      <c r="U53" s="104">
        <v>829435.8484848485</v>
      </c>
      <c r="V53" s="104">
        <v>8473285.904795956</v>
      </c>
      <c r="W53" s="104">
        <v>0</v>
      </c>
      <c r="X53" s="105">
        <f t="shared" si="3"/>
        <v>23218034.10994747</v>
      </c>
      <c r="Y53" s="106"/>
      <c r="Z53" s="103">
        <v>488779.4545454546</v>
      </c>
      <c r="AA53" s="104">
        <v>0</v>
      </c>
      <c r="AB53" s="104">
        <v>1484981.9090909092</v>
      </c>
      <c r="AC53" s="104">
        <v>594599.9393939395</v>
      </c>
      <c r="AD53" s="104">
        <v>313669.57575757575</v>
      </c>
      <c r="AE53" s="104">
        <v>221303.96969696973</v>
      </c>
      <c r="AF53" s="104">
        <v>5648008.484848484</v>
      </c>
      <c r="AG53" s="104">
        <v>458340.15151515155</v>
      </c>
      <c r="AH53" s="104">
        <v>4736872</v>
      </c>
      <c r="AI53" s="104">
        <v>0</v>
      </c>
      <c r="AJ53" s="105">
        <f t="shared" si="4"/>
        <v>13946555.484848484</v>
      </c>
      <c r="AK53" s="106"/>
      <c r="AL53" s="103">
        <v>0</v>
      </c>
      <c r="AM53" s="104">
        <v>0</v>
      </c>
      <c r="AN53" s="104">
        <v>0</v>
      </c>
      <c r="AO53" s="104">
        <v>0</v>
      </c>
      <c r="AP53" s="104">
        <v>0</v>
      </c>
      <c r="AQ53" s="104">
        <v>0</v>
      </c>
      <c r="AR53" s="104">
        <v>0</v>
      </c>
      <c r="AS53" s="104">
        <v>0</v>
      </c>
      <c r="AT53" s="104">
        <v>0</v>
      </c>
      <c r="AU53" s="104">
        <v>0</v>
      </c>
      <c r="AV53" s="105">
        <f t="shared" si="5"/>
        <v>0</v>
      </c>
    </row>
    <row r="54" spans="1:48" s="10" customFormat="1" ht="12.75">
      <c r="A54" s="10" t="s">
        <v>66</v>
      </c>
      <c r="B54" s="103">
        <f t="shared" si="15"/>
        <v>7290729.000000001</v>
      </c>
      <c r="C54" s="104">
        <f t="shared" si="6"/>
        <v>0</v>
      </c>
      <c r="D54" s="104">
        <f t="shared" si="7"/>
        <v>9453886</v>
      </c>
      <c r="E54" s="104">
        <f t="shared" si="8"/>
        <v>14397094.000000004</v>
      </c>
      <c r="F54" s="104">
        <f t="shared" si="9"/>
        <v>12105176</v>
      </c>
      <c r="G54" s="104">
        <f t="shared" si="10"/>
        <v>13094789</v>
      </c>
      <c r="H54" s="104">
        <f t="shared" si="11"/>
        <v>93752148</v>
      </c>
      <c r="I54" s="104">
        <f t="shared" si="12"/>
        <v>6525317.000000002</v>
      </c>
      <c r="J54" s="104">
        <f t="shared" si="13"/>
        <v>78797524.40154442</v>
      </c>
      <c r="K54" s="104">
        <f t="shared" si="14"/>
        <v>0</v>
      </c>
      <c r="L54" s="105">
        <f t="shared" si="2"/>
        <v>235416663.40154442</v>
      </c>
      <c r="M54" s="106"/>
      <c r="N54" s="103">
        <v>3188595.9361445787</v>
      </c>
      <c r="O54" s="104">
        <v>0</v>
      </c>
      <c r="P54" s="104">
        <v>3954098.048192771</v>
      </c>
      <c r="Q54" s="104">
        <v>5979725.240963857</v>
      </c>
      <c r="R54" s="104">
        <v>9153368.069879519</v>
      </c>
      <c r="S54" s="104">
        <v>5636158.510843374</v>
      </c>
      <c r="T54" s="104">
        <v>37180696.73012049</v>
      </c>
      <c r="U54" s="104">
        <v>3287451.962650603</v>
      </c>
      <c r="V54" s="104">
        <v>39295823.57865286</v>
      </c>
      <c r="W54" s="104">
        <v>0</v>
      </c>
      <c r="X54" s="105">
        <f t="shared" si="3"/>
        <v>107675918.07744804</v>
      </c>
      <c r="Y54" s="106"/>
      <c r="Z54" s="103">
        <v>4102133.063855422</v>
      </c>
      <c r="AA54" s="104">
        <v>0</v>
      </c>
      <c r="AB54" s="104">
        <v>5499787.951807229</v>
      </c>
      <c r="AC54" s="104">
        <v>8398660.759036146</v>
      </c>
      <c r="AD54" s="104">
        <v>2437011.930120482</v>
      </c>
      <c r="AE54" s="104">
        <v>4960763.489156627</v>
      </c>
      <c r="AF54" s="104">
        <v>47746553.26987952</v>
      </c>
      <c r="AG54" s="104">
        <v>3237865.0373493982</v>
      </c>
      <c r="AH54" s="104">
        <v>39501700.82289157</v>
      </c>
      <c r="AI54" s="104">
        <v>0</v>
      </c>
      <c r="AJ54" s="105">
        <f t="shared" si="4"/>
        <v>115884476.32409641</v>
      </c>
      <c r="AK54" s="106"/>
      <c r="AL54" s="103">
        <v>0</v>
      </c>
      <c r="AM54" s="104">
        <v>0</v>
      </c>
      <c r="AN54" s="104">
        <v>0</v>
      </c>
      <c r="AO54" s="104">
        <v>18708</v>
      </c>
      <c r="AP54" s="104">
        <v>514796</v>
      </c>
      <c r="AQ54" s="104">
        <v>2497867</v>
      </c>
      <c r="AR54" s="104">
        <v>8824898</v>
      </c>
      <c r="AS54" s="104">
        <v>0</v>
      </c>
      <c r="AT54" s="104">
        <v>0</v>
      </c>
      <c r="AU54" s="104">
        <v>0</v>
      </c>
      <c r="AV54" s="105">
        <f t="shared" si="5"/>
        <v>11856269</v>
      </c>
    </row>
    <row r="55" spans="1:48" s="10" customFormat="1" ht="12.75">
      <c r="A55" s="10" t="s">
        <v>67</v>
      </c>
      <c r="B55" s="103">
        <f t="shared" si="15"/>
        <v>477040</v>
      </c>
      <c r="C55" s="104">
        <f t="shared" si="6"/>
        <v>0</v>
      </c>
      <c r="D55" s="104">
        <f t="shared" si="7"/>
        <v>656938</v>
      </c>
      <c r="E55" s="104">
        <f t="shared" si="8"/>
        <v>1223865.41</v>
      </c>
      <c r="F55" s="104">
        <f t="shared" si="9"/>
        <v>492078.99999999994</v>
      </c>
      <c r="G55" s="104">
        <f t="shared" si="10"/>
        <v>512457</v>
      </c>
      <c r="H55" s="104">
        <f t="shared" si="11"/>
        <v>5466453</v>
      </c>
      <c r="I55" s="104">
        <f t="shared" si="12"/>
        <v>371806</v>
      </c>
      <c r="J55" s="104">
        <f t="shared" si="13"/>
        <v>4782307.380921294</v>
      </c>
      <c r="K55" s="104">
        <f t="shared" si="14"/>
        <v>0</v>
      </c>
      <c r="L55" s="105">
        <f t="shared" si="2"/>
        <v>13982945.790921293</v>
      </c>
      <c r="M55" s="106"/>
      <c r="N55" s="103">
        <v>256867.69230769228</v>
      </c>
      <c r="O55" s="104">
        <v>0</v>
      </c>
      <c r="P55" s="104">
        <v>323049.3846153846</v>
      </c>
      <c r="Q55" s="104">
        <v>679375.6407692308</v>
      </c>
      <c r="R55" s="104">
        <v>314088.4615384615</v>
      </c>
      <c r="S55" s="104">
        <v>352408.6923076923</v>
      </c>
      <c r="T55" s="104">
        <v>3288148.076923077</v>
      </c>
      <c r="U55" s="104">
        <v>222702.3076923077</v>
      </c>
      <c r="V55" s="104">
        <v>2759109.688613602</v>
      </c>
      <c r="W55" s="104">
        <v>0</v>
      </c>
      <c r="X55" s="105">
        <f t="shared" si="3"/>
        <v>8195749.944767448</v>
      </c>
      <c r="Y55" s="106"/>
      <c r="Z55" s="103">
        <v>220172.3076923077</v>
      </c>
      <c r="AA55" s="104">
        <v>0</v>
      </c>
      <c r="AB55" s="104">
        <v>333888.6153846154</v>
      </c>
      <c r="AC55" s="104">
        <v>517468.7692307692</v>
      </c>
      <c r="AD55" s="104">
        <v>164177.53846153844</v>
      </c>
      <c r="AE55" s="104">
        <v>136384.3076923077</v>
      </c>
      <c r="AF55" s="104">
        <v>1996017.923076923</v>
      </c>
      <c r="AG55" s="104">
        <v>149103.6923076923</v>
      </c>
      <c r="AH55" s="104">
        <v>2023197.6923076923</v>
      </c>
      <c r="AI55" s="104">
        <v>0</v>
      </c>
      <c r="AJ55" s="105">
        <f t="shared" si="4"/>
        <v>5540410.846153846</v>
      </c>
      <c r="AK55" s="106"/>
      <c r="AL55" s="103">
        <v>0</v>
      </c>
      <c r="AM55" s="104">
        <v>0</v>
      </c>
      <c r="AN55" s="104">
        <v>0</v>
      </c>
      <c r="AO55" s="104">
        <v>27021</v>
      </c>
      <c r="AP55" s="104">
        <v>13813</v>
      </c>
      <c r="AQ55" s="104">
        <v>23664</v>
      </c>
      <c r="AR55" s="104">
        <v>182287</v>
      </c>
      <c r="AS55" s="104">
        <v>0</v>
      </c>
      <c r="AT55" s="104">
        <v>0</v>
      </c>
      <c r="AU55" s="104">
        <v>0</v>
      </c>
      <c r="AV55" s="105">
        <f t="shared" si="5"/>
        <v>246785</v>
      </c>
    </row>
    <row r="56" spans="1:48" s="10" customFormat="1" ht="12.75">
      <c r="A56" s="10" t="s">
        <v>68</v>
      </c>
      <c r="B56" s="103">
        <f t="shared" si="15"/>
        <v>0</v>
      </c>
      <c r="C56" s="104">
        <f t="shared" si="6"/>
        <v>0</v>
      </c>
      <c r="D56" s="104">
        <f t="shared" si="7"/>
        <v>0</v>
      </c>
      <c r="E56" s="104">
        <f t="shared" si="8"/>
        <v>0</v>
      </c>
      <c r="F56" s="104">
        <f t="shared" si="9"/>
        <v>0</v>
      </c>
      <c r="G56" s="104">
        <f t="shared" si="10"/>
        <v>0</v>
      </c>
      <c r="H56" s="104">
        <f t="shared" si="11"/>
        <v>0</v>
      </c>
      <c r="I56" s="104">
        <f t="shared" si="12"/>
        <v>0</v>
      </c>
      <c r="J56" s="104">
        <f t="shared" si="13"/>
        <v>0</v>
      </c>
      <c r="K56" s="104">
        <f t="shared" si="14"/>
        <v>0</v>
      </c>
      <c r="L56" s="105">
        <f t="shared" si="2"/>
        <v>0</v>
      </c>
      <c r="M56" s="106"/>
      <c r="N56" s="103">
        <v>0</v>
      </c>
      <c r="O56" s="104">
        <v>0</v>
      </c>
      <c r="P56" s="104">
        <v>0</v>
      </c>
      <c r="Q56" s="104">
        <v>0</v>
      </c>
      <c r="R56" s="104">
        <v>0</v>
      </c>
      <c r="S56" s="104">
        <v>0</v>
      </c>
      <c r="T56" s="104">
        <v>0</v>
      </c>
      <c r="U56" s="104">
        <v>0</v>
      </c>
      <c r="V56" s="104">
        <v>0</v>
      </c>
      <c r="W56" s="104">
        <v>0</v>
      </c>
      <c r="X56" s="105">
        <f t="shared" si="3"/>
        <v>0</v>
      </c>
      <c r="Y56" s="106"/>
      <c r="Z56" s="103">
        <v>0</v>
      </c>
      <c r="AA56" s="104">
        <v>0</v>
      </c>
      <c r="AB56" s="104">
        <v>0</v>
      </c>
      <c r="AC56" s="104">
        <v>0</v>
      </c>
      <c r="AD56" s="104">
        <v>0</v>
      </c>
      <c r="AE56" s="104">
        <v>0</v>
      </c>
      <c r="AF56" s="104">
        <v>0</v>
      </c>
      <c r="AG56" s="104">
        <v>0</v>
      </c>
      <c r="AH56" s="104">
        <v>0</v>
      </c>
      <c r="AI56" s="104">
        <v>0</v>
      </c>
      <c r="AJ56" s="105">
        <f t="shared" si="4"/>
        <v>0</v>
      </c>
      <c r="AK56" s="106"/>
      <c r="AL56" s="103">
        <v>0</v>
      </c>
      <c r="AM56" s="104">
        <v>0</v>
      </c>
      <c r="AN56" s="104">
        <v>0</v>
      </c>
      <c r="AO56" s="104">
        <v>0</v>
      </c>
      <c r="AP56" s="104">
        <v>0</v>
      </c>
      <c r="AQ56" s="104">
        <v>0</v>
      </c>
      <c r="AR56" s="104">
        <v>0</v>
      </c>
      <c r="AS56" s="104">
        <v>0</v>
      </c>
      <c r="AT56" s="104">
        <v>0</v>
      </c>
      <c r="AU56" s="104">
        <v>0</v>
      </c>
      <c r="AV56" s="105">
        <f t="shared" si="5"/>
        <v>0</v>
      </c>
    </row>
    <row r="57" spans="1:48" s="10" customFormat="1" ht="12.75">
      <c r="A57" s="10" t="s">
        <v>69</v>
      </c>
      <c r="B57" s="103">
        <f t="shared" si="15"/>
        <v>1094947</v>
      </c>
      <c r="C57" s="104">
        <f t="shared" si="6"/>
        <v>0</v>
      </c>
      <c r="D57" s="104">
        <f t="shared" si="7"/>
        <v>2858479</v>
      </c>
      <c r="E57" s="104">
        <f t="shared" si="8"/>
        <v>-22946</v>
      </c>
      <c r="F57" s="104">
        <f t="shared" si="9"/>
        <v>1255470</v>
      </c>
      <c r="G57" s="104">
        <f t="shared" si="10"/>
        <v>1170072</v>
      </c>
      <c r="H57" s="104">
        <f t="shared" si="11"/>
        <v>10749218</v>
      </c>
      <c r="I57" s="104">
        <f t="shared" si="12"/>
        <v>735414</v>
      </c>
      <c r="J57" s="104">
        <f t="shared" si="13"/>
        <v>9739282.877080612</v>
      </c>
      <c r="K57" s="104">
        <f t="shared" si="14"/>
        <v>0</v>
      </c>
      <c r="L57" s="105">
        <f t="shared" si="2"/>
        <v>27579936.877080612</v>
      </c>
      <c r="M57" s="106"/>
      <c r="N57" s="103">
        <v>361539.1037735849</v>
      </c>
      <c r="O57" s="104">
        <v>0</v>
      </c>
      <c r="P57" s="104">
        <v>929239.9339622641</v>
      </c>
      <c r="Q57" s="104">
        <v>-73359.00943396226</v>
      </c>
      <c r="R57" s="104">
        <v>960162.9150943396</v>
      </c>
      <c r="S57" s="104">
        <v>524599.5</v>
      </c>
      <c r="T57" s="104">
        <v>3547173.29245283</v>
      </c>
      <c r="U57" s="104">
        <v>275777.6981132076</v>
      </c>
      <c r="V57" s="104">
        <v>3754079.9997221204</v>
      </c>
      <c r="W57" s="104">
        <v>0</v>
      </c>
      <c r="X57" s="105">
        <f t="shared" si="3"/>
        <v>10279213.433684384</v>
      </c>
      <c r="Y57" s="106"/>
      <c r="Z57" s="103">
        <v>733407.8962264152</v>
      </c>
      <c r="AA57" s="104">
        <v>0</v>
      </c>
      <c r="AB57" s="104">
        <v>1929239.066037736</v>
      </c>
      <c r="AC57" s="104">
        <v>50413.00943396226</v>
      </c>
      <c r="AD57" s="104">
        <v>295307.0849056604</v>
      </c>
      <c r="AE57" s="104">
        <v>645472.5</v>
      </c>
      <c r="AF57" s="104">
        <v>7202044.707547171</v>
      </c>
      <c r="AG57" s="104">
        <v>459636.30188679247</v>
      </c>
      <c r="AH57" s="104">
        <v>5985202.8773584915</v>
      </c>
      <c r="AI57" s="104">
        <v>0</v>
      </c>
      <c r="AJ57" s="105">
        <f t="shared" si="4"/>
        <v>17300723.44339623</v>
      </c>
      <c r="AK57" s="106"/>
      <c r="AL57" s="103">
        <v>0</v>
      </c>
      <c r="AM57" s="104">
        <v>0</v>
      </c>
      <c r="AN57" s="104">
        <v>0</v>
      </c>
      <c r="AO57" s="104">
        <v>0</v>
      </c>
      <c r="AP57" s="104">
        <v>0</v>
      </c>
      <c r="AQ57" s="104">
        <v>0</v>
      </c>
      <c r="AR57" s="104">
        <v>0</v>
      </c>
      <c r="AS57" s="104">
        <v>0</v>
      </c>
      <c r="AT57" s="104">
        <v>0</v>
      </c>
      <c r="AU57" s="104">
        <v>0</v>
      </c>
      <c r="AV57" s="105">
        <f t="shared" si="5"/>
        <v>0</v>
      </c>
    </row>
    <row r="58" spans="1:48" s="10" customFormat="1" ht="12.75">
      <c r="A58" s="10" t="s">
        <v>70</v>
      </c>
      <c r="B58" s="103">
        <f t="shared" si="15"/>
        <v>3283149</v>
      </c>
      <c r="C58" s="104">
        <f t="shared" si="6"/>
        <v>0</v>
      </c>
      <c r="D58" s="104">
        <f t="shared" si="7"/>
        <v>7349467</v>
      </c>
      <c r="E58" s="104">
        <f t="shared" si="8"/>
        <v>3208078.9</v>
      </c>
      <c r="F58" s="104">
        <f t="shared" si="9"/>
        <v>2562377</v>
      </c>
      <c r="G58" s="104">
        <f t="shared" si="10"/>
        <v>3521611</v>
      </c>
      <c r="H58" s="104">
        <f t="shared" si="11"/>
        <v>34652037</v>
      </c>
      <c r="I58" s="104">
        <f t="shared" si="12"/>
        <v>2344551</v>
      </c>
      <c r="J58" s="104">
        <f t="shared" si="13"/>
        <v>29656485.44316358</v>
      </c>
      <c r="K58" s="104">
        <f t="shared" si="14"/>
        <v>0</v>
      </c>
      <c r="L58" s="105">
        <f t="shared" si="2"/>
        <v>86577756.34316358</v>
      </c>
      <c r="M58" s="106"/>
      <c r="N58" s="103">
        <v>1121572.6397515528</v>
      </c>
      <c r="O58" s="104">
        <v>0</v>
      </c>
      <c r="P58" s="104">
        <v>2471931.2795031057</v>
      </c>
      <c r="Q58" s="104">
        <v>1755911.7944099377</v>
      </c>
      <c r="R58" s="104">
        <v>1481711.9813664595</v>
      </c>
      <c r="S58" s="104">
        <v>1767892.4099378882</v>
      </c>
      <c r="T58" s="104">
        <v>11201671.59006211</v>
      </c>
      <c r="U58" s="104">
        <v>963877.1242236025</v>
      </c>
      <c r="V58" s="104">
        <v>11729779.269250538</v>
      </c>
      <c r="W58" s="104">
        <v>0</v>
      </c>
      <c r="X58" s="105">
        <f t="shared" si="3"/>
        <v>32494348.088505194</v>
      </c>
      <c r="Y58" s="106"/>
      <c r="Z58" s="103">
        <v>2161576.3602484474</v>
      </c>
      <c r="AA58" s="104">
        <v>0</v>
      </c>
      <c r="AB58" s="104">
        <v>4877535.720496895</v>
      </c>
      <c r="AC58" s="104">
        <v>1360591.1055900622</v>
      </c>
      <c r="AD58" s="104">
        <v>870497.0186335404</v>
      </c>
      <c r="AE58" s="104">
        <v>1660007.590062112</v>
      </c>
      <c r="AF58" s="104">
        <v>21613682.40993789</v>
      </c>
      <c r="AG58" s="104">
        <v>1380673.8757763975</v>
      </c>
      <c r="AH58" s="104">
        <v>17926706.173913043</v>
      </c>
      <c r="AI58" s="104">
        <v>0</v>
      </c>
      <c r="AJ58" s="105">
        <f t="shared" si="4"/>
        <v>51851270.254658386</v>
      </c>
      <c r="AK58" s="106"/>
      <c r="AL58" s="103">
        <v>0</v>
      </c>
      <c r="AM58" s="104">
        <v>0</v>
      </c>
      <c r="AN58" s="104">
        <v>0</v>
      </c>
      <c r="AO58" s="104">
        <v>91576</v>
      </c>
      <c r="AP58" s="104">
        <v>210168</v>
      </c>
      <c r="AQ58" s="104">
        <v>93711</v>
      </c>
      <c r="AR58" s="104">
        <v>1836683</v>
      </c>
      <c r="AS58" s="104">
        <v>0</v>
      </c>
      <c r="AT58" s="104">
        <v>0</v>
      </c>
      <c r="AU58" s="104">
        <v>0</v>
      </c>
      <c r="AV58" s="105">
        <f t="shared" si="5"/>
        <v>2232138</v>
      </c>
    </row>
    <row r="59" spans="1:48" s="10" customFormat="1" ht="12.75">
      <c r="A59" s="10" t="s">
        <v>71</v>
      </c>
      <c r="B59" s="103">
        <f t="shared" si="15"/>
        <v>146486</v>
      </c>
      <c r="C59" s="104">
        <f t="shared" si="6"/>
        <v>0</v>
      </c>
      <c r="D59" s="104">
        <f t="shared" si="7"/>
        <v>501085.00000000006</v>
      </c>
      <c r="E59" s="104">
        <f t="shared" si="8"/>
        <v>80182.40000000001</v>
      </c>
      <c r="F59" s="104">
        <f t="shared" si="9"/>
        <v>115075</v>
      </c>
      <c r="G59" s="104">
        <f t="shared" si="10"/>
        <v>427536</v>
      </c>
      <c r="H59" s="104">
        <f t="shared" si="11"/>
        <v>1799898</v>
      </c>
      <c r="I59" s="104">
        <f t="shared" si="12"/>
        <v>129234</v>
      </c>
      <c r="J59" s="104">
        <f t="shared" si="13"/>
        <v>1717639.4825133085</v>
      </c>
      <c r="K59" s="104">
        <f t="shared" si="14"/>
        <v>0</v>
      </c>
      <c r="L59" s="105">
        <f t="shared" si="2"/>
        <v>4917135.882513309</v>
      </c>
      <c r="M59" s="106"/>
      <c r="N59" s="103">
        <v>46258.73684210526</v>
      </c>
      <c r="O59" s="104">
        <v>0</v>
      </c>
      <c r="P59" s="104">
        <v>157705.36842105264</v>
      </c>
      <c r="Q59" s="104">
        <v>66102.45263157896</v>
      </c>
      <c r="R59" s="104">
        <v>64756.10526315789</v>
      </c>
      <c r="S59" s="104">
        <v>258519.05263157893</v>
      </c>
      <c r="T59" s="104">
        <v>718363.5263157894</v>
      </c>
      <c r="U59" s="104">
        <v>50268.73684210526</v>
      </c>
      <c r="V59" s="104">
        <v>625911.7983027822</v>
      </c>
      <c r="W59" s="104">
        <v>0</v>
      </c>
      <c r="X59" s="105">
        <f t="shared" si="3"/>
        <v>1987885.7772501505</v>
      </c>
      <c r="Y59" s="106"/>
      <c r="Z59" s="103">
        <v>100227.26315789473</v>
      </c>
      <c r="AA59" s="104">
        <v>0</v>
      </c>
      <c r="AB59" s="104">
        <v>343379.6315789474</v>
      </c>
      <c r="AC59" s="104">
        <v>14079.947368421053</v>
      </c>
      <c r="AD59" s="104">
        <v>50318.89473684211</v>
      </c>
      <c r="AE59" s="104">
        <v>169016.94736842107</v>
      </c>
      <c r="AF59" s="104">
        <v>1081534.4736842106</v>
      </c>
      <c r="AG59" s="104">
        <v>78965.26315789473</v>
      </c>
      <c r="AH59" s="104">
        <v>1091727.6842105263</v>
      </c>
      <c r="AI59" s="104">
        <v>0</v>
      </c>
      <c r="AJ59" s="105">
        <f t="shared" si="4"/>
        <v>2929250.1052631577</v>
      </c>
      <c r="AK59" s="106"/>
      <c r="AL59" s="103">
        <v>0</v>
      </c>
      <c r="AM59" s="104">
        <v>0</v>
      </c>
      <c r="AN59" s="104">
        <v>0</v>
      </c>
      <c r="AO59" s="104">
        <v>0</v>
      </c>
      <c r="AP59" s="104">
        <v>0</v>
      </c>
      <c r="AQ59" s="104">
        <v>0</v>
      </c>
      <c r="AR59" s="104">
        <v>0</v>
      </c>
      <c r="AS59" s="104">
        <v>0</v>
      </c>
      <c r="AT59" s="104">
        <v>0</v>
      </c>
      <c r="AU59" s="104">
        <v>0</v>
      </c>
      <c r="AV59" s="105">
        <f t="shared" si="5"/>
        <v>0</v>
      </c>
    </row>
    <row r="60" spans="1:48" s="10" customFormat="1" ht="12.75">
      <c r="A60" s="10" t="s">
        <v>72</v>
      </c>
      <c r="B60" s="103">
        <f t="shared" si="15"/>
        <v>1894962</v>
      </c>
      <c r="C60" s="104">
        <f t="shared" si="6"/>
        <v>0</v>
      </c>
      <c r="D60" s="104">
        <f t="shared" si="7"/>
        <v>5373024</v>
      </c>
      <c r="E60" s="104">
        <f t="shared" si="8"/>
        <v>2163477.5</v>
      </c>
      <c r="F60" s="104">
        <f t="shared" si="9"/>
        <v>1741328</v>
      </c>
      <c r="G60" s="104">
        <f t="shared" si="10"/>
        <v>2774585</v>
      </c>
      <c r="H60" s="104">
        <f t="shared" si="11"/>
        <v>23572335</v>
      </c>
      <c r="I60" s="104">
        <f t="shared" si="12"/>
        <v>1951404</v>
      </c>
      <c r="J60" s="104">
        <f t="shared" si="13"/>
        <v>20405805.22672505</v>
      </c>
      <c r="K60" s="104">
        <f t="shared" si="14"/>
        <v>0</v>
      </c>
      <c r="L60" s="105">
        <f t="shared" si="2"/>
        <v>59876920.72672505</v>
      </c>
      <c r="M60" s="106"/>
      <c r="N60" s="103">
        <v>378992.4</v>
      </c>
      <c r="O60" s="104">
        <v>0</v>
      </c>
      <c r="P60" s="104">
        <v>1077771.4</v>
      </c>
      <c r="Q60" s="104">
        <v>1209273.7</v>
      </c>
      <c r="R60" s="104">
        <v>776960.6</v>
      </c>
      <c r="S60" s="104">
        <v>524269</v>
      </c>
      <c r="T60" s="104">
        <v>4597879</v>
      </c>
      <c r="U60" s="104">
        <v>483884.8</v>
      </c>
      <c r="V60" s="104">
        <v>5208090.026725048</v>
      </c>
      <c r="W60" s="104">
        <v>0</v>
      </c>
      <c r="X60" s="105">
        <f t="shared" si="3"/>
        <v>14257120.926725049</v>
      </c>
      <c r="Y60" s="106"/>
      <c r="Z60" s="103">
        <v>1515969.6</v>
      </c>
      <c r="AA60" s="104">
        <v>0</v>
      </c>
      <c r="AB60" s="104">
        <v>4295252.6</v>
      </c>
      <c r="AC60" s="104">
        <v>954203.8</v>
      </c>
      <c r="AD60" s="104">
        <v>964367.4</v>
      </c>
      <c r="AE60" s="104">
        <v>2196734</v>
      </c>
      <c r="AF60" s="104">
        <v>18946551</v>
      </c>
      <c r="AG60" s="104">
        <v>1467519.2</v>
      </c>
      <c r="AH60" s="104">
        <v>15197715.200000001</v>
      </c>
      <c r="AI60" s="104">
        <v>0</v>
      </c>
      <c r="AJ60" s="105">
        <f t="shared" si="4"/>
        <v>45538312.8</v>
      </c>
      <c r="AK60" s="106"/>
      <c r="AL60" s="103">
        <v>0</v>
      </c>
      <c r="AM60" s="104">
        <v>0</v>
      </c>
      <c r="AN60" s="104">
        <v>0</v>
      </c>
      <c r="AO60" s="104">
        <v>0</v>
      </c>
      <c r="AP60" s="104">
        <v>0</v>
      </c>
      <c r="AQ60" s="104">
        <v>53582</v>
      </c>
      <c r="AR60" s="104">
        <v>27905</v>
      </c>
      <c r="AS60" s="104">
        <v>0</v>
      </c>
      <c r="AT60" s="104">
        <v>0</v>
      </c>
      <c r="AU60" s="104">
        <v>0</v>
      </c>
      <c r="AV60" s="105">
        <f t="shared" si="5"/>
        <v>81487</v>
      </c>
    </row>
    <row r="61" spans="1:48" s="10" customFormat="1" ht="12.75">
      <c r="A61" s="10" t="s">
        <v>73</v>
      </c>
      <c r="B61" s="103">
        <f t="shared" si="15"/>
        <v>200335</v>
      </c>
      <c r="C61" s="104">
        <f t="shared" si="6"/>
        <v>0</v>
      </c>
      <c r="D61" s="104">
        <f t="shared" si="7"/>
        <v>275091</v>
      </c>
      <c r="E61" s="104">
        <f t="shared" si="8"/>
        <v>654297.71</v>
      </c>
      <c r="F61" s="104">
        <f t="shared" si="9"/>
        <v>254527</v>
      </c>
      <c r="G61" s="104">
        <f t="shared" si="10"/>
        <v>255953</v>
      </c>
      <c r="H61" s="104">
        <f t="shared" si="11"/>
        <v>2265759</v>
      </c>
      <c r="I61" s="104">
        <f t="shared" si="12"/>
        <v>170882</v>
      </c>
      <c r="J61" s="104">
        <f t="shared" si="13"/>
        <v>2151200.3276652917</v>
      </c>
      <c r="K61" s="104">
        <f t="shared" si="14"/>
        <v>0</v>
      </c>
      <c r="L61" s="105">
        <f t="shared" si="2"/>
        <v>6228045.037665292</v>
      </c>
      <c r="M61" s="106"/>
      <c r="N61" s="103">
        <v>87102.17391304349</v>
      </c>
      <c r="O61" s="104">
        <v>0</v>
      </c>
      <c r="P61" s="104">
        <v>111731.47826086957</v>
      </c>
      <c r="Q61" s="104">
        <v>368756.1882608696</v>
      </c>
      <c r="R61" s="104">
        <v>174730.1739130435</v>
      </c>
      <c r="S61" s="104">
        <v>149262.08695652176</v>
      </c>
      <c r="T61" s="104">
        <v>921210.7826086958</v>
      </c>
      <c r="U61" s="104">
        <v>86254.65217391305</v>
      </c>
      <c r="V61" s="104">
        <v>1051581.197230509</v>
      </c>
      <c r="W61" s="104">
        <v>0</v>
      </c>
      <c r="X61" s="105">
        <f t="shared" si="3"/>
        <v>2950628.7333174655</v>
      </c>
      <c r="Y61" s="106"/>
      <c r="Z61" s="103">
        <v>113232.82608695651</v>
      </c>
      <c r="AA61" s="104">
        <v>0</v>
      </c>
      <c r="AB61" s="104">
        <v>163359.52173913043</v>
      </c>
      <c r="AC61" s="104">
        <v>285541.5217391304</v>
      </c>
      <c r="AD61" s="104">
        <v>79796.82608695651</v>
      </c>
      <c r="AE61" s="104">
        <v>106690.91304347824</v>
      </c>
      <c r="AF61" s="104">
        <v>1344548.2173913042</v>
      </c>
      <c r="AG61" s="104">
        <v>84627.34782608695</v>
      </c>
      <c r="AH61" s="104">
        <v>1099619.1304347825</v>
      </c>
      <c r="AI61" s="104">
        <v>0</v>
      </c>
      <c r="AJ61" s="105">
        <f t="shared" si="4"/>
        <v>3277416.304347826</v>
      </c>
      <c r="AK61" s="106"/>
      <c r="AL61" s="103">
        <v>0</v>
      </c>
      <c r="AM61" s="104">
        <v>0</v>
      </c>
      <c r="AN61" s="104">
        <v>0</v>
      </c>
      <c r="AO61" s="104">
        <v>0</v>
      </c>
      <c r="AP61" s="104">
        <v>0</v>
      </c>
      <c r="AQ61" s="104">
        <v>0</v>
      </c>
      <c r="AR61" s="104">
        <v>0</v>
      </c>
      <c r="AS61" s="104">
        <v>0</v>
      </c>
      <c r="AT61" s="104">
        <v>0</v>
      </c>
      <c r="AU61" s="104">
        <v>0</v>
      </c>
      <c r="AV61" s="105">
        <f t="shared" si="5"/>
        <v>0</v>
      </c>
    </row>
    <row r="62" spans="1:48" s="10" customFormat="1" ht="12.75">
      <c r="A62" s="10" t="s">
        <v>74</v>
      </c>
      <c r="B62" s="103">
        <f t="shared" si="15"/>
        <v>0</v>
      </c>
      <c r="C62" s="104">
        <f t="shared" si="6"/>
        <v>0</v>
      </c>
      <c r="D62" s="104">
        <f t="shared" si="7"/>
        <v>0</v>
      </c>
      <c r="E62" s="104">
        <f t="shared" si="8"/>
        <v>0</v>
      </c>
      <c r="F62" s="104">
        <f t="shared" si="9"/>
        <v>0</v>
      </c>
      <c r="G62" s="104">
        <f t="shared" si="10"/>
        <v>0</v>
      </c>
      <c r="H62" s="104">
        <f t="shared" si="11"/>
        <v>0</v>
      </c>
      <c r="I62" s="104">
        <f t="shared" si="12"/>
        <v>0</v>
      </c>
      <c r="J62" s="104">
        <f t="shared" si="13"/>
        <v>0</v>
      </c>
      <c r="K62" s="104">
        <f t="shared" si="14"/>
        <v>0</v>
      </c>
      <c r="L62" s="105">
        <f t="shared" si="2"/>
        <v>0</v>
      </c>
      <c r="M62" s="106"/>
      <c r="N62" s="103">
        <v>0</v>
      </c>
      <c r="O62" s="104">
        <v>0</v>
      </c>
      <c r="P62" s="104">
        <v>0</v>
      </c>
      <c r="Q62" s="104">
        <v>0</v>
      </c>
      <c r="R62" s="104">
        <v>0</v>
      </c>
      <c r="S62" s="104">
        <v>0</v>
      </c>
      <c r="T62" s="104">
        <v>0</v>
      </c>
      <c r="U62" s="104">
        <v>0</v>
      </c>
      <c r="V62" s="104">
        <v>0</v>
      </c>
      <c r="W62" s="104">
        <v>0</v>
      </c>
      <c r="X62" s="105">
        <f t="shared" si="3"/>
        <v>0</v>
      </c>
      <c r="Y62" s="106"/>
      <c r="Z62" s="103">
        <v>0</v>
      </c>
      <c r="AA62" s="104">
        <v>0</v>
      </c>
      <c r="AB62" s="104">
        <v>0</v>
      </c>
      <c r="AC62" s="104">
        <v>0</v>
      </c>
      <c r="AD62" s="104">
        <v>0</v>
      </c>
      <c r="AE62" s="104">
        <v>0</v>
      </c>
      <c r="AF62" s="104">
        <v>0</v>
      </c>
      <c r="AG62" s="104">
        <v>0</v>
      </c>
      <c r="AH62" s="104">
        <v>0</v>
      </c>
      <c r="AI62" s="104">
        <v>0</v>
      </c>
      <c r="AJ62" s="105">
        <f t="shared" si="4"/>
        <v>0</v>
      </c>
      <c r="AK62" s="106"/>
      <c r="AL62" s="103">
        <v>0</v>
      </c>
      <c r="AM62" s="104">
        <v>0</v>
      </c>
      <c r="AN62" s="104">
        <v>0</v>
      </c>
      <c r="AO62" s="104">
        <v>0</v>
      </c>
      <c r="AP62" s="104">
        <v>0</v>
      </c>
      <c r="AQ62" s="104">
        <v>0</v>
      </c>
      <c r="AR62" s="104">
        <v>0</v>
      </c>
      <c r="AS62" s="104">
        <v>0</v>
      </c>
      <c r="AT62" s="104">
        <v>0</v>
      </c>
      <c r="AU62" s="104">
        <v>0</v>
      </c>
      <c r="AV62" s="105">
        <f t="shared" si="5"/>
        <v>0</v>
      </c>
    </row>
    <row r="63" spans="2:48" s="10" customFormat="1" ht="12.75">
      <c r="B63" s="107"/>
      <c r="C63" s="108"/>
      <c r="D63" s="108"/>
      <c r="E63" s="108"/>
      <c r="F63" s="108"/>
      <c r="G63" s="108"/>
      <c r="H63" s="108"/>
      <c r="I63" s="108"/>
      <c r="J63" s="108"/>
      <c r="K63" s="108"/>
      <c r="L63" s="109"/>
      <c r="N63" s="107"/>
      <c r="O63" s="108"/>
      <c r="P63" s="108"/>
      <c r="Q63" s="108"/>
      <c r="R63" s="108"/>
      <c r="S63" s="108"/>
      <c r="T63" s="108"/>
      <c r="U63" s="108"/>
      <c r="V63" s="108"/>
      <c r="W63" s="108"/>
      <c r="X63" s="110"/>
      <c r="Z63" s="107"/>
      <c r="AA63" s="111"/>
      <c r="AB63" s="111"/>
      <c r="AC63" s="111"/>
      <c r="AD63" s="111"/>
      <c r="AE63" s="111"/>
      <c r="AF63" s="111"/>
      <c r="AG63" s="108"/>
      <c r="AH63" s="108"/>
      <c r="AI63" s="108"/>
      <c r="AJ63" s="110"/>
      <c r="AL63" s="107"/>
      <c r="AM63" s="111"/>
      <c r="AN63" s="111"/>
      <c r="AO63" s="111"/>
      <c r="AP63" s="111"/>
      <c r="AQ63" s="111"/>
      <c r="AR63" s="111"/>
      <c r="AS63" s="108"/>
      <c r="AT63" s="108"/>
      <c r="AU63" s="111"/>
      <c r="AV63" s="110"/>
    </row>
    <row r="64" spans="1:48" s="10" customFormat="1" ht="13.5" thickBot="1">
      <c r="A64" s="112" t="s">
        <v>6</v>
      </c>
      <c r="B64" s="113">
        <f>SUM(B10:B62)</f>
        <v>85661232</v>
      </c>
      <c r="C64" s="114">
        <f aca="true" t="shared" si="16" ref="C64:L64">SUM(C10:C62)</f>
        <v>0</v>
      </c>
      <c r="D64" s="114">
        <f t="shared" si="16"/>
        <v>210817524</v>
      </c>
      <c r="E64" s="114">
        <f t="shared" si="16"/>
        <v>146826053.18000004</v>
      </c>
      <c r="F64" s="114">
        <f t="shared" si="16"/>
        <v>113789042</v>
      </c>
      <c r="G64" s="114">
        <f t="shared" si="16"/>
        <v>154200960</v>
      </c>
      <c r="H64" s="114">
        <f t="shared" si="16"/>
        <v>1026054842</v>
      </c>
      <c r="I64" s="114">
        <f t="shared" si="16"/>
        <v>72276279</v>
      </c>
      <c r="J64" s="114">
        <f t="shared" si="16"/>
        <v>890279667.2532185</v>
      </c>
      <c r="K64" s="114">
        <f t="shared" si="16"/>
        <v>0</v>
      </c>
      <c r="L64" s="115">
        <f t="shared" si="16"/>
        <v>2699905599.4332185</v>
      </c>
      <c r="N64" s="113">
        <f>SUM(N10:N62)</f>
        <v>33314709.45935043</v>
      </c>
      <c r="O64" s="114">
        <f aca="true" t="shared" si="17" ref="O64:X64">SUM(O10:O62)</f>
        <v>0</v>
      </c>
      <c r="P64" s="114">
        <f t="shared" si="17"/>
        <v>81281790.18127917</v>
      </c>
      <c r="Q64" s="114">
        <f t="shared" si="17"/>
        <v>73778861.54990768</v>
      </c>
      <c r="R64" s="114">
        <f t="shared" si="17"/>
        <v>63685740.64891203</v>
      </c>
      <c r="S64" s="114">
        <f t="shared" si="17"/>
        <v>66863927.78337019</v>
      </c>
      <c r="T64" s="114">
        <f t="shared" si="17"/>
        <v>391489592.4901726</v>
      </c>
      <c r="U64" s="114">
        <f t="shared" si="17"/>
        <v>32828032.21347975</v>
      </c>
      <c r="V64" s="114">
        <f t="shared" si="17"/>
        <v>388678183.4606276</v>
      </c>
      <c r="W64" s="114">
        <f t="shared" si="17"/>
        <v>0</v>
      </c>
      <c r="X64" s="115">
        <f t="shared" si="17"/>
        <v>1131920837.7870996</v>
      </c>
      <c r="Z64" s="113">
        <f>SUM(Z10:Z62)</f>
        <v>52346522.54064956</v>
      </c>
      <c r="AA64" s="114">
        <f aca="true" t="shared" si="18" ref="AA64:AJ64">SUM(AA10:AA62)</f>
        <v>0</v>
      </c>
      <c r="AB64" s="114">
        <f t="shared" si="18"/>
        <v>129535733.81872083</v>
      </c>
      <c r="AC64" s="114">
        <f t="shared" si="18"/>
        <v>72687408.63009228</v>
      </c>
      <c r="AD64" s="114">
        <f t="shared" si="18"/>
        <v>48645706.35108797</v>
      </c>
      <c r="AE64" s="114">
        <f t="shared" si="18"/>
        <v>82701783.21662985</v>
      </c>
      <c r="AF64" s="114">
        <f t="shared" si="18"/>
        <v>608635286.5098273</v>
      </c>
      <c r="AG64" s="114">
        <f t="shared" si="18"/>
        <v>39448246.78652026</v>
      </c>
      <c r="AH64" s="114">
        <f t="shared" si="18"/>
        <v>501601483.7925908</v>
      </c>
      <c r="AI64" s="114">
        <f t="shared" si="18"/>
        <v>0</v>
      </c>
      <c r="AJ64" s="115">
        <f t="shared" si="18"/>
        <v>1535602171.6461189</v>
      </c>
      <c r="AL64" s="113">
        <f>SUM(AL10:AL62)</f>
        <v>0</v>
      </c>
      <c r="AM64" s="114">
        <f aca="true" t="shared" si="19" ref="AM64:AV64">SUM(AM10:AM62)</f>
        <v>0</v>
      </c>
      <c r="AN64" s="114">
        <f t="shared" si="19"/>
        <v>0</v>
      </c>
      <c r="AO64" s="114">
        <f t="shared" si="19"/>
        <v>359783</v>
      </c>
      <c r="AP64" s="114">
        <f t="shared" si="19"/>
        <v>1457595</v>
      </c>
      <c r="AQ64" s="114">
        <f t="shared" si="19"/>
        <v>4635249</v>
      </c>
      <c r="AR64" s="114">
        <f t="shared" si="19"/>
        <v>25929963</v>
      </c>
      <c r="AS64" s="114">
        <f t="shared" si="19"/>
        <v>0</v>
      </c>
      <c r="AT64" s="114">
        <f t="shared" si="19"/>
        <v>0</v>
      </c>
      <c r="AU64" s="114">
        <f t="shared" si="19"/>
        <v>0</v>
      </c>
      <c r="AV64" s="115">
        <f t="shared" si="19"/>
        <v>32382590</v>
      </c>
    </row>
  </sheetData>
  <mergeCells count="4">
    <mergeCell ref="B4:L4"/>
    <mergeCell ref="N4:X4"/>
    <mergeCell ref="Z4:AJ4"/>
    <mergeCell ref="AL4:AV4"/>
  </mergeCells>
  <printOptions/>
  <pageMargins left="0.25" right="0.25" top="0.5" bottom="0.5" header="0.5" footer="0.5"/>
  <pageSetup horizontalDpi="600" verticalDpi="600" orientation="landscape" scale="55" r:id="rId1"/>
  <headerFooter alignWithMargins="0">
    <oddHeader>&amp;L11/9/99&amp;RUNAUDITED
 @ NOLHGA</oddHeader>
    <oddFooter>&amp;CFor member company and GA use only.  The data utilizes estimates and excludes many costs incurred directly by GAs.  It MAY NOT be utilizeed in protesting actual GA assessments.</oddFooter>
  </headerFooter>
  <colBreaks count="3" manualBreakCount="3">
    <brk id="12" max="63" man="1"/>
    <brk id="24" max="63" man="1"/>
    <brk id="36" max="63" man="1"/>
  </colBreaks>
</worksheet>
</file>

<file path=xl/worksheets/sheet64.xml><?xml version="1.0" encoding="utf-8"?>
<worksheet xmlns="http://schemas.openxmlformats.org/spreadsheetml/2006/main" xmlns:r="http://schemas.openxmlformats.org/officeDocument/2006/relationships">
  <dimension ref="A1:G36"/>
  <sheetViews>
    <sheetView zoomScale="75" zoomScaleNormal="75" workbookViewId="0" topLeftCell="B7">
      <selection activeCell="G18" sqref="G18"/>
    </sheetView>
  </sheetViews>
  <sheetFormatPr defaultColWidth="9.00390625" defaultRowHeight="12.75"/>
  <cols>
    <col min="1" max="1" width="50.625" style="0" customWidth="1"/>
    <col min="2" max="2" width="18.50390625" style="0" bestFit="1" customWidth="1"/>
    <col min="3" max="4" width="15.00390625" style="0" bestFit="1" customWidth="1"/>
    <col min="5" max="5" width="13.375" style="0" bestFit="1" customWidth="1"/>
    <col min="6" max="6" width="14.50390625" style="0" bestFit="1" customWidth="1"/>
    <col min="7" max="7" width="15.50390625" style="0" bestFit="1" customWidth="1"/>
    <col min="8" max="16384" width="11.50390625" style="0" customWidth="1"/>
  </cols>
  <sheetData>
    <row r="1" spans="1:7" ht="12.75">
      <c r="A1" s="4" t="s">
        <v>0</v>
      </c>
      <c r="B1" s="4"/>
      <c r="C1" s="1"/>
      <c r="D1" s="1"/>
      <c r="E1" s="1"/>
      <c r="F1" s="1"/>
      <c r="G1" s="1"/>
    </row>
    <row r="2" spans="1:7" ht="12.75">
      <c r="A2" s="138" t="s">
        <v>299</v>
      </c>
      <c r="B2" s="138"/>
      <c r="C2" s="138"/>
      <c r="D2" s="138"/>
      <c r="E2" s="138"/>
      <c r="F2" s="138"/>
      <c r="G2" s="138"/>
    </row>
    <row r="3" spans="1:7" ht="12.75">
      <c r="A3" s="1"/>
      <c r="B3" s="1"/>
      <c r="C3" s="3" t="s">
        <v>0</v>
      </c>
      <c r="D3" s="1"/>
      <c r="E3" s="1"/>
      <c r="F3" s="1"/>
      <c r="G3" s="1"/>
    </row>
    <row r="4" spans="1:7" ht="12.75">
      <c r="A4" s="1"/>
      <c r="B4" s="1"/>
      <c r="C4" s="5"/>
      <c r="D4" s="5" t="s">
        <v>1</v>
      </c>
      <c r="E4" s="5" t="s">
        <v>0</v>
      </c>
      <c r="F4" s="5" t="s">
        <v>2</v>
      </c>
      <c r="G4" s="2" t="s">
        <v>0</v>
      </c>
    </row>
    <row r="5" spans="1:7" ht="12.75">
      <c r="A5" s="1" t="s">
        <v>0</v>
      </c>
      <c r="B5" s="1"/>
      <c r="C5" s="5" t="s">
        <v>3</v>
      </c>
      <c r="D5" s="5" t="s">
        <v>4</v>
      </c>
      <c r="E5" s="5" t="s">
        <v>5</v>
      </c>
      <c r="F5" s="5" t="s">
        <v>4</v>
      </c>
      <c r="G5" s="2" t="s">
        <v>6</v>
      </c>
    </row>
    <row r="6" spans="1:7" ht="12.75">
      <c r="A6" s="1"/>
      <c r="B6" s="1"/>
      <c r="C6" s="1"/>
      <c r="D6" s="1"/>
      <c r="E6" s="1"/>
      <c r="F6" s="1"/>
      <c r="G6" s="1"/>
    </row>
    <row r="7" ht="12.75">
      <c r="A7" s="6" t="s">
        <v>179</v>
      </c>
    </row>
    <row r="8" spans="1:7" ht="12.75">
      <c r="A8" s="10" t="s">
        <v>180</v>
      </c>
      <c r="B8" s="10"/>
      <c r="C8" s="10">
        <f>+summary!G87</f>
        <v>1585603175.7923675</v>
      </c>
      <c r="D8" s="10">
        <f>+summary!H87</f>
        <v>2538959426.9791584</v>
      </c>
      <c r="E8" s="10">
        <f>+summary!I87</f>
        <v>185427173.15202132</v>
      </c>
      <c r="F8" s="10">
        <f>+summary!J87</f>
        <v>64657573.21143371</v>
      </c>
      <c r="G8" s="10">
        <f>SUM(C8:F8)</f>
        <v>4374647349.13498</v>
      </c>
    </row>
    <row r="9" spans="1:7" ht="12.75">
      <c r="A9" s="10"/>
      <c r="B9" s="10"/>
      <c r="C9" s="10"/>
      <c r="D9" s="10"/>
      <c r="E9" s="10"/>
      <c r="F9" s="10"/>
      <c r="G9" s="10"/>
    </row>
    <row r="10" spans="1:7" ht="12.75">
      <c r="A10" s="11" t="s">
        <v>181</v>
      </c>
      <c r="B10" s="10"/>
      <c r="C10" s="10"/>
      <c r="D10" s="10"/>
      <c r="E10" s="10"/>
      <c r="F10" s="10"/>
      <c r="G10" s="10"/>
    </row>
    <row r="11" spans="1:7" ht="12.75">
      <c r="A11" s="10" t="s">
        <v>237</v>
      </c>
      <c r="B11" s="10"/>
      <c r="C11" s="10">
        <f>-summary!G85</f>
        <v>-649494.6084657152</v>
      </c>
      <c r="D11" s="10">
        <f>-summary!H85</f>
        <v>-760195.3472482897</v>
      </c>
      <c r="E11" s="10">
        <f>-summary!I85</f>
        <v>-64146.24338599506</v>
      </c>
      <c r="F11" s="10">
        <f>-summary!J85</f>
        <v>0</v>
      </c>
      <c r="G11" s="10">
        <f>SUM(C11:F11)</f>
        <v>-1473836.1991</v>
      </c>
    </row>
    <row r="12" spans="1:7" ht="12.75">
      <c r="A12" s="10" t="s">
        <v>283</v>
      </c>
      <c r="B12" s="10"/>
      <c r="C12" s="10">
        <f>-summary!G79</f>
        <v>-321174973.2152914</v>
      </c>
      <c r="D12" s="10">
        <f>-summary!H79</f>
        <v>-782029047.1349537</v>
      </c>
      <c r="E12" s="10">
        <f>-summary!I79</f>
        <v>-97018861.57890317</v>
      </c>
      <c r="F12" s="10">
        <f>-summary!J79</f>
        <v>-32289714.02163381</v>
      </c>
      <c r="G12" s="10">
        <f>SUM(C12:F12)</f>
        <v>-1232512595.950782</v>
      </c>
    </row>
    <row r="13" spans="1:7" ht="12.75">
      <c r="A13" s="10" t="s">
        <v>284</v>
      </c>
      <c r="B13" s="10"/>
      <c r="C13" s="10">
        <f>-summary!G41</f>
        <v>-1057244.879099124</v>
      </c>
      <c r="D13" s="10">
        <f>-summary!H41</f>
        <v>-1305176.8227557049</v>
      </c>
      <c r="E13" s="10">
        <f>-summary!I41</f>
        <v>-17170060.00580573</v>
      </c>
      <c r="F13" s="10">
        <f>-summary!J41</f>
        <v>-134420.3242983848</v>
      </c>
      <c r="G13" s="10">
        <f>SUM(C13:F13)</f>
        <v>-19666902.031958945</v>
      </c>
    </row>
    <row r="14" spans="1:7" ht="12.75">
      <c r="A14" s="10" t="s">
        <v>182</v>
      </c>
      <c r="B14" s="10"/>
      <c r="C14" s="10">
        <f>-summary!G31</f>
        <v>-134355172.86093506</v>
      </c>
      <c r="D14" s="10">
        <f>-summary!H31</f>
        <v>-224094846.0148541</v>
      </c>
      <c r="E14" s="10">
        <f>-summary!I31</f>
        <v>-71174105.32392643</v>
      </c>
      <c r="F14" s="10">
        <f>-summary!J31</f>
        <v>-27965.830284366435</v>
      </c>
      <c r="G14" s="10">
        <f>SUM(C14:F14)</f>
        <v>-429652090.03</v>
      </c>
    </row>
    <row r="15" spans="1:7" ht="12.75">
      <c r="A15" s="10"/>
      <c r="B15" s="10"/>
      <c r="C15" s="10"/>
      <c r="D15" s="10"/>
      <c r="E15" s="10"/>
      <c r="F15" s="10"/>
      <c r="G15" s="10"/>
    </row>
    <row r="16" spans="1:7" ht="12.75">
      <c r="A16" s="11" t="s">
        <v>183</v>
      </c>
      <c r="B16" s="10"/>
      <c r="C16" s="10"/>
      <c r="D16" s="10"/>
      <c r="E16" s="10"/>
      <c r="F16" s="10"/>
      <c r="G16" s="10"/>
    </row>
    <row r="17" spans="1:7" ht="12.75">
      <c r="A17" s="10" t="s">
        <v>184</v>
      </c>
      <c r="B17" s="9" t="s">
        <v>185</v>
      </c>
      <c r="C17" s="10">
        <v>-9229279.104097964</v>
      </c>
      <c r="D17" s="10">
        <v>-12518070.471020397</v>
      </c>
      <c r="E17" s="10">
        <v>0</v>
      </c>
      <c r="F17" s="10">
        <v>-393016.3148816314</v>
      </c>
      <c r="G17" s="10">
        <f>SUM(C17:F17)</f>
        <v>-22140365.889999993</v>
      </c>
    </row>
    <row r="18" spans="1:7" ht="12.75">
      <c r="A18" s="10" t="s">
        <v>184</v>
      </c>
      <c r="B18" s="9" t="s">
        <v>224</v>
      </c>
      <c r="C18" s="10">
        <v>0</v>
      </c>
      <c r="D18" s="10">
        <v>0</v>
      </c>
      <c r="E18" s="10">
        <v>0</v>
      </c>
      <c r="F18" s="10">
        <v>0</v>
      </c>
      <c r="G18" s="10">
        <f>SUM(C18:F18)</f>
        <v>0</v>
      </c>
    </row>
    <row r="19" spans="1:7" ht="12.75">
      <c r="A19" s="10" t="s">
        <v>184</v>
      </c>
      <c r="B19" s="9" t="s">
        <v>225</v>
      </c>
      <c r="C19" s="10">
        <v>0</v>
      </c>
      <c r="D19" s="10">
        <v>0</v>
      </c>
      <c r="E19" s="10">
        <v>0</v>
      </c>
      <c r="F19" s="10">
        <v>0</v>
      </c>
      <c r="G19" s="10">
        <f>SUM(C19:F19)</f>
        <v>0</v>
      </c>
    </row>
    <row r="20" spans="1:7" ht="12.75">
      <c r="A20" s="10"/>
      <c r="B20" s="10"/>
      <c r="C20" s="10" t="s">
        <v>0</v>
      </c>
      <c r="D20" s="10" t="s">
        <v>0</v>
      </c>
      <c r="E20" s="10"/>
      <c r="F20" s="10"/>
      <c r="G20" s="10"/>
    </row>
    <row r="21" spans="1:7" ht="12.75">
      <c r="A21" s="11" t="s">
        <v>186</v>
      </c>
      <c r="B21" s="10"/>
      <c r="C21" s="10"/>
      <c r="D21" s="10"/>
      <c r="E21" s="10"/>
      <c r="F21" s="10"/>
      <c r="G21" s="10"/>
    </row>
    <row r="22" spans="1:7" ht="12.75">
      <c r="A22" s="10" t="s">
        <v>184</v>
      </c>
      <c r="B22" s="9" t="s">
        <v>187</v>
      </c>
      <c r="C22" s="10">
        <v>12783826.662620597</v>
      </c>
      <c r="D22" s="10">
        <v>17350080.457791787</v>
      </c>
      <c r="E22" s="10">
        <v>0</v>
      </c>
      <c r="F22" s="10">
        <v>570133.2796644755</v>
      </c>
      <c r="G22" s="10">
        <f>SUM(C22:F22)</f>
        <v>30704040.40007686</v>
      </c>
    </row>
    <row r="23" spans="1:7" ht="12.75">
      <c r="A23" s="10"/>
      <c r="B23" s="10"/>
      <c r="C23" s="10"/>
      <c r="D23" s="10"/>
      <c r="E23" s="10"/>
      <c r="F23" s="10"/>
      <c r="G23" s="10"/>
    </row>
    <row r="24" spans="1:7" ht="12.75">
      <c r="A24" s="11" t="s">
        <v>188</v>
      </c>
      <c r="B24" s="10"/>
      <c r="C24" s="10">
        <f>SUM(C8:C22)</f>
        <v>1131920837.7870986</v>
      </c>
      <c r="D24" s="10">
        <f>SUM(D8:D22)</f>
        <v>1535602171.646118</v>
      </c>
      <c r="E24" s="10">
        <f>SUM(E8:E22)</f>
        <v>-1.4901161193847656E-08</v>
      </c>
      <c r="F24" s="10">
        <f>SUM(F8:F22)</f>
        <v>32382589.99999999</v>
      </c>
      <c r="G24" s="10">
        <f>SUM(G8:G22)</f>
        <v>2699905599.4332166</v>
      </c>
    </row>
    <row r="25" spans="1:7" ht="12.75">
      <c r="A25" s="10"/>
      <c r="B25" s="10"/>
      <c r="C25" s="10"/>
      <c r="D25" s="10"/>
      <c r="E25" s="10"/>
      <c r="F25" s="10"/>
      <c r="G25" s="10"/>
    </row>
    <row r="26" spans="1:7" ht="12.75">
      <c r="A26" s="11" t="s">
        <v>189</v>
      </c>
      <c r="B26" s="10"/>
      <c r="C26" s="10">
        <f>+AntFundingSched!X64</f>
        <v>1131920837.7870996</v>
      </c>
      <c r="D26" s="10">
        <f>+AntFundingSched!AJ64</f>
        <v>1535602171.6461189</v>
      </c>
      <c r="E26" s="10">
        <v>0</v>
      </c>
      <c r="F26" s="10">
        <f>+AntFundingSched!AV64</f>
        <v>32382590</v>
      </c>
      <c r="G26" s="10">
        <f>SUM(C26:F26)</f>
        <v>2699905599.4332185</v>
      </c>
    </row>
    <row r="27" spans="1:7" ht="12.75">
      <c r="A27" s="10"/>
      <c r="B27" s="10"/>
      <c r="C27" s="10"/>
      <c r="D27" s="10"/>
      <c r="E27" s="10"/>
      <c r="F27" s="10"/>
      <c r="G27" s="10"/>
    </row>
    <row r="28" spans="1:7" ht="12.75">
      <c r="A28" s="10" t="s">
        <v>245</v>
      </c>
      <c r="B28" s="10"/>
      <c r="C28" s="10">
        <f>+C24-C26</f>
        <v>0</v>
      </c>
      <c r="D28" s="10">
        <f>+D24-D26</f>
        <v>0</v>
      </c>
      <c r="E28" s="10">
        <f>+E24-E26</f>
        <v>-1.4901161193847656E-08</v>
      </c>
      <c r="F28" s="10">
        <f>+F24-F26</f>
        <v>0</v>
      </c>
      <c r="G28" s="10">
        <f>+G24-G26</f>
        <v>0</v>
      </c>
    </row>
    <row r="29" ht="12.75">
      <c r="E29" t="s">
        <v>0</v>
      </c>
    </row>
    <row r="32" spans="1:7" ht="12.75">
      <c r="A32" t="s">
        <v>184</v>
      </c>
      <c r="C32" s="1">
        <f>+summary!G7</f>
        <v>1128366290.2285764</v>
      </c>
      <c r="D32" s="1">
        <f>+summary!H7</f>
        <v>1530770161.6593468</v>
      </c>
      <c r="E32" s="1">
        <f>+summary!I7</f>
        <v>0</v>
      </c>
      <c r="F32" s="1">
        <f>+summary!J7</f>
        <v>32205473.035217144</v>
      </c>
      <c r="G32" s="1">
        <f>SUM(C32:F32)</f>
        <v>2691341924.9231405</v>
      </c>
    </row>
    <row r="34" spans="1:7" ht="12.75">
      <c r="A34" t="s">
        <v>184</v>
      </c>
      <c r="C34" s="1">
        <f>SUM(C17:C19,C22)</f>
        <v>3554547.5585226323</v>
      </c>
      <c r="D34" s="1">
        <f>SUM(D17:D19,D22)</f>
        <v>4832009.98677139</v>
      </c>
      <c r="E34" s="1">
        <f>SUM(E17:E19,E22)</f>
        <v>0</v>
      </c>
      <c r="F34" s="1">
        <f>SUM(F17:F19,F22)</f>
        <v>177116.96478284406</v>
      </c>
      <c r="G34" s="1">
        <f>SUM(C34:F34)</f>
        <v>8563674.510076866</v>
      </c>
    </row>
    <row r="36" spans="1:7" ht="12.75">
      <c r="A36" t="s">
        <v>184</v>
      </c>
      <c r="C36" s="1">
        <f>+C32+C34</f>
        <v>1131920837.7870991</v>
      </c>
      <c r="D36" s="1">
        <f>+D32+D34</f>
        <v>1535602171.6461182</v>
      </c>
      <c r="E36" s="1">
        <f>+E32+E34</f>
        <v>0</v>
      </c>
      <c r="F36" s="1">
        <f>+F32+F34</f>
        <v>32382589.99999999</v>
      </c>
      <c r="G36" s="1">
        <f>SUM(C36:F36)</f>
        <v>2699905599.433217</v>
      </c>
    </row>
  </sheetData>
  <mergeCells count="1">
    <mergeCell ref="A2:G2"/>
  </mergeCells>
  <printOptions horizontalCentered="1"/>
  <pageMargins left="0" right="0" top="1.04" bottom="0.7" header="0.43" footer="0.5"/>
  <pageSetup orientation="landscape" scale="85" r:id="rId1"/>
  <headerFooter alignWithMargins="0">
    <oddHeader>&amp;L&amp;D&amp;R&amp;"Geneva,Bold"UNAUDITED
©  NOLHGA</oddHeader>
    <oddFooter>&amp;R&amp;"Geneva,Bold"UNAUDITED
© NOLHGA 96</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I77"/>
  <sheetViews>
    <sheetView zoomScale="75" zoomScaleNormal="75" workbookViewId="0" topLeftCell="A1">
      <selection activeCell="B8" sqref="B8"/>
    </sheetView>
  </sheetViews>
  <sheetFormatPr defaultColWidth="9.00390625" defaultRowHeight="12.75"/>
  <cols>
    <col min="1" max="1" width="17.875" style="0" bestFit="1" customWidth="1"/>
    <col min="2" max="2" width="55.00390625" style="0" bestFit="1" customWidth="1"/>
    <col min="3" max="5" width="0" style="0" hidden="1" customWidth="1"/>
    <col min="6" max="6" width="14.50390625" style="0" hidden="1" customWidth="1"/>
    <col min="7" max="7" width="19.125" style="0" bestFit="1" customWidth="1"/>
    <col min="8" max="8" width="53.875" style="0" bestFit="1" customWidth="1"/>
    <col min="9" max="16384" width="11.50390625" style="0" customWidth="1"/>
  </cols>
  <sheetData>
    <row r="1" spans="1:8" ht="12.75">
      <c r="A1" s="139" t="s">
        <v>331</v>
      </c>
      <c r="B1" s="139"/>
      <c r="C1" s="139"/>
      <c r="D1" s="139"/>
      <c r="E1" s="139"/>
      <c r="F1" s="139"/>
      <c r="G1" s="139"/>
      <c r="H1" s="139"/>
    </row>
    <row r="3" spans="1:7" ht="12.75">
      <c r="A3" s="117" t="s">
        <v>0</v>
      </c>
      <c r="B3" s="98"/>
      <c r="C3" s="85"/>
      <c r="D3" s="85"/>
      <c r="E3" s="85"/>
      <c r="F3" s="85"/>
      <c r="G3" s="85"/>
    </row>
    <row r="4" spans="1:8" ht="12.75">
      <c r="A4" s="118" t="s">
        <v>0</v>
      </c>
      <c r="B4" s="92" t="s">
        <v>312</v>
      </c>
      <c r="G4" s="88" t="s">
        <v>313</v>
      </c>
      <c r="H4" s="88" t="s">
        <v>314</v>
      </c>
    </row>
    <row r="5" spans="1:2" ht="12.75">
      <c r="A5" s="6"/>
      <c r="B5" s="119"/>
    </row>
    <row r="6" spans="1:9" ht="12.75">
      <c r="A6" s="120" t="s">
        <v>315</v>
      </c>
      <c r="B6" s="121" t="s">
        <v>316</v>
      </c>
      <c r="C6" s="120"/>
      <c r="D6" s="120"/>
      <c r="E6" s="120"/>
      <c r="F6" s="120"/>
      <c r="G6" s="122">
        <v>2</v>
      </c>
      <c r="H6" s="120" t="s">
        <v>317</v>
      </c>
      <c r="I6" s="120"/>
    </row>
    <row r="7" spans="1:9" ht="12.75">
      <c r="A7" s="120" t="s">
        <v>7</v>
      </c>
      <c r="B7" s="121" t="s">
        <v>318</v>
      </c>
      <c r="C7" s="120"/>
      <c r="D7" s="120"/>
      <c r="E7" s="120"/>
      <c r="F7" s="120"/>
      <c r="G7" s="122">
        <v>1</v>
      </c>
      <c r="H7" s="120" t="s">
        <v>318</v>
      </c>
      <c r="I7" s="120"/>
    </row>
    <row r="8" spans="1:9" ht="12.75">
      <c r="A8" s="120" t="s">
        <v>9</v>
      </c>
      <c r="B8" s="121" t="s">
        <v>316</v>
      </c>
      <c r="C8" s="120"/>
      <c r="D8" s="120"/>
      <c r="E8" s="120"/>
      <c r="F8" s="120"/>
      <c r="G8" s="122">
        <v>2</v>
      </c>
      <c r="H8" s="120" t="s">
        <v>316</v>
      </c>
      <c r="I8" s="120"/>
    </row>
    <row r="9" spans="1:9" ht="12.75">
      <c r="A9" s="120" t="s">
        <v>10</v>
      </c>
      <c r="B9" s="121" t="s">
        <v>319</v>
      </c>
      <c r="C9" s="120"/>
      <c r="D9" s="120"/>
      <c r="E9" s="120"/>
      <c r="F9" s="120"/>
      <c r="G9" s="122">
        <v>2</v>
      </c>
      <c r="H9" s="120" t="s">
        <v>319</v>
      </c>
      <c r="I9" s="120"/>
    </row>
    <row r="10" spans="1:9" ht="12" customHeight="1">
      <c r="A10" s="120" t="s">
        <v>11</v>
      </c>
      <c r="B10" s="121" t="s">
        <v>316</v>
      </c>
      <c r="C10" s="120"/>
      <c r="D10" s="120"/>
      <c r="E10" s="120"/>
      <c r="F10" s="120"/>
      <c r="G10" s="122">
        <v>2</v>
      </c>
      <c r="H10" s="120" t="s">
        <v>317</v>
      </c>
      <c r="I10" s="120"/>
    </row>
    <row r="11" spans="1:9" ht="12.75">
      <c r="A11" s="120" t="s">
        <v>12</v>
      </c>
      <c r="B11" s="121" t="s">
        <v>320</v>
      </c>
      <c r="C11" s="120"/>
      <c r="D11" s="120"/>
      <c r="E11" s="120"/>
      <c r="F11" s="120"/>
      <c r="G11" s="122">
        <v>1</v>
      </c>
      <c r="H11" s="120" t="s">
        <v>317</v>
      </c>
      <c r="I11" s="120"/>
    </row>
    <row r="12" spans="1:9" ht="12.75">
      <c r="A12" s="120" t="s">
        <v>14</v>
      </c>
      <c r="B12" s="121" t="s">
        <v>321</v>
      </c>
      <c r="C12" s="120"/>
      <c r="D12" s="120"/>
      <c r="E12" s="120"/>
      <c r="F12" s="120"/>
      <c r="G12" s="122">
        <v>1</v>
      </c>
      <c r="H12" s="120" t="s">
        <v>322</v>
      </c>
      <c r="I12" s="120"/>
    </row>
    <row r="13" spans="1:9" ht="12.75">
      <c r="A13" s="120" t="s">
        <v>15</v>
      </c>
      <c r="B13" s="121" t="s">
        <v>323</v>
      </c>
      <c r="C13" s="120"/>
      <c r="D13" s="120"/>
      <c r="E13" s="120"/>
      <c r="F13" s="120"/>
      <c r="G13" s="122">
        <v>2</v>
      </c>
      <c r="H13" s="120" t="s">
        <v>324</v>
      </c>
      <c r="I13" s="120"/>
    </row>
    <row r="14" spans="1:9" ht="12.75">
      <c r="A14" s="120" t="s">
        <v>17</v>
      </c>
      <c r="B14" s="121" t="s">
        <v>318</v>
      </c>
      <c r="C14" s="120"/>
      <c r="D14" s="120"/>
      <c r="E14" s="120"/>
      <c r="F14" s="120"/>
      <c r="G14" s="122">
        <v>2</v>
      </c>
      <c r="H14" s="120" t="s">
        <v>317</v>
      </c>
      <c r="I14" s="120"/>
    </row>
    <row r="15" spans="1:9" ht="12.75">
      <c r="A15" s="120" t="s">
        <v>310</v>
      </c>
      <c r="B15" s="121" t="s">
        <v>316</v>
      </c>
      <c r="C15" s="120"/>
      <c r="D15" s="120"/>
      <c r="E15" s="120"/>
      <c r="F15" s="120"/>
      <c r="G15" s="122">
        <v>2</v>
      </c>
      <c r="H15" s="120" t="s">
        <v>317</v>
      </c>
      <c r="I15" s="120"/>
    </row>
    <row r="16" spans="1:9" ht="12.75">
      <c r="A16" s="120" t="s">
        <v>21</v>
      </c>
      <c r="B16" s="121" t="s">
        <v>316</v>
      </c>
      <c r="C16" s="120"/>
      <c r="D16" s="120"/>
      <c r="E16" s="120"/>
      <c r="F16" s="120"/>
      <c r="G16" s="122">
        <v>1</v>
      </c>
      <c r="H16" s="120" t="s">
        <v>325</v>
      </c>
      <c r="I16" s="120"/>
    </row>
    <row r="17" spans="1:9" ht="12.75">
      <c r="A17" s="120" t="s">
        <v>23</v>
      </c>
      <c r="B17" s="121" t="s">
        <v>316</v>
      </c>
      <c r="C17" s="120"/>
      <c r="D17" s="120"/>
      <c r="E17" s="120"/>
      <c r="F17" s="120"/>
      <c r="G17" s="122">
        <v>2</v>
      </c>
      <c r="H17" s="120" t="s">
        <v>318</v>
      </c>
      <c r="I17" s="120"/>
    </row>
    <row r="18" spans="1:9" ht="12.75">
      <c r="A18" s="120" t="s">
        <v>24</v>
      </c>
      <c r="B18" s="121" t="s">
        <v>316</v>
      </c>
      <c r="C18" s="120"/>
      <c r="D18" s="120"/>
      <c r="E18" s="120"/>
      <c r="F18" s="120"/>
      <c r="G18" s="122">
        <v>2</v>
      </c>
      <c r="H18" s="120" t="s">
        <v>317</v>
      </c>
      <c r="I18" s="120"/>
    </row>
    <row r="19" spans="1:9" ht="12.75">
      <c r="A19" s="120" t="s">
        <v>26</v>
      </c>
      <c r="B19" s="121" t="s">
        <v>318</v>
      </c>
      <c r="C19" s="120"/>
      <c r="D19" s="120"/>
      <c r="E19" s="120"/>
      <c r="F19" s="120"/>
      <c r="G19" s="122">
        <v>2</v>
      </c>
      <c r="H19" s="120" t="s">
        <v>318</v>
      </c>
      <c r="I19" s="120"/>
    </row>
    <row r="20" spans="1:9" ht="12.75">
      <c r="A20" s="120" t="s">
        <v>28</v>
      </c>
      <c r="B20" s="121" t="s">
        <v>316</v>
      </c>
      <c r="C20" s="120"/>
      <c r="D20" s="120"/>
      <c r="E20" s="120"/>
      <c r="F20" s="120"/>
      <c r="G20" s="122">
        <v>2</v>
      </c>
      <c r="H20" s="120" t="s">
        <v>317</v>
      </c>
      <c r="I20" s="120"/>
    </row>
    <row r="21" spans="1:9" ht="12.75">
      <c r="A21" s="120" t="s">
        <v>30</v>
      </c>
      <c r="B21" s="121" t="s">
        <v>318</v>
      </c>
      <c r="C21" s="120"/>
      <c r="D21" s="120"/>
      <c r="E21" s="120"/>
      <c r="F21" s="120"/>
      <c r="G21" s="122">
        <v>2</v>
      </c>
      <c r="H21" s="120" t="s">
        <v>318</v>
      </c>
      <c r="I21" s="120"/>
    </row>
    <row r="22" spans="1:9" ht="12.75">
      <c r="A22" s="120" t="s">
        <v>32</v>
      </c>
      <c r="B22" s="121" t="s">
        <v>316</v>
      </c>
      <c r="C22" s="120"/>
      <c r="D22" s="120"/>
      <c r="E22" s="120"/>
      <c r="F22" s="120"/>
      <c r="G22" s="122">
        <v>2</v>
      </c>
      <c r="H22" s="120" t="s">
        <v>316</v>
      </c>
      <c r="I22" s="120"/>
    </row>
    <row r="23" spans="1:9" ht="12.75">
      <c r="A23" s="120" t="s">
        <v>34</v>
      </c>
      <c r="B23" s="121" t="s">
        <v>316</v>
      </c>
      <c r="C23" s="120"/>
      <c r="D23" s="120"/>
      <c r="E23" s="120"/>
      <c r="F23" s="120"/>
      <c r="G23" s="122">
        <v>2</v>
      </c>
      <c r="H23" s="120" t="s">
        <v>317</v>
      </c>
      <c r="I23" s="120"/>
    </row>
    <row r="24" spans="1:9" ht="12.75">
      <c r="A24" s="120" t="s">
        <v>36</v>
      </c>
      <c r="B24" s="121" t="s">
        <v>316</v>
      </c>
      <c r="C24" s="120"/>
      <c r="D24" s="120"/>
      <c r="E24" s="120"/>
      <c r="F24" s="120"/>
      <c r="G24" s="122">
        <v>2</v>
      </c>
      <c r="H24" s="120" t="s">
        <v>318</v>
      </c>
      <c r="I24" s="120"/>
    </row>
    <row r="25" spans="1:9" ht="12.75">
      <c r="A25" s="120" t="s">
        <v>38</v>
      </c>
      <c r="B25" s="121" t="s">
        <v>316</v>
      </c>
      <c r="C25" s="120"/>
      <c r="D25" s="120"/>
      <c r="E25" s="120"/>
      <c r="F25" s="120"/>
      <c r="G25" s="122">
        <v>2</v>
      </c>
      <c r="H25" s="120" t="s">
        <v>317</v>
      </c>
      <c r="I25" s="120"/>
    </row>
    <row r="26" spans="1:9" ht="12.75">
      <c r="A26" s="120" t="s">
        <v>39</v>
      </c>
      <c r="B26" s="121" t="s">
        <v>319</v>
      </c>
      <c r="C26" s="120"/>
      <c r="D26" s="120"/>
      <c r="E26" s="120"/>
      <c r="F26" s="120"/>
      <c r="G26" s="122">
        <v>2</v>
      </c>
      <c r="H26" s="120" t="s">
        <v>319</v>
      </c>
      <c r="I26" s="120"/>
    </row>
    <row r="27" spans="1:9" ht="12.75">
      <c r="A27" s="120" t="s">
        <v>41</v>
      </c>
      <c r="B27" s="121" t="s">
        <v>319</v>
      </c>
      <c r="C27" s="120"/>
      <c r="D27" s="120"/>
      <c r="E27" s="120"/>
      <c r="F27" s="120"/>
      <c r="G27" s="122">
        <v>2</v>
      </c>
      <c r="H27" s="120" t="s">
        <v>319</v>
      </c>
      <c r="I27" s="120"/>
    </row>
    <row r="28" spans="1:9" ht="12.75">
      <c r="A28" s="120" t="s">
        <v>43</v>
      </c>
      <c r="B28" s="121" t="s">
        <v>316</v>
      </c>
      <c r="C28" s="120"/>
      <c r="D28" s="120"/>
      <c r="E28" s="120"/>
      <c r="F28" s="120"/>
      <c r="G28" s="122">
        <v>2</v>
      </c>
      <c r="H28" s="120" t="s">
        <v>317</v>
      </c>
      <c r="I28" s="120"/>
    </row>
    <row r="29" spans="1:9" ht="12.75">
      <c r="A29" s="120" t="s">
        <v>44</v>
      </c>
      <c r="B29" s="121" t="s">
        <v>316</v>
      </c>
      <c r="C29" s="120"/>
      <c r="D29" s="120"/>
      <c r="E29" s="120"/>
      <c r="F29" s="120"/>
      <c r="G29" s="122">
        <v>2</v>
      </c>
      <c r="H29" s="120" t="s">
        <v>317</v>
      </c>
      <c r="I29" s="120"/>
    </row>
    <row r="30" spans="1:9" ht="12.75">
      <c r="A30" s="120" t="s">
        <v>45</v>
      </c>
      <c r="B30" s="121" t="s">
        <v>326</v>
      </c>
      <c r="C30" s="120"/>
      <c r="D30" s="120"/>
      <c r="E30" s="120"/>
      <c r="F30" s="120"/>
      <c r="G30" s="122">
        <v>2</v>
      </c>
      <c r="H30" s="120" t="s">
        <v>317</v>
      </c>
      <c r="I30" s="120"/>
    </row>
    <row r="31" spans="1:9" ht="12.75">
      <c r="A31" s="120" t="s">
        <v>327</v>
      </c>
      <c r="B31" s="121" t="s">
        <v>316</v>
      </c>
      <c r="C31" s="120"/>
      <c r="D31" s="120"/>
      <c r="E31" s="120"/>
      <c r="F31" s="120"/>
      <c r="G31" s="122">
        <v>2</v>
      </c>
      <c r="H31" s="120" t="s">
        <v>317</v>
      </c>
      <c r="I31" s="120"/>
    </row>
    <row r="32" spans="1:9" ht="12.75">
      <c r="A32" s="120" t="s">
        <v>47</v>
      </c>
      <c r="B32" s="121" t="s">
        <v>316</v>
      </c>
      <c r="C32" s="120"/>
      <c r="D32" s="120"/>
      <c r="E32" s="120"/>
      <c r="F32" s="120"/>
      <c r="G32" s="122">
        <v>2</v>
      </c>
      <c r="H32" s="120" t="s">
        <v>317</v>
      </c>
      <c r="I32" s="120"/>
    </row>
    <row r="33" spans="1:9" ht="12.75">
      <c r="A33" s="120" t="s">
        <v>48</v>
      </c>
      <c r="B33" s="121" t="s">
        <v>319</v>
      </c>
      <c r="C33" s="120"/>
      <c r="D33" s="120"/>
      <c r="E33" s="120"/>
      <c r="F33" s="120"/>
      <c r="G33" s="122">
        <v>2</v>
      </c>
      <c r="H33" s="120" t="s">
        <v>319</v>
      </c>
      <c r="I33" s="120"/>
    </row>
    <row r="34" spans="1:9" ht="12.75">
      <c r="A34" s="120" t="s">
        <v>49</v>
      </c>
      <c r="B34" s="121" t="s">
        <v>319</v>
      </c>
      <c r="C34" s="120"/>
      <c r="D34" s="120"/>
      <c r="E34" s="120"/>
      <c r="F34" s="120"/>
      <c r="G34" s="122">
        <v>2</v>
      </c>
      <c r="H34" s="120" t="s">
        <v>319</v>
      </c>
      <c r="I34" s="120"/>
    </row>
    <row r="35" spans="1:9" ht="12.75">
      <c r="A35" s="120" t="s">
        <v>50</v>
      </c>
      <c r="B35" s="121" t="s">
        <v>316</v>
      </c>
      <c r="C35" s="120"/>
      <c r="D35" s="120"/>
      <c r="E35" s="120"/>
      <c r="F35" s="120"/>
      <c r="G35" s="122">
        <v>2</v>
      </c>
      <c r="H35" s="120" t="s">
        <v>317</v>
      </c>
      <c r="I35" s="120"/>
    </row>
    <row r="36" spans="1:9" ht="12.75">
      <c r="A36" s="120" t="s">
        <v>51</v>
      </c>
      <c r="B36" s="121" t="s">
        <v>316</v>
      </c>
      <c r="C36" s="120"/>
      <c r="D36" s="120"/>
      <c r="E36" s="120"/>
      <c r="F36" s="120"/>
      <c r="G36" s="122">
        <v>2</v>
      </c>
      <c r="H36" s="120" t="s">
        <v>317</v>
      </c>
      <c r="I36" s="120"/>
    </row>
    <row r="37" spans="1:9" ht="12.75">
      <c r="A37" s="120" t="s">
        <v>52</v>
      </c>
      <c r="B37" s="121" t="s">
        <v>316</v>
      </c>
      <c r="C37" s="120"/>
      <c r="D37" s="120"/>
      <c r="E37" s="120"/>
      <c r="F37" s="120"/>
      <c r="G37" s="122">
        <v>2</v>
      </c>
      <c r="H37" s="120" t="s">
        <v>317</v>
      </c>
      <c r="I37" s="120"/>
    </row>
    <row r="38" spans="1:9" ht="12.75">
      <c r="A38" s="120" t="s">
        <v>53</v>
      </c>
      <c r="B38" s="121" t="s">
        <v>319</v>
      </c>
      <c r="C38" s="120"/>
      <c r="D38" s="120"/>
      <c r="E38" s="120"/>
      <c r="F38" s="120"/>
      <c r="G38" s="122">
        <v>2</v>
      </c>
      <c r="H38" s="120" t="s">
        <v>319</v>
      </c>
      <c r="I38" s="120"/>
    </row>
    <row r="39" spans="1:9" ht="12.75">
      <c r="A39" s="120" t="s">
        <v>54</v>
      </c>
      <c r="B39" s="121" t="s">
        <v>328</v>
      </c>
      <c r="C39" s="120"/>
      <c r="D39" s="120"/>
      <c r="E39" s="120"/>
      <c r="F39" s="120"/>
      <c r="G39" s="122">
        <v>2</v>
      </c>
      <c r="H39" s="120" t="s">
        <v>325</v>
      </c>
      <c r="I39" s="120"/>
    </row>
    <row r="40" spans="1:9" ht="12.75">
      <c r="A40" s="120" t="s">
        <v>55</v>
      </c>
      <c r="B40" s="121" t="s">
        <v>316</v>
      </c>
      <c r="C40" s="120"/>
      <c r="D40" s="120"/>
      <c r="E40" s="120"/>
      <c r="F40" s="120"/>
      <c r="G40" s="122">
        <v>2</v>
      </c>
      <c r="H40" s="120" t="s">
        <v>317</v>
      </c>
      <c r="I40" s="120"/>
    </row>
    <row r="41" spans="1:9" ht="12.75">
      <c r="A41" s="120" t="s">
        <v>56</v>
      </c>
      <c r="B41" s="121" t="s">
        <v>316</v>
      </c>
      <c r="C41" s="120"/>
      <c r="D41" s="120"/>
      <c r="E41" s="120"/>
      <c r="F41" s="120"/>
      <c r="G41" s="122">
        <v>2</v>
      </c>
      <c r="H41" s="120" t="s">
        <v>317</v>
      </c>
      <c r="I41" s="120"/>
    </row>
    <row r="42" spans="1:9" ht="12.75">
      <c r="A42" s="120" t="s">
        <v>57</v>
      </c>
      <c r="B42" s="121" t="s">
        <v>316</v>
      </c>
      <c r="C42" s="120"/>
      <c r="D42" s="120"/>
      <c r="E42" s="120"/>
      <c r="F42" s="120"/>
      <c r="G42" s="122">
        <v>2</v>
      </c>
      <c r="H42" s="120" t="s">
        <v>317</v>
      </c>
      <c r="I42" s="120"/>
    </row>
    <row r="43" spans="1:9" ht="12.75">
      <c r="A43" s="120" t="s">
        <v>58</v>
      </c>
      <c r="B43" s="121" t="s">
        <v>316</v>
      </c>
      <c r="C43" s="120"/>
      <c r="D43" s="120"/>
      <c r="E43" s="120"/>
      <c r="F43" s="120"/>
      <c r="G43" s="122">
        <v>2</v>
      </c>
      <c r="H43" s="120" t="s">
        <v>317</v>
      </c>
      <c r="I43" s="120"/>
    </row>
    <row r="44" spans="1:9" ht="12.75">
      <c r="A44" s="120" t="s">
        <v>59</v>
      </c>
      <c r="B44" s="121" t="s">
        <v>316</v>
      </c>
      <c r="C44" s="120"/>
      <c r="D44" s="120"/>
      <c r="E44" s="120"/>
      <c r="F44" s="120"/>
      <c r="G44" s="122">
        <v>2</v>
      </c>
      <c r="H44" s="120" t="s">
        <v>317</v>
      </c>
      <c r="I44" s="120"/>
    </row>
    <row r="45" spans="1:9" ht="12.75">
      <c r="A45" s="120" t="s">
        <v>60</v>
      </c>
      <c r="B45" s="121" t="s">
        <v>316</v>
      </c>
      <c r="C45" s="120"/>
      <c r="D45" s="120"/>
      <c r="E45" s="120"/>
      <c r="F45" s="120"/>
      <c r="G45" s="122">
        <v>2</v>
      </c>
      <c r="H45" s="120" t="s">
        <v>317</v>
      </c>
      <c r="I45" s="120"/>
    </row>
    <row r="46" spans="1:9" ht="12.75">
      <c r="A46" s="120" t="s">
        <v>61</v>
      </c>
      <c r="B46" s="121" t="s">
        <v>329</v>
      </c>
      <c r="C46" s="120"/>
      <c r="D46" s="120"/>
      <c r="E46" s="120"/>
      <c r="F46" s="120"/>
      <c r="G46" s="122">
        <v>2</v>
      </c>
      <c r="H46" s="120" t="s">
        <v>317</v>
      </c>
      <c r="I46" s="120"/>
    </row>
    <row r="47" spans="1:9" ht="12.75">
      <c r="A47" s="120" t="s">
        <v>62</v>
      </c>
      <c r="B47" s="121" t="s">
        <v>318</v>
      </c>
      <c r="C47" s="120"/>
      <c r="D47" s="120"/>
      <c r="E47" s="120"/>
      <c r="F47" s="120"/>
      <c r="G47" s="122">
        <v>3</v>
      </c>
      <c r="H47" s="120" t="s">
        <v>318</v>
      </c>
      <c r="I47" s="120"/>
    </row>
    <row r="48" spans="1:9" ht="12.75">
      <c r="A48" s="120" t="s">
        <v>63</v>
      </c>
      <c r="B48" s="121" t="s">
        <v>319</v>
      </c>
      <c r="C48" s="120"/>
      <c r="D48" s="120"/>
      <c r="E48" s="120"/>
      <c r="F48" s="120"/>
      <c r="G48" s="122">
        <v>4</v>
      </c>
      <c r="H48" s="120" t="s">
        <v>319</v>
      </c>
      <c r="I48" s="120"/>
    </row>
    <row r="49" spans="1:9" ht="12.75">
      <c r="A49" s="120" t="s">
        <v>64</v>
      </c>
      <c r="B49" s="121" t="s">
        <v>316</v>
      </c>
      <c r="C49" s="120"/>
      <c r="D49" s="120"/>
      <c r="E49" s="120"/>
      <c r="F49" s="120"/>
      <c r="G49" s="122">
        <v>2</v>
      </c>
      <c r="H49" s="120" t="s">
        <v>317</v>
      </c>
      <c r="I49" s="120"/>
    </row>
    <row r="50" spans="1:9" ht="12.75">
      <c r="A50" s="120" t="s">
        <v>65</v>
      </c>
      <c r="B50" s="121" t="s">
        <v>316</v>
      </c>
      <c r="C50" s="120"/>
      <c r="D50" s="120"/>
      <c r="E50" s="120"/>
      <c r="F50" s="120"/>
      <c r="G50" s="122">
        <v>2</v>
      </c>
      <c r="H50" s="120" t="s">
        <v>317</v>
      </c>
      <c r="I50" s="120"/>
    </row>
    <row r="51" spans="1:9" ht="12.75">
      <c r="A51" s="120" t="s">
        <v>66</v>
      </c>
      <c r="B51" s="121" t="s">
        <v>329</v>
      </c>
      <c r="C51" s="120"/>
      <c r="D51" s="120"/>
      <c r="E51" s="120"/>
      <c r="F51" s="120"/>
      <c r="G51" s="122">
        <v>1</v>
      </c>
      <c r="H51" s="120" t="s">
        <v>329</v>
      </c>
      <c r="I51" s="120"/>
    </row>
    <row r="52" spans="1:9" ht="12.75">
      <c r="A52" s="120" t="s">
        <v>67</v>
      </c>
      <c r="B52" s="121" t="s">
        <v>316</v>
      </c>
      <c r="C52" s="120"/>
      <c r="D52" s="120"/>
      <c r="E52" s="120"/>
      <c r="F52" s="120"/>
      <c r="G52" s="122">
        <v>2</v>
      </c>
      <c r="H52" s="120" t="s">
        <v>317</v>
      </c>
      <c r="I52" s="120"/>
    </row>
    <row r="53" spans="1:9" ht="12.75">
      <c r="A53" s="120" t="s">
        <v>68</v>
      </c>
      <c r="B53" s="121" t="s">
        <v>319</v>
      </c>
      <c r="C53" s="120"/>
      <c r="D53" s="120"/>
      <c r="E53" s="120"/>
      <c r="F53" s="120"/>
      <c r="G53" s="122">
        <v>2</v>
      </c>
      <c r="H53" s="120" t="s">
        <v>319</v>
      </c>
      <c r="I53" s="120"/>
    </row>
    <row r="54" spans="1:9" ht="12.75">
      <c r="A54" s="120" t="s">
        <v>69</v>
      </c>
      <c r="B54" s="121" t="s">
        <v>316</v>
      </c>
      <c r="C54" s="120"/>
      <c r="D54" s="120"/>
      <c r="E54" s="120"/>
      <c r="F54" s="120"/>
      <c r="G54" s="122">
        <v>2</v>
      </c>
      <c r="H54" s="120" t="s">
        <v>318</v>
      </c>
      <c r="I54" s="120"/>
    </row>
    <row r="55" spans="1:9" ht="12.75">
      <c r="A55" s="120" t="s">
        <v>70</v>
      </c>
      <c r="B55" s="121" t="s">
        <v>316</v>
      </c>
      <c r="C55" s="120"/>
      <c r="D55" s="120"/>
      <c r="E55" s="120"/>
      <c r="F55" s="120"/>
      <c r="G55" s="122">
        <v>2</v>
      </c>
      <c r="H55" s="120" t="s">
        <v>317</v>
      </c>
      <c r="I55" s="120"/>
    </row>
    <row r="56" spans="1:9" ht="12.75">
      <c r="A56" s="120" t="s">
        <v>71</v>
      </c>
      <c r="B56" s="121" t="s">
        <v>316</v>
      </c>
      <c r="C56" s="120"/>
      <c r="D56" s="120"/>
      <c r="E56" s="120"/>
      <c r="F56" s="120"/>
      <c r="G56" s="122">
        <v>2</v>
      </c>
      <c r="H56" s="120" t="s">
        <v>317</v>
      </c>
      <c r="I56" s="120"/>
    </row>
    <row r="57" spans="1:9" ht="12.75">
      <c r="A57" s="120" t="s">
        <v>72</v>
      </c>
      <c r="B57" s="121" t="s">
        <v>330</v>
      </c>
      <c r="C57" s="120"/>
      <c r="D57" s="120"/>
      <c r="E57" s="120"/>
      <c r="F57" s="120"/>
      <c r="G57" s="122">
        <v>2</v>
      </c>
      <c r="H57" s="120" t="s">
        <v>330</v>
      </c>
      <c r="I57" s="120"/>
    </row>
    <row r="58" spans="1:9" ht="12.75">
      <c r="A58" s="120" t="s">
        <v>73</v>
      </c>
      <c r="B58" s="121" t="s">
        <v>316</v>
      </c>
      <c r="C58" s="120"/>
      <c r="D58" s="120"/>
      <c r="E58" s="120"/>
      <c r="F58" s="120"/>
      <c r="G58" s="122">
        <v>2</v>
      </c>
      <c r="H58" s="120" t="s">
        <v>317</v>
      </c>
      <c r="I58" s="120"/>
    </row>
    <row r="59" spans="1:2" ht="12.75">
      <c r="A59" s="120"/>
      <c r="B59" s="119"/>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sheetData>
  <mergeCells count="1">
    <mergeCell ref="A1:H1"/>
  </mergeCells>
  <printOptions/>
  <pageMargins left="0.75" right="0.75" top="1" bottom="1" header="0.5" footer="0.5"/>
  <pageSetup fitToHeight="1" fitToWidth="1" horizontalDpi="600" verticalDpi="600" orientation="landscape" scale="57" r:id="rId1"/>
</worksheet>
</file>

<file path=xl/worksheets/sheet66.xml><?xml version="1.0" encoding="utf-8"?>
<worksheet xmlns="http://schemas.openxmlformats.org/spreadsheetml/2006/main" xmlns:r="http://schemas.openxmlformats.org/officeDocument/2006/relationships">
  <dimension ref="A1:H716"/>
  <sheetViews>
    <sheetView zoomScale="75" zoomScaleNormal="75" workbookViewId="0" topLeftCell="A1">
      <selection activeCell="A9" sqref="A9"/>
    </sheetView>
  </sheetViews>
  <sheetFormatPr defaultColWidth="9.00390625" defaultRowHeight="12.75"/>
  <cols>
    <col min="1" max="1" width="15.50390625" style="10" customWidth="1"/>
    <col min="2" max="2" width="11.50390625" style="127" customWidth="1"/>
    <col min="3" max="3" width="17.375" style="10" customWidth="1"/>
    <col min="4" max="4" width="17.50390625" style="10" customWidth="1"/>
    <col min="5" max="6" width="17.375" style="10" customWidth="1"/>
    <col min="7" max="7" width="22.875" style="10" customWidth="1"/>
    <col min="8" max="8" width="17.50390625" style="10" customWidth="1"/>
  </cols>
  <sheetData>
    <row r="1" spans="1:8" ht="12.75">
      <c r="A1" s="141" t="s">
        <v>332</v>
      </c>
      <c r="B1" s="141"/>
      <c r="C1" s="141"/>
      <c r="D1" s="141"/>
      <c r="E1" s="141"/>
      <c r="F1" s="141"/>
      <c r="G1" s="141"/>
      <c r="H1" s="141"/>
    </row>
    <row r="2" spans="1:8" ht="12.75">
      <c r="A2" s="141" t="s">
        <v>333</v>
      </c>
      <c r="B2" s="141"/>
      <c r="C2" s="141"/>
      <c r="D2" s="141"/>
      <c r="E2" s="141"/>
      <c r="F2" s="141"/>
      <c r="G2" s="141"/>
      <c r="H2" s="141"/>
    </row>
    <row r="3" spans="1:8" ht="12.75">
      <c r="A3"/>
      <c r="B3" s="116"/>
      <c r="C3" s="7"/>
      <c r="D3" s="7"/>
      <c r="E3" s="7"/>
      <c r="F3" s="7" t="s">
        <v>0</v>
      </c>
      <c r="G3" s="8" t="s">
        <v>334</v>
      </c>
      <c r="H3" s="142" t="s">
        <v>335</v>
      </c>
    </row>
    <row r="4" spans="2:8" ht="12.75">
      <c r="B4" s="125"/>
      <c r="C4" s="123"/>
      <c r="D4" s="123" t="s">
        <v>1</v>
      </c>
      <c r="E4" s="123"/>
      <c r="F4" s="123" t="s">
        <v>2</v>
      </c>
      <c r="G4" s="124" t="s">
        <v>336</v>
      </c>
      <c r="H4" s="142"/>
    </row>
    <row r="5" spans="1:8" ht="12.75">
      <c r="A5" s="10" t="s">
        <v>309</v>
      </c>
      <c r="B5" s="125" t="s">
        <v>337</v>
      </c>
      <c r="C5" s="123" t="s">
        <v>3</v>
      </c>
      <c r="D5" s="123" t="s">
        <v>4</v>
      </c>
      <c r="E5" s="123" t="s">
        <v>5</v>
      </c>
      <c r="F5" s="123" t="s">
        <v>4</v>
      </c>
      <c r="G5" s="124" t="s">
        <v>6</v>
      </c>
      <c r="H5" s="142"/>
    </row>
    <row r="6" spans="2:7" ht="12.75">
      <c r="B6" s="125"/>
      <c r="G6" s="11"/>
    </row>
    <row r="7" spans="1:8" ht="12.75">
      <c r="A7" s="126" t="s">
        <v>7</v>
      </c>
      <c r="B7" s="131">
        <v>1988</v>
      </c>
      <c r="C7" s="10">
        <v>970835828</v>
      </c>
      <c r="D7" s="10">
        <v>443818753</v>
      </c>
      <c r="E7" s="10">
        <v>755579803</v>
      </c>
      <c r="F7" s="10">
        <v>0</v>
      </c>
      <c r="G7" s="11">
        <f>SUM(C7:F7)</f>
        <v>2170234384</v>
      </c>
      <c r="H7" s="10">
        <v>0</v>
      </c>
    </row>
    <row r="8" spans="1:8" ht="12.75">
      <c r="A8" s="126"/>
      <c r="B8" s="131">
        <v>1989</v>
      </c>
      <c r="C8" s="10">
        <v>961872838</v>
      </c>
      <c r="D8" s="10">
        <v>408511068</v>
      </c>
      <c r="E8" s="10">
        <v>812933944</v>
      </c>
      <c r="F8" s="10">
        <v>0</v>
      </c>
      <c r="G8" s="11">
        <f aca="true" t="shared" si="0" ref="G8:G15">SUM(C8:F8)</f>
        <v>2183317850</v>
      </c>
      <c r="H8" s="10">
        <v>0</v>
      </c>
    </row>
    <row r="9" spans="1:8" ht="12.75">
      <c r="A9" s="126"/>
      <c r="B9" s="131">
        <v>1990</v>
      </c>
      <c r="C9" s="10">
        <v>989979831</v>
      </c>
      <c r="D9" s="10">
        <v>452536894.08</v>
      </c>
      <c r="E9" s="10">
        <v>834467504</v>
      </c>
      <c r="F9" s="10">
        <v>0</v>
      </c>
      <c r="G9" s="11">
        <f t="shared" si="0"/>
        <v>2276984229.08</v>
      </c>
      <c r="H9" s="10">
        <v>0</v>
      </c>
    </row>
    <row r="10" spans="1:8" ht="12.75">
      <c r="A10" s="126"/>
      <c r="B10" s="131">
        <v>1991</v>
      </c>
      <c r="C10" s="10">
        <v>1051877423</v>
      </c>
      <c r="D10" s="10">
        <v>402815551</v>
      </c>
      <c r="E10" s="10">
        <v>839729815</v>
      </c>
      <c r="F10" s="10">
        <v>0</v>
      </c>
      <c r="G10" s="11">
        <f t="shared" si="0"/>
        <v>2294422789</v>
      </c>
      <c r="H10" s="10">
        <v>0</v>
      </c>
    </row>
    <row r="11" spans="1:8" ht="12.75">
      <c r="A11" s="126"/>
      <c r="B11" s="131">
        <v>1992</v>
      </c>
      <c r="C11" s="10">
        <v>1106095824</v>
      </c>
      <c r="D11" s="10">
        <v>428907893.44</v>
      </c>
      <c r="E11" s="10">
        <v>829216722</v>
      </c>
      <c r="F11" s="10">
        <v>0</v>
      </c>
      <c r="G11" s="11">
        <f t="shared" si="0"/>
        <v>2364220439.44</v>
      </c>
      <c r="H11" s="10">
        <v>0</v>
      </c>
    </row>
    <row r="12" spans="1:8" ht="12.75">
      <c r="A12" s="126"/>
      <c r="B12" s="131">
        <v>1993</v>
      </c>
      <c r="C12" s="10">
        <v>1161309120</v>
      </c>
      <c r="D12" s="10">
        <v>381576205</v>
      </c>
      <c r="E12" s="10">
        <v>841132013</v>
      </c>
      <c r="F12" s="10">
        <v>0</v>
      </c>
      <c r="G12" s="11">
        <f t="shared" si="0"/>
        <v>2384017338</v>
      </c>
      <c r="H12" s="10">
        <v>0</v>
      </c>
    </row>
    <row r="13" spans="1:8" ht="12.75">
      <c r="A13" s="126"/>
      <c r="B13" s="131">
        <v>1994</v>
      </c>
      <c r="C13" s="10">
        <v>1263827052</v>
      </c>
      <c r="D13" s="10">
        <v>531556069</v>
      </c>
      <c r="E13" s="10">
        <v>845718962</v>
      </c>
      <c r="F13" s="10">
        <v>0</v>
      </c>
      <c r="G13" s="11">
        <f t="shared" si="0"/>
        <v>2641102083</v>
      </c>
      <c r="H13" s="10">
        <v>0</v>
      </c>
    </row>
    <row r="14" spans="1:8" ht="12.75">
      <c r="A14" s="126"/>
      <c r="B14" s="131">
        <v>1995</v>
      </c>
      <c r="C14" s="10">
        <v>1296860047</v>
      </c>
      <c r="D14" s="10">
        <v>548569570</v>
      </c>
      <c r="E14" s="10">
        <v>848012082</v>
      </c>
      <c r="F14" s="10">
        <v>0</v>
      </c>
      <c r="G14" s="11">
        <f t="shared" si="0"/>
        <v>2693441699</v>
      </c>
      <c r="H14" s="10">
        <v>0</v>
      </c>
    </row>
    <row r="15" spans="1:8" ht="12.75">
      <c r="A15" s="126"/>
      <c r="B15" s="131">
        <v>1996</v>
      </c>
      <c r="C15" s="10">
        <v>1277829767</v>
      </c>
      <c r="D15" s="10">
        <v>494741984</v>
      </c>
      <c r="E15" s="10">
        <v>828155819</v>
      </c>
      <c r="F15" s="10">
        <v>0</v>
      </c>
      <c r="G15" s="11">
        <f t="shared" si="0"/>
        <v>2600727570</v>
      </c>
      <c r="H15" s="10">
        <v>0</v>
      </c>
    </row>
    <row r="16" spans="1:8" ht="12.75">
      <c r="A16" s="126"/>
      <c r="B16" s="131">
        <v>1997</v>
      </c>
      <c r="C16" s="10">
        <v>1527568976</v>
      </c>
      <c r="D16" s="10">
        <v>584143645</v>
      </c>
      <c r="E16" s="10">
        <v>809928972</v>
      </c>
      <c r="F16" s="10">
        <v>0</v>
      </c>
      <c r="G16" s="11">
        <f>SUM(C16:F16)</f>
        <v>2921641593</v>
      </c>
      <c r="H16" s="10">
        <v>0</v>
      </c>
    </row>
    <row r="17" spans="1:8" ht="12.75">
      <c r="A17" s="126"/>
      <c r="B17" s="131">
        <v>1998</v>
      </c>
      <c r="C17" s="128">
        <v>1765228816</v>
      </c>
      <c r="D17" s="128">
        <v>656412928</v>
      </c>
      <c r="E17" s="128">
        <v>801838709</v>
      </c>
      <c r="F17" s="10">
        <v>0</v>
      </c>
      <c r="G17" s="11">
        <f>SUM(C17:F17)</f>
        <v>3223480453</v>
      </c>
      <c r="H17" s="10">
        <v>0</v>
      </c>
    </row>
    <row r="18" spans="1:2" ht="12.75">
      <c r="A18" s="126"/>
      <c r="B18" s="131"/>
    </row>
    <row r="19" spans="1:8" ht="12.75">
      <c r="A19" s="126" t="s">
        <v>9</v>
      </c>
      <c r="B19" s="131">
        <v>1988</v>
      </c>
      <c r="C19" s="10">
        <v>108194556</v>
      </c>
      <c r="D19" s="10">
        <v>146027211</v>
      </c>
      <c r="E19" s="10">
        <v>165500532</v>
      </c>
      <c r="F19" s="10">
        <v>70708094</v>
      </c>
      <c r="G19" s="11">
        <f>SUM(C19:F19)</f>
        <v>490430393</v>
      </c>
      <c r="H19" s="10">
        <v>0</v>
      </c>
    </row>
    <row r="20" spans="1:8" ht="12.75">
      <c r="A20" s="126"/>
      <c r="B20" s="131">
        <v>1989</v>
      </c>
      <c r="C20" s="10">
        <v>98720606</v>
      </c>
      <c r="D20" s="10">
        <v>80620637</v>
      </c>
      <c r="E20" s="10">
        <v>199478149</v>
      </c>
      <c r="F20" s="10">
        <v>133807535</v>
      </c>
      <c r="G20" s="11">
        <f aca="true" t="shared" si="1" ref="G20:G28">SUM(C20:F20)</f>
        <v>512626927</v>
      </c>
      <c r="H20" s="10">
        <v>0</v>
      </c>
    </row>
    <row r="21" spans="1:8" ht="12.75">
      <c r="A21" s="126"/>
      <c r="B21" s="131">
        <v>1990</v>
      </c>
      <c r="C21" s="10">
        <v>105521489</v>
      </c>
      <c r="D21" s="10">
        <v>82639779.12</v>
      </c>
      <c r="E21" s="10">
        <v>211313179</v>
      </c>
      <c r="F21" s="10">
        <v>58817866</v>
      </c>
      <c r="G21" s="11">
        <f t="shared" si="1"/>
        <v>458292313.12</v>
      </c>
      <c r="H21" s="10">
        <v>0</v>
      </c>
    </row>
    <row r="22" spans="1:8" ht="12.75">
      <c r="A22" s="126"/>
      <c r="B22" s="131">
        <v>1991</v>
      </c>
      <c r="C22" s="10">
        <v>117021644</v>
      </c>
      <c r="D22" s="10">
        <v>74559241</v>
      </c>
      <c r="E22" s="10">
        <v>242267271</v>
      </c>
      <c r="F22" s="10">
        <v>71511693</v>
      </c>
      <c r="G22" s="11">
        <f t="shared" si="1"/>
        <v>505359849</v>
      </c>
      <c r="H22" s="10">
        <v>0</v>
      </c>
    </row>
    <row r="23" spans="1:8" ht="12.75">
      <c r="A23" s="126"/>
      <c r="B23" s="131">
        <v>1992</v>
      </c>
      <c r="C23" s="10">
        <v>118894951</v>
      </c>
      <c r="D23" s="10">
        <v>63469976.88</v>
      </c>
      <c r="E23" s="10">
        <v>195289258</v>
      </c>
      <c r="F23" s="10">
        <v>65045346</v>
      </c>
      <c r="G23" s="11">
        <f t="shared" si="1"/>
        <v>442699531.88</v>
      </c>
      <c r="H23" s="10">
        <v>0</v>
      </c>
    </row>
    <row r="24" spans="1:8" ht="12.75">
      <c r="A24" s="126"/>
      <c r="B24" s="131">
        <v>1993</v>
      </c>
      <c r="C24" s="10">
        <v>124823759</v>
      </c>
      <c r="D24" s="10">
        <v>54607616</v>
      </c>
      <c r="E24" s="10">
        <v>242415660</v>
      </c>
      <c r="F24" s="10">
        <v>72723507</v>
      </c>
      <c r="G24" s="11">
        <f t="shared" si="1"/>
        <v>494570542</v>
      </c>
      <c r="H24" s="10">
        <v>0</v>
      </c>
    </row>
    <row r="25" spans="1:8" ht="12.75">
      <c r="A25" s="126"/>
      <c r="B25" s="131">
        <v>1994</v>
      </c>
      <c r="C25" s="10">
        <v>132580495</v>
      </c>
      <c r="D25" s="10">
        <v>69155054</v>
      </c>
      <c r="E25" s="10">
        <v>259965547</v>
      </c>
      <c r="F25" s="10">
        <v>56724285</v>
      </c>
      <c r="G25" s="11">
        <f t="shared" si="1"/>
        <v>518425381</v>
      </c>
      <c r="H25" s="10">
        <v>0</v>
      </c>
    </row>
    <row r="26" spans="1:8" ht="12.75">
      <c r="A26" s="126"/>
      <c r="B26" s="131">
        <v>1995</v>
      </c>
      <c r="C26" s="10">
        <v>136692524</v>
      </c>
      <c r="D26" s="10">
        <v>71601082</v>
      </c>
      <c r="E26" s="10">
        <v>265469085</v>
      </c>
      <c r="F26" s="10">
        <v>49273564</v>
      </c>
      <c r="G26" s="11">
        <f t="shared" si="1"/>
        <v>523036255</v>
      </c>
      <c r="H26" s="10">
        <v>0</v>
      </c>
    </row>
    <row r="27" spans="1:8" ht="12.75">
      <c r="A27" s="126"/>
      <c r="B27" s="131">
        <v>1996</v>
      </c>
      <c r="C27" s="10">
        <v>124780376</v>
      </c>
      <c r="D27" s="10">
        <v>45704264</v>
      </c>
      <c r="E27" s="10">
        <v>270885227</v>
      </c>
      <c r="F27" s="10">
        <v>40384762</v>
      </c>
      <c r="G27" s="11">
        <f t="shared" si="1"/>
        <v>481754629</v>
      </c>
      <c r="H27" s="10">
        <v>0</v>
      </c>
    </row>
    <row r="28" spans="1:8" ht="12.75">
      <c r="A28" s="126"/>
      <c r="B28" s="131">
        <v>1997</v>
      </c>
      <c r="C28" s="10">
        <v>125738063</v>
      </c>
      <c r="D28" s="10">
        <v>66860564</v>
      </c>
      <c r="E28" s="10">
        <v>191985698</v>
      </c>
      <c r="F28" s="10">
        <v>61100032</v>
      </c>
      <c r="G28" s="11">
        <f t="shared" si="1"/>
        <v>445684357</v>
      </c>
      <c r="H28" s="10">
        <v>0</v>
      </c>
    </row>
    <row r="29" spans="1:8" ht="12.75">
      <c r="A29" s="126"/>
      <c r="B29" s="131">
        <v>1998</v>
      </c>
      <c r="C29" s="128">
        <v>123945958</v>
      </c>
      <c r="D29" s="128">
        <v>59588328</v>
      </c>
      <c r="E29" s="128">
        <v>132772524</v>
      </c>
      <c r="F29" s="128">
        <v>42355593</v>
      </c>
      <c r="G29" s="11">
        <f>SUM(C29:F29)</f>
        <v>358662403</v>
      </c>
      <c r="H29" s="10">
        <v>0</v>
      </c>
    </row>
    <row r="30" spans="1:2" ht="12.75">
      <c r="A30" s="126"/>
      <c r="B30" s="131"/>
    </row>
    <row r="31" spans="1:8" ht="12.75">
      <c r="A31" s="126" t="s">
        <v>10</v>
      </c>
      <c r="B31" s="131">
        <v>1988</v>
      </c>
      <c r="C31" s="10">
        <v>688326688</v>
      </c>
      <c r="D31" s="10">
        <v>807437615</v>
      </c>
      <c r="E31" s="10">
        <v>738008373</v>
      </c>
      <c r="F31" s="10">
        <v>0</v>
      </c>
      <c r="G31" s="11">
        <f>SUM(C31:F31)</f>
        <v>2233772676</v>
      </c>
      <c r="H31" s="10">
        <v>0</v>
      </c>
    </row>
    <row r="32" spans="1:8" ht="12.75">
      <c r="A32" s="126"/>
      <c r="B32" s="131">
        <v>1989</v>
      </c>
      <c r="C32" s="10">
        <v>618828696</v>
      </c>
      <c r="D32" s="10">
        <v>902016256</v>
      </c>
      <c r="E32" s="10">
        <v>741844889</v>
      </c>
      <c r="F32" s="10">
        <v>0</v>
      </c>
      <c r="G32" s="11">
        <f aca="true" t="shared" si="2" ref="G32:G40">SUM(C32:F32)</f>
        <v>2262689841</v>
      </c>
      <c r="H32" s="10">
        <v>0</v>
      </c>
    </row>
    <row r="33" spans="1:8" ht="12.75">
      <c r="A33" s="126"/>
      <c r="B33" s="131">
        <v>1990</v>
      </c>
      <c r="C33" s="10">
        <v>668078492</v>
      </c>
      <c r="D33" s="10">
        <v>1036854061.56</v>
      </c>
      <c r="E33" s="10">
        <v>759453231</v>
      </c>
      <c r="F33" s="10">
        <v>0</v>
      </c>
      <c r="G33" s="11">
        <f t="shared" si="2"/>
        <v>2464385784.56</v>
      </c>
      <c r="H33" s="10">
        <v>0</v>
      </c>
    </row>
    <row r="34" spans="1:8" ht="12.75">
      <c r="A34" s="126"/>
      <c r="B34" s="131">
        <v>1991</v>
      </c>
      <c r="C34" s="10">
        <v>680516072</v>
      </c>
      <c r="D34" s="10">
        <v>1033819972</v>
      </c>
      <c r="E34" s="10">
        <v>818143873</v>
      </c>
      <c r="F34" s="10">
        <v>0</v>
      </c>
      <c r="G34" s="11">
        <f t="shared" si="2"/>
        <v>2532479917</v>
      </c>
      <c r="H34" s="10">
        <v>0</v>
      </c>
    </row>
    <row r="35" spans="1:8" ht="12.75">
      <c r="A35" s="126"/>
      <c r="B35" s="131">
        <v>1992</v>
      </c>
      <c r="C35" s="10">
        <v>699190174</v>
      </c>
      <c r="D35" s="10">
        <v>962225506</v>
      </c>
      <c r="E35" s="10">
        <v>888167789</v>
      </c>
      <c r="F35" s="10">
        <v>0</v>
      </c>
      <c r="G35" s="11">
        <f t="shared" si="2"/>
        <v>2549583469</v>
      </c>
      <c r="H35" s="10">
        <v>0</v>
      </c>
    </row>
    <row r="36" spans="1:8" ht="12.75">
      <c r="A36" s="126"/>
      <c r="B36" s="131">
        <v>1993</v>
      </c>
      <c r="C36" s="10">
        <v>769661289</v>
      </c>
      <c r="D36" s="10">
        <v>745520009</v>
      </c>
      <c r="E36" s="10">
        <v>899185814</v>
      </c>
      <c r="F36" s="10">
        <v>0</v>
      </c>
      <c r="G36" s="11">
        <f t="shared" si="2"/>
        <v>2414367112</v>
      </c>
      <c r="H36" s="10">
        <v>0</v>
      </c>
    </row>
    <row r="37" spans="1:8" ht="12.75">
      <c r="A37" s="126"/>
      <c r="B37" s="131">
        <v>1994</v>
      </c>
      <c r="C37" s="10">
        <v>835246733</v>
      </c>
      <c r="D37" s="10">
        <v>1057454156</v>
      </c>
      <c r="E37" s="10">
        <v>947657514</v>
      </c>
      <c r="F37" s="10">
        <v>0</v>
      </c>
      <c r="G37" s="11">
        <f t="shared" si="2"/>
        <v>2840358403</v>
      </c>
      <c r="H37" s="10">
        <v>0</v>
      </c>
    </row>
    <row r="38" spans="1:8" ht="12.75">
      <c r="A38" s="126"/>
      <c r="B38" s="131">
        <v>1995</v>
      </c>
      <c r="C38" s="10">
        <v>904819131</v>
      </c>
      <c r="D38" s="10">
        <v>1101342449</v>
      </c>
      <c r="E38" s="10">
        <v>991282948</v>
      </c>
      <c r="F38" s="10">
        <v>0</v>
      </c>
      <c r="G38" s="11">
        <f t="shared" si="2"/>
        <v>2997444528</v>
      </c>
      <c r="H38" s="10">
        <v>0</v>
      </c>
    </row>
    <row r="39" spans="1:8" ht="12.75">
      <c r="A39" s="126"/>
      <c r="B39" s="131">
        <v>1996</v>
      </c>
      <c r="C39" s="10">
        <v>914872582</v>
      </c>
      <c r="D39" s="10">
        <v>1013791854</v>
      </c>
      <c r="E39" s="10">
        <v>1016208279</v>
      </c>
      <c r="F39" s="10">
        <v>0</v>
      </c>
      <c r="G39" s="11">
        <f t="shared" si="2"/>
        <v>2944872715</v>
      </c>
      <c r="H39" s="10">
        <v>0</v>
      </c>
    </row>
    <row r="40" spans="1:8" ht="12.75">
      <c r="A40" s="126"/>
      <c r="B40" s="131">
        <v>1997</v>
      </c>
      <c r="C40" s="10">
        <v>958535220</v>
      </c>
      <c r="D40" s="10">
        <v>988369329</v>
      </c>
      <c r="E40" s="10">
        <v>1021320576</v>
      </c>
      <c r="F40" s="10">
        <v>0</v>
      </c>
      <c r="G40" s="11">
        <f t="shared" si="2"/>
        <v>2968225125</v>
      </c>
      <c r="H40" s="10">
        <v>0</v>
      </c>
    </row>
    <row r="41" spans="1:8" ht="12.75">
      <c r="A41" s="126"/>
      <c r="B41" s="131">
        <v>1998</v>
      </c>
      <c r="C41" s="128">
        <v>1066565381</v>
      </c>
      <c r="D41" s="128">
        <v>1008731917</v>
      </c>
      <c r="E41" s="128">
        <v>1116492090</v>
      </c>
      <c r="F41" s="10">
        <v>0</v>
      </c>
      <c r="G41" s="11">
        <f>SUM(C41:F41)</f>
        <v>3191789388</v>
      </c>
      <c r="H41" s="10">
        <v>0</v>
      </c>
    </row>
    <row r="42" spans="1:2" ht="12.75">
      <c r="A42" s="126"/>
      <c r="B42" s="131"/>
    </row>
    <row r="43" spans="1:8" ht="12.75">
      <c r="A43" s="126" t="s">
        <v>11</v>
      </c>
      <c r="B43" s="131">
        <v>1988</v>
      </c>
      <c r="C43" s="10">
        <v>403585594</v>
      </c>
      <c r="D43" s="10">
        <v>188657941</v>
      </c>
      <c r="E43" s="10">
        <v>660755540</v>
      </c>
      <c r="F43" s="10">
        <v>89549455</v>
      </c>
      <c r="G43" s="11">
        <f>SUM(C43:F43)</f>
        <v>1342548530</v>
      </c>
      <c r="H43" s="10">
        <v>0</v>
      </c>
    </row>
    <row r="44" spans="1:8" ht="12.75">
      <c r="A44" s="126"/>
      <c r="B44" s="131">
        <v>1989</v>
      </c>
      <c r="C44" s="10">
        <v>389097958</v>
      </c>
      <c r="D44" s="10">
        <v>199354598</v>
      </c>
      <c r="E44" s="10">
        <v>716957257</v>
      </c>
      <c r="F44" s="10">
        <v>88768750</v>
      </c>
      <c r="G44" s="11">
        <f aca="true" t="shared" si="3" ref="G44:G52">SUM(C44:F44)</f>
        <v>1394178563</v>
      </c>
      <c r="H44" s="10">
        <v>0</v>
      </c>
    </row>
    <row r="45" spans="1:8" ht="12.75">
      <c r="A45" s="126"/>
      <c r="B45" s="131">
        <v>1990</v>
      </c>
      <c r="C45" s="10">
        <v>401230229</v>
      </c>
      <c r="D45" s="10">
        <v>224050808.16</v>
      </c>
      <c r="E45" s="10">
        <v>791102524</v>
      </c>
      <c r="F45" s="10">
        <v>83347994</v>
      </c>
      <c r="G45" s="11">
        <f t="shared" si="3"/>
        <v>1499731555.1599998</v>
      </c>
      <c r="H45" s="10">
        <v>0</v>
      </c>
    </row>
    <row r="46" spans="1:8" ht="12.75">
      <c r="A46" s="126"/>
      <c r="B46" s="131">
        <v>1991</v>
      </c>
      <c r="C46" s="10">
        <v>477470898</v>
      </c>
      <c r="D46" s="10">
        <v>200132968</v>
      </c>
      <c r="E46" s="10">
        <v>820348714</v>
      </c>
      <c r="F46" s="10">
        <v>116564832</v>
      </c>
      <c r="G46" s="11">
        <f t="shared" si="3"/>
        <v>1614517412</v>
      </c>
      <c r="H46" s="10">
        <v>0</v>
      </c>
    </row>
    <row r="47" spans="1:8" ht="12.75">
      <c r="A47" s="126"/>
      <c r="B47" s="131">
        <v>1992</v>
      </c>
      <c r="C47" s="10">
        <v>519815865</v>
      </c>
      <c r="D47" s="10">
        <v>256497944.8</v>
      </c>
      <c r="E47" s="10">
        <v>870503940</v>
      </c>
      <c r="F47" s="10">
        <v>97100599</v>
      </c>
      <c r="G47" s="11">
        <f t="shared" si="3"/>
        <v>1743918348.8</v>
      </c>
      <c r="H47" s="10">
        <v>0</v>
      </c>
    </row>
    <row r="48" spans="1:8" ht="12.75">
      <c r="A48" s="126"/>
      <c r="B48" s="131">
        <v>1993</v>
      </c>
      <c r="C48" s="10">
        <v>538560400</v>
      </c>
      <c r="D48" s="10">
        <v>202989051</v>
      </c>
      <c r="E48" s="10">
        <v>934145868</v>
      </c>
      <c r="F48" s="10">
        <v>101590201</v>
      </c>
      <c r="G48" s="11">
        <f t="shared" si="3"/>
        <v>1777285520</v>
      </c>
      <c r="H48" s="10">
        <v>0</v>
      </c>
    </row>
    <row r="49" spans="1:8" ht="12.75">
      <c r="A49" s="140" t="s">
        <v>338</v>
      </c>
      <c r="B49" s="131">
        <v>1994</v>
      </c>
      <c r="C49" s="10">
        <v>684050813</v>
      </c>
      <c r="D49" s="10">
        <v>270384983</v>
      </c>
      <c r="E49" s="10">
        <v>938798293</v>
      </c>
      <c r="F49" s="10">
        <v>97199515</v>
      </c>
      <c r="G49" s="11">
        <f t="shared" si="3"/>
        <v>1990433604</v>
      </c>
      <c r="H49" s="10">
        <v>0</v>
      </c>
    </row>
    <row r="50" spans="1:8" ht="12.75">
      <c r="A50" s="140"/>
      <c r="B50" s="131">
        <v>1995</v>
      </c>
      <c r="C50" s="10">
        <v>707862793</v>
      </c>
      <c r="D50" s="10">
        <v>264823669</v>
      </c>
      <c r="E50" s="10">
        <v>997473403</v>
      </c>
      <c r="F50" s="10">
        <v>100491974</v>
      </c>
      <c r="G50" s="11">
        <f t="shared" si="3"/>
        <v>2070651839</v>
      </c>
      <c r="H50" s="10">
        <v>0</v>
      </c>
    </row>
    <row r="51" spans="1:8" ht="12.75">
      <c r="A51" s="140"/>
      <c r="B51" s="131">
        <v>1996</v>
      </c>
      <c r="C51" s="10">
        <v>656253210</v>
      </c>
      <c r="D51" s="10">
        <v>260552792</v>
      </c>
      <c r="E51" s="10">
        <v>1015805406</v>
      </c>
      <c r="F51" s="10">
        <v>101852660</v>
      </c>
      <c r="G51" s="11">
        <f t="shared" si="3"/>
        <v>2034464068</v>
      </c>
      <c r="H51" s="10">
        <v>0</v>
      </c>
    </row>
    <row r="52" spans="1:8" ht="12.75">
      <c r="A52" s="140"/>
      <c r="B52" s="131">
        <v>1997</v>
      </c>
      <c r="C52" s="10">
        <v>620263360</v>
      </c>
      <c r="D52" s="10">
        <v>314827473</v>
      </c>
      <c r="E52" s="10">
        <v>986732375</v>
      </c>
      <c r="F52" s="10">
        <v>121341074</v>
      </c>
      <c r="G52" s="11">
        <f t="shared" si="3"/>
        <v>2043164282</v>
      </c>
      <c r="H52" s="10">
        <v>0</v>
      </c>
    </row>
    <row r="53" spans="1:8" ht="12.75">
      <c r="A53" s="140"/>
      <c r="B53" s="131">
        <v>1998</v>
      </c>
      <c r="C53" s="128">
        <v>596902987</v>
      </c>
      <c r="D53" s="128">
        <v>391333115</v>
      </c>
      <c r="E53" s="128">
        <v>991468701</v>
      </c>
      <c r="F53" s="128">
        <v>15368342</v>
      </c>
      <c r="G53" s="11">
        <f>SUM(C53:F53)</f>
        <v>1995073145</v>
      </c>
      <c r="H53" s="10">
        <f>11355444+26109</f>
        <v>11381553</v>
      </c>
    </row>
    <row r="54" spans="1:2" ht="12.75">
      <c r="A54" s="126"/>
      <c r="B54" s="131"/>
    </row>
    <row r="55" spans="1:8" ht="12.75">
      <c r="A55" s="126" t="s">
        <v>12</v>
      </c>
      <c r="B55" s="131">
        <v>1988</v>
      </c>
      <c r="C55" s="10">
        <v>5869859995</v>
      </c>
      <c r="D55" s="10">
        <v>5645144027</v>
      </c>
      <c r="E55" s="10">
        <v>6136765670</v>
      </c>
      <c r="F55" s="10">
        <v>0</v>
      </c>
      <c r="G55" s="11">
        <f>SUM(C55:F55)</f>
        <v>17651769692</v>
      </c>
      <c r="H55" s="10">
        <v>0</v>
      </c>
    </row>
    <row r="56" spans="1:8" ht="12.75">
      <c r="A56" s="126"/>
      <c r="B56" s="131">
        <v>1989</v>
      </c>
      <c r="C56" s="10">
        <v>5571024545</v>
      </c>
      <c r="D56" s="10">
        <v>6375337792</v>
      </c>
      <c r="E56" s="10">
        <v>6799488909</v>
      </c>
      <c r="F56" s="10">
        <v>0</v>
      </c>
      <c r="G56" s="11">
        <f aca="true" t="shared" si="4" ref="G56:G64">SUM(C56:F56)</f>
        <v>18745851246</v>
      </c>
      <c r="H56" s="10">
        <v>0</v>
      </c>
    </row>
    <row r="57" spans="1:8" ht="12.75">
      <c r="A57" s="126"/>
      <c r="B57" s="131">
        <v>1990</v>
      </c>
      <c r="C57" s="10">
        <v>6060907103</v>
      </c>
      <c r="D57" s="10">
        <v>7306550304.72</v>
      </c>
      <c r="E57" s="10">
        <v>6895250045</v>
      </c>
      <c r="F57" s="10">
        <v>0</v>
      </c>
      <c r="G57" s="11">
        <f t="shared" si="4"/>
        <v>20262707452.72</v>
      </c>
      <c r="H57" s="10">
        <v>0</v>
      </c>
    </row>
    <row r="58" spans="1:8" ht="12.75">
      <c r="A58" s="126"/>
      <c r="B58" s="131">
        <v>1991</v>
      </c>
      <c r="C58" s="10">
        <v>6457630456</v>
      </c>
      <c r="D58" s="10">
        <v>6896588577</v>
      </c>
      <c r="E58" s="10">
        <v>6959707145</v>
      </c>
      <c r="F58" s="10">
        <v>0</v>
      </c>
      <c r="G58" s="11">
        <f t="shared" si="4"/>
        <v>20313926178</v>
      </c>
      <c r="H58" s="10">
        <v>0</v>
      </c>
    </row>
    <row r="59" spans="1:8" ht="12.75">
      <c r="A59" s="126"/>
      <c r="B59" s="131">
        <v>1992</v>
      </c>
      <c r="C59" s="10">
        <v>6725017888</v>
      </c>
      <c r="D59" s="10">
        <v>6447826507.68</v>
      </c>
      <c r="E59" s="10">
        <v>6809883831</v>
      </c>
      <c r="F59" s="10">
        <v>0</v>
      </c>
      <c r="G59" s="11">
        <f t="shared" si="4"/>
        <v>19982728226.68</v>
      </c>
      <c r="H59" s="10">
        <v>0</v>
      </c>
    </row>
    <row r="60" spans="1:8" ht="12.75">
      <c r="A60" s="126"/>
      <c r="B60" s="131">
        <v>1993</v>
      </c>
      <c r="C60" s="10">
        <v>6899295248</v>
      </c>
      <c r="D60" s="10">
        <v>6183736809</v>
      </c>
      <c r="E60" s="10">
        <v>6660249179</v>
      </c>
      <c r="F60" s="10">
        <v>0</v>
      </c>
      <c r="G60" s="11">
        <f t="shared" si="4"/>
        <v>19743281236</v>
      </c>
      <c r="H60" s="10">
        <v>0</v>
      </c>
    </row>
    <row r="61" spans="1:8" ht="12.75">
      <c r="A61" s="126"/>
      <c r="B61" s="131">
        <v>1994</v>
      </c>
      <c r="C61" s="10">
        <v>7376932083</v>
      </c>
      <c r="D61" s="10">
        <v>9485826336</v>
      </c>
      <c r="E61" s="10">
        <v>6316933092</v>
      </c>
      <c r="F61" s="10">
        <v>0</v>
      </c>
      <c r="G61" s="11">
        <f t="shared" si="4"/>
        <v>23179691511</v>
      </c>
      <c r="H61" s="10">
        <v>0</v>
      </c>
    </row>
    <row r="62" spans="1:8" ht="12.75">
      <c r="A62" s="126"/>
      <c r="B62" s="131">
        <v>1995</v>
      </c>
      <c r="C62" s="10">
        <v>7579574085</v>
      </c>
      <c r="D62" s="10">
        <v>8704477714</v>
      </c>
      <c r="E62" s="10">
        <v>6233903746</v>
      </c>
      <c r="F62" s="10">
        <v>0</v>
      </c>
      <c r="G62" s="11">
        <f t="shared" si="4"/>
        <v>22517955545</v>
      </c>
      <c r="H62" s="10">
        <v>0</v>
      </c>
    </row>
    <row r="63" spans="1:8" ht="12.75">
      <c r="A63" s="126"/>
      <c r="B63" s="131">
        <v>1996</v>
      </c>
      <c r="C63" s="10">
        <v>7616946775</v>
      </c>
      <c r="D63" s="10">
        <v>7718980446</v>
      </c>
      <c r="E63" s="10">
        <v>6374956738</v>
      </c>
      <c r="F63" s="10">
        <v>0</v>
      </c>
      <c r="G63" s="11">
        <f t="shared" si="4"/>
        <v>21710883959</v>
      </c>
      <c r="H63" s="10">
        <v>0</v>
      </c>
    </row>
    <row r="64" spans="1:8" ht="12.75">
      <c r="A64" s="126"/>
      <c r="B64" s="131">
        <v>1997</v>
      </c>
      <c r="C64" s="10">
        <v>7800798993</v>
      </c>
      <c r="D64" s="10">
        <v>7481076398</v>
      </c>
      <c r="E64" s="10">
        <v>6528123426</v>
      </c>
      <c r="F64" s="10">
        <v>0</v>
      </c>
      <c r="G64" s="11">
        <f t="shared" si="4"/>
        <v>21809998817</v>
      </c>
      <c r="H64" s="10">
        <v>0</v>
      </c>
    </row>
    <row r="65" spans="1:8" ht="12.75">
      <c r="A65" s="126"/>
      <c r="B65" s="131">
        <v>1998</v>
      </c>
      <c r="C65" s="128">
        <v>7766804281</v>
      </c>
      <c r="D65" s="128">
        <v>7004696085</v>
      </c>
      <c r="E65" s="128">
        <v>6543001806</v>
      </c>
      <c r="F65" s="10">
        <v>0</v>
      </c>
      <c r="G65" s="11">
        <f>SUM(C65:F65)</f>
        <v>21314502172</v>
      </c>
      <c r="H65" s="10">
        <v>0</v>
      </c>
    </row>
    <row r="66" spans="1:2" ht="12.75">
      <c r="A66" s="126"/>
      <c r="B66" s="131"/>
    </row>
    <row r="67" spans="1:8" ht="12.75">
      <c r="A67" s="126" t="s">
        <v>14</v>
      </c>
      <c r="B67" s="131">
        <v>1988</v>
      </c>
      <c r="C67" s="10">
        <v>828881751</v>
      </c>
      <c r="D67" s="10">
        <v>904720795</v>
      </c>
      <c r="E67" s="10">
        <v>722246214</v>
      </c>
      <c r="F67" s="10">
        <v>0</v>
      </c>
      <c r="G67" s="11">
        <f>SUM(C67:F67)</f>
        <v>2455848760</v>
      </c>
      <c r="H67" s="10">
        <v>0</v>
      </c>
    </row>
    <row r="68" spans="1:8" ht="12.75">
      <c r="A68" s="126"/>
      <c r="B68" s="131">
        <v>1989</v>
      </c>
      <c r="C68" s="10">
        <v>755347127</v>
      </c>
      <c r="D68" s="10">
        <v>830367259</v>
      </c>
      <c r="E68" s="10">
        <v>778209288</v>
      </c>
      <c r="F68" s="10">
        <v>0</v>
      </c>
      <c r="G68" s="11">
        <f aca="true" t="shared" si="5" ref="G68:G76">SUM(C68:F68)</f>
        <v>2363923674</v>
      </c>
      <c r="H68" s="10">
        <v>0</v>
      </c>
    </row>
    <row r="69" spans="1:8" ht="12.75">
      <c r="A69" s="126"/>
      <c r="B69" s="131">
        <v>1990</v>
      </c>
      <c r="C69" s="10">
        <v>780245914</v>
      </c>
      <c r="D69" s="10">
        <v>904046068.44</v>
      </c>
      <c r="E69" s="10">
        <v>829193863</v>
      </c>
      <c r="F69" s="10">
        <v>0</v>
      </c>
      <c r="G69" s="11">
        <f t="shared" si="5"/>
        <v>2513485845.44</v>
      </c>
      <c r="H69" s="10">
        <v>0</v>
      </c>
    </row>
    <row r="70" spans="1:8" ht="12.75">
      <c r="A70" s="126"/>
      <c r="B70" s="131">
        <v>1991</v>
      </c>
      <c r="C70" s="10">
        <v>853159701</v>
      </c>
      <c r="D70" s="10">
        <v>972231813</v>
      </c>
      <c r="E70" s="10">
        <v>890312886</v>
      </c>
      <c r="F70" s="10">
        <v>0</v>
      </c>
      <c r="G70" s="11">
        <f t="shared" si="5"/>
        <v>2715704400</v>
      </c>
      <c r="H70" s="10">
        <v>0</v>
      </c>
    </row>
    <row r="71" spans="1:8" ht="12.75">
      <c r="A71" s="126"/>
      <c r="B71" s="131">
        <v>1992</v>
      </c>
      <c r="C71" s="10">
        <v>865720501</v>
      </c>
      <c r="D71" s="10">
        <v>838610367.88</v>
      </c>
      <c r="E71" s="10">
        <v>934379767</v>
      </c>
      <c r="F71" s="10">
        <v>0</v>
      </c>
      <c r="G71" s="11">
        <f t="shared" si="5"/>
        <v>2638710635.88</v>
      </c>
      <c r="H71" s="10">
        <v>0</v>
      </c>
    </row>
    <row r="72" spans="1:8" ht="12.75">
      <c r="A72" s="126"/>
      <c r="B72" s="131">
        <v>1993</v>
      </c>
      <c r="C72" s="10">
        <v>963784454</v>
      </c>
      <c r="D72" s="10">
        <v>687758554</v>
      </c>
      <c r="E72" s="10">
        <v>1011110506</v>
      </c>
      <c r="F72" s="10">
        <v>0</v>
      </c>
      <c r="G72" s="11">
        <f t="shared" si="5"/>
        <v>2662653514</v>
      </c>
      <c r="H72" s="10">
        <v>0</v>
      </c>
    </row>
    <row r="73" spans="1:8" ht="12.75">
      <c r="A73" s="126"/>
      <c r="B73" s="131">
        <v>1994</v>
      </c>
      <c r="C73" s="10">
        <v>1030999407</v>
      </c>
      <c r="D73" s="10">
        <v>895579411</v>
      </c>
      <c r="E73" s="10">
        <v>1063105936</v>
      </c>
      <c r="F73" s="10">
        <v>0</v>
      </c>
      <c r="G73" s="11">
        <f t="shared" si="5"/>
        <v>2989684754</v>
      </c>
      <c r="H73" s="10">
        <v>0</v>
      </c>
    </row>
    <row r="74" spans="1:8" ht="12.75">
      <c r="A74" s="126"/>
      <c r="B74" s="131">
        <v>1995</v>
      </c>
      <c r="C74" s="10">
        <v>1105172733</v>
      </c>
      <c r="D74" s="10">
        <v>988485271</v>
      </c>
      <c r="E74" s="10">
        <v>1157687855</v>
      </c>
      <c r="F74" s="10">
        <v>0</v>
      </c>
      <c r="G74" s="11">
        <f t="shared" si="5"/>
        <v>3251345859</v>
      </c>
      <c r="H74" s="10">
        <v>0</v>
      </c>
    </row>
    <row r="75" spans="1:8" ht="12.75">
      <c r="A75" s="126"/>
      <c r="B75" s="131">
        <v>1996</v>
      </c>
      <c r="C75" s="10">
        <v>1140336981</v>
      </c>
      <c r="D75" s="10">
        <v>788299041</v>
      </c>
      <c r="E75" s="10">
        <v>1223491697</v>
      </c>
      <c r="F75" s="10">
        <v>0</v>
      </c>
      <c r="G75" s="11">
        <f t="shared" si="5"/>
        <v>3152127719</v>
      </c>
      <c r="H75" s="10">
        <v>0</v>
      </c>
    </row>
    <row r="76" spans="1:8" ht="12.75">
      <c r="A76" s="126"/>
      <c r="B76" s="131">
        <v>1997</v>
      </c>
      <c r="C76" s="10">
        <v>1161040457</v>
      </c>
      <c r="D76" s="10">
        <v>901641637</v>
      </c>
      <c r="E76" s="10">
        <v>1249027863</v>
      </c>
      <c r="F76" s="10">
        <v>0</v>
      </c>
      <c r="G76" s="11">
        <f t="shared" si="5"/>
        <v>3311709957</v>
      </c>
      <c r="H76" s="10">
        <v>0</v>
      </c>
    </row>
    <row r="77" spans="1:8" ht="12.75">
      <c r="A77" s="126"/>
      <c r="B77" s="131">
        <v>1998</v>
      </c>
      <c r="C77" s="128">
        <v>1187254176</v>
      </c>
      <c r="D77" s="128">
        <v>1117339967</v>
      </c>
      <c r="E77" s="128">
        <v>1284019308</v>
      </c>
      <c r="F77" s="10">
        <v>0</v>
      </c>
      <c r="G77" s="11">
        <f>SUM(C77:F77)</f>
        <v>3588613451</v>
      </c>
      <c r="H77" s="10">
        <v>0</v>
      </c>
    </row>
    <row r="78" spans="1:2" ht="12.75">
      <c r="A78" s="126"/>
      <c r="B78" s="131"/>
    </row>
    <row r="79" spans="1:8" ht="12.75">
      <c r="A79" s="126" t="s">
        <v>15</v>
      </c>
      <c r="B79" s="131">
        <v>1988</v>
      </c>
      <c r="C79" s="10">
        <v>1088101087</v>
      </c>
      <c r="D79" s="10">
        <v>814138809</v>
      </c>
      <c r="E79" s="10">
        <v>2007923266</v>
      </c>
      <c r="F79" s="10">
        <v>1056248596</v>
      </c>
      <c r="G79" s="11">
        <f>SUM(C79:F79)</f>
        <v>4966411758</v>
      </c>
      <c r="H79" s="10">
        <v>0</v>
      </c>
    </row>
    <row r="80" spans="1:8" ht="12.75">
      <c r="A80" s="126"/>
      <c r="B80" s="131">
        <v>1989</v>
      </c>
      <c r="C80" s="10">
        <v>1150185716</v>
      </c>
      <c r="D80" s="10">
        <v>924054498</v>
      </c>
      <c r="E80" s="10">
        <v>2357785708</v>
      </c>
      <c r="F80" s="10">
        <v>917855756</v>
      </c>
      <c r="G80" s="11">
        <f aca="true" t="shared" si="6" ref="G80:G88">SUM(C80:F80)</f>
        <v>5349881678</v>
      </c>
      <c r="H80" s="10">
        <v>0</v>
      </c>
    </row>
    <row r="81" spans="1:8" ht="12.75">
      <c r="A81" s="126"/>
      <c r="B81" s="131">
        <v>1990</v>
      </c>
      <c r="C81" s="10">
        <v>1224476571</v>
      </c>
      <c r="D81" s="10">
        <v>1396613823.24</v>
      </c>
      <c r="E81" s="10">
        <v>2605274310</v>
      </c>
      <c r="F81" s="10">
        <v>904765983</v>
      </c>
      <c r="G81" s="11">
        <f t="shared" si="6"/>
        <v>6131130687.24</v>
      </c>
      <c r="H81" s="10">
        <v>0</v>
      </c>
    </row>
    <row r="82" spans="1:8" ht="12.75">
      <c r="A82" s="126"/>
      <c r="B82" s="131">
        <v>1991</v>
      </c>
      <c r="C82" s="10">
        <v>1259496517</v>
      </c>
      <c r="D82" s="10">
        <v>868623997</v>
      </c>
      <c r="E82" s="10">
        <v>2080101981</v>
      </c>
      <c r="F82" s="10">
        <v>798555349</v>
      </c>
      <c r="G82" s="11">
        <f t="shared" si="6"/>
        <v>5006777844</v>
      </c>
      <c r="H82" s="10">
        <v>0</v>
      </c>
    </row>
    <row r="83" spans="1:8" ht="12.75">
      <c r="A83" s="126"/>
      <c r="B83" s="131">
        <v>1992</v>
      </c>
      <c r="C83" s="10">
        <v>1263353236</v>
      </c>
      <c r="D83" s="10">
        <v>1013246298.2</v>
      </c>
      <c r="E83" s="10">
        <v>1900074462</v>
      </c>
      <c r="F83" s="10">
        <v>620598543</v>
      </c>
      <c r="G83" s="11">
        <f t="shared" si="6"/>
        <v>4797272539.2</v>
      </c>
      <c r="H83" s="10">
        <v>0</v>
      </c>
    </row>
    <row r="84" spans="1:8" ht="12.75">
      <c r="A84" s="126"/>
      <c r="B84" s="131">
        <v>1993</v>
      </c>
      <c r="C84" s="10">
        <v>1379972689</v>
      </c>
      <c r="D84" s="10">
        <v>802506092</v>
      </c>
      <c r="E84" s="10">
        <v>1763174845</v>
      </c>
      <c r="F84" s="10">
        <v>537714964</v>
      </c>
      <c r="G84" s="11">
        <f t="shared" si="6"/>
        <v>4483368590</v>
      </c>
      <c r="H84" s="10">
        <v>0</v>
      </c>
    </row>
    <row r="85" spans="1:8" ht="12.75">
      <c r="A85" s="126"/>
      <c r="B85" s="131">
        <v>1994</v>
      </c>
      <c r="C85" s="10">
        <v>1601094600</v>
      </c>
      <c r="D85" s="10">
        <v>1467073952</v>
      </c>
      <c r="E85" s="10">
        <v>1752533368</v>
      </c>
      <c r="F85" s="10">
        <v>1773874230</v>
      </c>
      <c r="G85" s="11">
        <f t="shared" si="6"/>
        <v>6594576150</v>
      </c>
      <c r="H85" s="10">
        <v>0</v>
      </c>
    </row>
    <row r="86" spans="1:8" ht="12.75">
      <c r="A86" s="126"/>
      <c r="B86" s="131">
        <v>1995</v>
      </c>
      <c r="C86" s="10">
        <v>1584649056</v>
      </c>
      <c r="D86" s="10">
        <v>1600898074</v>
      </c>
      <c r="E86" s="10">
        <v>2067627222</v>
      </c>
      <c r="F86" s="10">
        <v>671136066</v>
      </c>
      <c r="G86" s="11">
        <f t="shared" si="6"/>
        <v>5924310418</v>
      </c>
      <c r="H86" s="10">
        <v>0</v>
      </c>
    </row>
    <row r="87" spans="1:8" ht="12.75">
      <c r="A87" s="126"/>
      <c r="B87" s="131">
        <v>1996</v>
      </c>
      <c r="C87" s="10">
        <v>1638095187</v>
      </c>
      <c r="D87" s="10">
        <v>1215287036</v>
      </c>
      <c r="E87" s="10">
        <v>1635755629</v>
      </c>
      <c r="F87" s="10">
        <v>520507398</v>
      </c>
      <c r="G87" s="11">
        <f t="shared" si="6"/>
        <v>5009645250</v>
      </c>
      <c r="H87" s="10">
        <v>0</v>
      </c>
    </row>
    <row r="88" spans="1:8" ht="12.75">
      <c r="A88" s="126"/>
      <c r="B88" s="131">
        <v>1997</v>
      </c>
      <c r="C88" s="10">
        <v>1550476848</v>
      </c>
      <c r="D88" s="10">
        <v>1517374403</v>
      </c>
      <c r="E88" s="10">
        <v>1343566612</v>
      </c>
      <c r="F88" s="10">
        <v>473221338</v>
      </c>
      <c r="G88" s="11">
        <f t="shared" si="6"/>
        <v>4884639201</v>
      </c>
      <c r="H88" s="10">
        <v>0</v>
      </c>
    </row>
    <row r="89" spans="1:8" ht="12.75">
      <c r="A89" s="126"/>
      <c r="B89" s="131">
        <v>1998</v>
      </c>
      <c r="C89" s="128">
        <v>1718180622</v>
      </c>
      <c r="D89" s="128">
        <v>1306572294</v>
      </c>
      <c r="E89" s="128">
        <v>1663892131</v>
      </c>
      <c r="F89" s="128">
        <v>-24492761</v>
      </c>
      <c r="G89" s="11">
        <f>SUM(C89:F89)</f>
        <v>4664152286</v>
      </c>
      <c r="H89" s="10">
        <v>0</v>
      </c>
    </row>
    <row r="90" spans="1:2" ht="12.75">
      <c r="A90" s="126"/>
      <c r="B90" s="131"/>
    </row>
    <row r="91" spans="1:8" ht="12.75">
      <c r="A91" s="126" t="s">
        <v>17</v>
      </c>
      <c r="B91" s="131">
        <v>1988</v>
      </c>
      <c r="C91" s="10">
        <v>268677160</v>
      </c>
      <c r="D91" s="10">
        <v>200351054</v>
      </c>
      <c r="E91" s="10">
        <v>123852673</v>
      </c>
      <c r="F91" s="10">
        <v>0</v>
      </c>
      <c r="G91" s="11">
        <f>SUM(C91:F91)</f>
        <v>592880887</v>
      </c>
      <c r="H91" s="10">
        <v>0</v>
      </c>
    </row>
    <row r="92" spans="1:8" ht="12.75">
      <c r="A92" s="126"/>
      <c r="B92" s="131">
        <v>1989</v>
      </c>
      <c r="C92" s="10">
        <v>294024103</v>
      </c>
      <c r="D92" s="10">
        <v>277245305</v>
      </c>
      <c r="E92" s="10">
        <v>147063120</v>
      </c>
      <c r="F92" s="10">
        <v>0</v>
      </c>
      <c r="G92" s="11">
        <f aca="true" t="shared" si="7" ref="G92:G100">SUM(C92:F92)</f>
        <v>718332528</v>
      </c>
      <c r="H92" s="10">
        <v>0</v>
      </c>
    </row>
    <row r="93" spans="1:8" ht="12.75">
      <c r="A93" s="126"/>
      <c r="B93" s="131">
        <v>1990</v>
      </c>
      <c r="C93" s="10">
        <v>279345372</v>
      </c>
      <c r="D93" s="10">
        <v>428678578.8</v>
      </c>
      <c r="E93" s="10">
        <v>159149269</v>
      </c>
      <c r="F93" s="10">
        <v>0</v>
      </c>
      <c r="G93" s="11">
        <f t="shared" si="7"/>
        <v>867173219.8</v>
      </c>
      <c r="H93" s="10">
        <v>0</v>
      </c>
    </row>
    <row r="94" spans="1:8" ht="12.75">
      <c r="A94" s="126"/>
      <c r="B94" s="131">
        <v>1991</v>
      </c>
      <c r="C94" s="10">
        <v>251924669</v>
      </c>
      <c r="D94" s="10">
        <v>152105063</v>
      </c>
      <c r="E94" s="10">
        <v>167312321</v>
      </c>
      <c r="F94" s="10">
        <v>95930921</v>
      </c>
      <c r="G94" s="11">
        <f t="shared" si="7"/>
        <v>667272974</v>
      </c>
      <c r="H94" s="10">
        <v>0</v>
      </c>
    </row>
    <row r="95" spans="1:8" ht="12.75">
      <c r="A95" s="126"/>
      <c r="B95" s="131">
        <v>1992</v>
      </c>
      <c r="C95" s="10">
        <v>300680060</v>
      </c>
      <c r="D95" s="10">
        <v>166194571.36</v>
      </c>
      <c r="E95" s="10">
        <v>179825527</v>
      </c>
      <c r="F95" s="10">
        <v>119591410</v>
      </c>
      <c r="G95" s="11">
        <f t="shared" si="7"/>
        <v>766291568.36</v>
      </c>
      <c r="H95" s="10">
        <v>0</v>
      </c>
    </row>
    <row r="96" spans="1:8" ht="12.75">
      <c r="A96" s="126"/>
      <c r="B96" s="131">
        <v>1993</v>
      </c>
      <c r="C96" s="10">
        <v>319455282</v>
      </c>
      <c r="D96" s="10">
        <v>168982760</v>
      </c>
      <c r="E96" s="10">
        <v>198654435</v>
      </c>
      <c r="F96" s="10">
        <v>78806194</v>
      </c>
      <c r="G96" s="11">
        <f t="shared" si="7"/>
        <v>765898671</v>
      </c>
      <c r="H96" s="10">
        <v>0</v>
      </c>
    </row>
    <row r="97" spans="1:8" ht="12.75">
      <c r="A97" s="140" t="s">
        <v>338</v>
      </c>
      <c r="B97" s="131">
        <v>1994</v>
      </c>
      <c r="C97" s="10">
        <v>428382476</v>
      </c>
      <c r="D97" s="10">
        <v>523220061</v>
      </c>
      <c r="E97" s="10">
        <v>205453787</v>
      </c>
      <c r="F97" s="10">
        <v>213997835</v>
      </c>
      <c r="G97" s="11">
        <f t="shared" si="7"/>
        <v>1371054159</v>
      </c>
      <c r="H97" s="10">
        <v>0</v>
      </c>
    </row>
    <row r="98" spans="1:8" ht="12.75">
      <c r="A98" s="140"/>
      <c r="B98" s="131">
        <v>1995</v>
      </c>
      <c r="C98" s="10">
        <v>661567700</v>
      </c>
      <c r="D98" s="10">
        <v>708830689</v>
      </c>
      <c r="E98" s="10">
        <v>212484286</v>
      </c>
      <c r="F98" s="10">
        <v>82769667</v>
      </c>
      <c r="G98" s="11">
        <f t="shared" si="7"/>
        <v>1665652342</v>
      </c>
      <c r="H98" s="10">
        <v>0</v>
      </c>
    </row>
    <row r="99" spans="1:8" ht="12.75">
      <c r="A99" s="140"/>
      <c r="B99" s="131">
        <v>1996</v>
      </c>
      <c r="C99" s="10">
        <v>549255118</v>
      </c>
      <c r="D99" s="10">
        <v>655937573</v>
      </c>
      <c r="E99" s="10">
        <v>224620626</v>
      </c>
      <c r="F99" s="10">
        <v>41489322</v>
      </c>
      <c r="G99" s="11">
        <f t="shared" si="7"/>
        <v>1471302639</v>
      </c>
      <c r="H99" s="10">
        <v>0</v>
      </c>
    </row>
    <row r="100" spans="1:8" ht="12.75">
      <c r="A100" s="140"/>
      <c r="B100" s="131">
        <v>1997</v>
      </c>
      <c r="C100" s="10">
        <v>537212842</v>
      </c>
      <c r="D100" s="10">
        <v>630683634</v>
      </c>
      <c r="E100" s="10">
        <v>224519103</v>
      </c>
      <c r="F100" s="10">
        <v>110664993</v>
      </c>
      <c r="G100" s="11">
        <f t="shared" si="7"/>
        <v>1503080572</v>
      </c>
      <c r="H100" s="10">
        <v>0</v>
      </c>
    </row>
    <row r="101" spans="1:8" ht="12.75">
      <c r="A101" s="140"/>
      <c r="B101" s="131">
        <v>1998</v>
      </c>
      <c r="C101" s="128">
        <v>819860827</v>
      </c>
      <c r="D101" s="128">
        <v>925457335</v>
      </c>
      <c r="E101" s="128">
        <v>248690733</v>
      </c>
      <c r="F101" s="128">
        <v>78513421</v>
      </c>
      <c r="G101" s="11">
        <f>SUM(C101:F101)</f>
        <v>2072522316</v>
      </c>
      <c r="H101" s="10">
        <f>10133539+47423</f>
        <v>10180962</v>
      </c>
    </row>
    <row r="102" spans="1:2" ht="12.75">
      <c r="A102" s="126"/>
      <c r="B102" s="131"/>
    </row>
    <row r="103" spans="1:8" ht="12.75">
      <c r="A103" s="126" t="s">
        <v>339</v>
      </c>
      <c r="B103" s="131">
        <v>1988</v>
      </c>
      <c r="C103" s="10">
        <v>0</v>
      </c>
      <c r="D103" s="10">
        <v>0</v>
      </c>
      <c r="E103" s="10">
        <v>0</v>
      </c>
      <c r="F103" s="10">
        <v>0</v>
      </c>
      <c r="G103" s="11">
        <f>SUM(C103:F103)</f>
        <v>0</v>
      </c>
      <c r="H103" s="10">
        <v>0</v>
      </c>
    </row>
    <row r="104" spans="1:8" ht="12.75">
      <c r="A104" s="126" t="s">
        <v>340</v>
      </c>
      <c r="B104" s="131">
        <v>1989</v>
      </c>
      <c r="C104" s="10">
        <v>0</v>
      </c>
      <c r="D104" s="10">
        <v>0</v>
      </c>
      <c r="E104" s="10">
        <v>0</v>
      </c>
      <c r="F104" s="10">
        <v>0</v>
      </c>
      <c r="G104" s="11">
        <f aca="true" t="shared" si="8" ref="G104:G112">SUM(C104:F104)</f>
        <v>0</v>
      </c>
      <c r="H104" s="10">
        <v>0</v>
      </c>
    </row>
    <row r="105" spans="1:8" ht="12.75">
      <c r="A105" s="126"/>
      <c r="B105" s="131">
        <v>1990</v>
      </c>
      <c r="C105" s="10">
        <v>0</v>
      </c>
      <c r="D105" s="10">
        <v>0</v>
      </c>
      <c r="E105" s="10">
        <v>0</v>
      </c>
      <c r="F105" s="10">
        <v>0</v>
      </c>
      <c r="G105" s="11">
        <f t="shared" si="8"/>
        <v>0</v>
      </c>
      <c r="H105" s="10">
        <v>0</v>
      </c>
    </row>
    <row r="106" spans="1:8" ht="12.75">
      <c r="A106" s="126"/>
      <c r="B106" s="131">
        <v>1991</v>
      </c>
      <c r="C106" s="10">
        <v>217338412</v>
      </c>
      <c r="D106" s="10">
        <v>180130467</v>
      </c>
      <c r="E106" s="10">
        <v>510479203</v>
      </c>
      <c r="F106" s="10">
        <v>0</v>
      </c>
      <c r="G106" s="11">
        <f t="shared" si="8"/>
        <v>907948082</v>
      </c>
      <c r="H106" s="10">
        <v>0</v>
      </c>
    </row>
    <row r="107" spans="1:8" ht="12.75">
      <c r="A107" s="126"/>
      <c r="B107" s="131">
        <v>1992</v>
      </c>
      <c r="C107" s="10">
        <v>210556219</v>
      </c>
      <c r="D107" s="10">
        <v>229032963.8</v>
      </c>
      <c r="E107" s="10">
        <v>532295059</v>
      </c>
      <c r="F107" s="10">
        <v>0</v>
      </c>
      <c r="G107" s="11">
        <f t="shared" si="8"/>
        <v>971884241.8</v>
      </c>
      <c r="H107" s="10">
        <v>0</v>
      </c>
    </row>
    <row r="108" spans="1:8" ht="12.75">
      <c r="A108" s="126"/>
      <c r="B108" s="131">
        <v>1993</v>
      </c>
      <c r="C108" s="10">
        <v>207127514</v>
      </c>
      <c r="D108" s="10">
        <v>164168075</v>
      </c>
      <c r="E108" s="10">
        <v>555080312</v>
      </c>
      <c r="F108" s="10">
        <v>0</v>
      </c>
      <c r="G108" s="11">
        <f t="shared" si="8"/>
        <v>926375901</v>
      </c>
      <c r="H108" s="10">
        <v>0</v>
      </c>
    </row>
    <row r="109" spans="1:8" ht="12.75">
      <c r="A109" s="126"/>
      <c r="B109" s="131">
        <v>1994</v>
      </c>
      <c r="C109" s="10">
        <v>236776873</v>
      </c>
      <c r="D109" s="10">
        <v>174802375</v>
      </c>
      <c r="E109" s="10">
        <v>589711121</v>
      </c>
      <c r="F109" s="10">
        <v>0</v>
      </c>
      <c r="G109" s="11">
        <f t="shared" si="8"/>
        <v>1001290369</v>
      </c>
      <c r="H109" s="10">
        <v>0</v>
      </c>
    </row>
    <row r="110" spans="1:8" ht="12.75">
      <c r="A110" s="126"/>
      <c r="B110" s="131">
        <v>1995</v>
      </c>
      <c r="C110" s="10">
        <v>234349983</v>
      </c>
      <c r="D110" s="10">
        <v>198810580</v>
      </c>
      <c r="E110" s="10">
        <v>627674026</v>
      </c>
      <c r="F110" s="10">
        <v>0</v>
      </c>
      <c r="G110" s="11">
        <f t="shared" si="8"/>
        <v>1060834589</v>
      </c>
      <c r="H110" s="10">
        <v>0</v>
      </c>
    </row>
    <row r="111" spans="1:8" ht="12.75">
      <c r="A111" s="126"/>
      <c r="B111" s="131">
        <v>1996</v>
      </c>
      <c r="C111" s="10">
        <v>416473837</v>
      </c>
      <c r="D111" s="10">
        <v>153864229</v>
      </c>
      <c r="E111" s="10">
        <v>616338520</v>
      </c>
      <c r="F111" s="10">
        <v>0</v>
      </c>
      <c r="G111" s="11">
        <f t="shared" si="8"/>
        <v>1186676586</v>
      </c>
      <c r="H111" s="10">
        <v>0</v>
      </c>
    </row>
    <row r="112" spans="1:8" ht="12.75">
      <c r="A112" s="126"/>
      <c r="B112" s="131">
        <v>1997</v>
      </c>
      <c r="C112" s="10">
        <v>263347768</v>
      </c>
      <c r="D112" s="10">
        <v>380001823</v>
      </c>
      <c r="E112" s="10">
        <v>578124488</v>
      </c>
      <c r="F112" s="10">
        <v>0</v>
      </c>
      <c r="G112" s="11">
        <f t="shared" si="8"/>
        <v>1221474079</v>
      </c>
      <c r="H112" s="10">
        <v>0</v>
      </c>
    </row>
    <row r="113" spans="1:8" ht="12.75">
      <c r="A113" s="126"/>
      <c r="B113" s="131">
        <v>1998</v>
      </c>
      <c r="C113" s="128">
        <v>292761053</v>
      </c>
      <c r="D113" s="128">
        <v>180723360</v>
      </c>
      <c r="E113" s="128">
        <v>691258384</v>
      </c>
      <c r="F113" s="10">
        <v>0</v>
      </c>
      <c r="G113" s="11">
        <f>SUM(C113:F113)</f>
        <v>1164742797</v>
      </c>
      <c r="H113" s="10">
        <v>0</v>
      </c>
    </row>
    <row r="114" spans="1:2" ht="12.75">
      <c r="A114" s="126"/>
      <c r="B114" s="131"/>
    </row>
    <row r="115" spans="1:8" ht="12.75">
      <c r="A115" s="126" t="s">
        <v>21</v>
      </c>
      <c r="B115" s="131">
        <v>1988</v>
      </c>
      <c r="C115" s="10">
        <v>2904264606</v>
      </c>
      <c r="D115" s="10">
        <v>2766315166</v>
      </c>
      <c r="E115" s="10">
        <v>4016774828</v>
      </c>
      <c r="F115" s="10">
        <v>0</v>
      </c>
      <c r="G115" s="11">
        <f>SUM(C115:F115)</f>
        <v>9687354600</v>
      </c>
      <c r="H115" s="10">
        <v>0</v>
      </c>
    </row>
    <row r="116" spans="1:8" ht="12.75">
      <c r="A116" s="126"/>
      <c r="B116" s="131">
        <v>1989</v>
      </c>
      <c r="C116" s="10">
        <v>2622317118</v>
      </c>
      <c r="D116" s="10">
        <v>3090286175</v>
      </c>
      <c r="E116" s="10">
        <v>4566724561</v>
      </c>
      <c r="F116" s="10">
        <v>0</v>
      </c>
      <c r="G116" s="11">
        <f aca="true" t="shared" si="9" ref="G116:G124">SUM(C116:F116)</f>
        <v>10279327854</v>
      </c>
      <c r="H116" s="10">
        <v>0</v>
      </c>
    </row>
    <row r="117" spans="1:8" ht="12.75">
      <c r="A117" s="126"/>
      <c r="B117" s="131">
        <v>1990</v>
      </c>
      <c r="C117" s="10">
        <v>2785056749</v>
      </c>
      <c r="D117" s="10">
        <v>3399675776.16</v>
      </c>
      <c r="E117" s="10">
        <v>4910814104</v>
      </c>
      <c r="F117" s="10">
        <v>0</v>
      </c>
      <c r="G117" s="11">
        <f t="shared" si="9"/>
        <v>11095546629.16</v>
      </c>
      <c r="H117" s="10">
        <v>0</v>
      </c>
    </row>
    <row r="118" spans="1:8" ht="12.75">
      <c r="A118" s="126"/>
      <c r="B118" s="131">
        <v>1991</v>
      </c>
      <c r="C118" s="10">
        <v>3018214798</v>
      </c>
      <c r="D118" s="10">
        <v>3260602915</v>
      </c>
      <c r="E118" s="10">
        <v>4824686085</v>
      </c>
      <c r="F118" s="10">
        <v>0</v>
      </c>
      <c r="G118" s="11">
        <f t="shared" si="9"/>
        <v>11103503798</v>
      </c>
      <c r="H118" s="10">
        <v>0</v>
      </c>
    </row>
    <row r="119" spans="1:8" ht="12.75">
      <c r="A119" s="126"/>
      <c r="B119" s="131">
        <v>1992</v>
      </c>
      <c r="C119" s="10">
        <v>3162112541</v>
      </c>
      <c r="D119" s="10">
        <v>3336448588.64</v>
      </c>
      <c r="E119" s="10">
        <v>5037561670</v>
      </c>
      <c r="F119" s="10">
        <v>0</v>
      </c>
      <c r="G119" s="11">
        <f t="shared" si="9"/>
        <v>11536122799.64</v>
      </c>
      <c r="H119" s="10">
        <v>0</v>
      </c>
    </row>
    <row r="120" spans="1:8" ht="12.75">
      <c r="A120" s="126"/>
      <c r="B120" s="131">
        <v>1993</v>
      </c>
      <c r="C120" s="10">
        <v>3409968139</v>
      </c>
      <c r="D120" s="10">
        <v>2977923343</v>
      </c>
      <c r="E120" s="10">
        <v>5262005332</v>
      </c>
      <c r="F120" s="10">
        <v>0</v>
      </c>
      <c r="G120" s="11">
        <f t="shared" si="9"/>
        <v>11649896814</v>
      </c>
      <c r="H120" s="10">
        <v>0</v>
      </c>
    </row>
    <row r="121" spans="1:8" ht="12.75">
      <c r="A121" s="126"/>
      <c r="B121" s="131">
        <v>1994</v>
      </c>
      <c r="C121" s="10">
        <v>3715944861</v>
      </c>
      <c r="D121" s="10">
        <v>3650195195</v>
      </c>
      <c r="E121" s="10">
        <v>5365881056</v>
      </c>
      <c r="F121" s="10">
        <v>0</v>
      </c>
      <c r="G121" s="11">
        <f t="shared" si="9"/>
        <v>12732021112</v>
      </c>
      <c r="H121" s="10">
        <v>0</v>
      </c>
    </row>
    <row r="122" spans="1:8" ht="12.75">
      <c r="A122" s="126"/>
      <c r="B122" s="131">
        <v>1995</v>
      </c>
      <c r="C122" s="10">
        <v>4287121478</v>
      </c>
      <c r="D122" s="10">
        <v>3533068915</v>
      </c>
      <c r="E122" s="10">
        <v>5524451760</v>
      </c>
      <c r="F122" s="10">
        <v>0</v>
      </c>
      <c r="G122" s="11">
        <f t="shared" si="9"/>
        <v>13344642153</v>
      </c>
      <c r="H122" s="10">
        <v>0</v>
      </c>
    </row>
    <row r="123" spans="1:8" ht="12.75">
      <c r="A123" s="126"/>
      <c r="B123" s="131">
        <v>1996</v>
      </c>
      <c r="C123" s="10">
        <v>4054776472</v>
      </c>
      <c r="D123" s="10">
        <v>3336938386</v>
      </c>
      <c r="E123" s="10">
        <v>5511083411</v>
      </c>
      <c r="F123" s="10">
        <v>0</v>
      </c>
      <c r="G123" s="11">
        <f t="shared" si="9"/>
        <v>12902798269</v>
      </c>
      <c r="H123" s="10">
        <v>0</v>
      </c>
    </row>
    <row r="124" spans="1:8" ht="12.75">
      <c r="A124" s="126"/>
      <c r="B124" s="131">
        <v>1997</v>
      </c>
      <c r="C124" s="10">
        <v>4280528455</v>
      </c>
      <c r="D124" s="10">
        <v>3709224961</v>
      </c>
      <c r="E124" s="10">
        <v>5430501418</v>
      </c>
      <c r="F124" s="10">
        <v>0</v>
      </c>
      <c r="G124" s="11">
        <f t="shared" si="9"/>
        <v>13420254834</v>
      </c>
      <c r="H124" s="10">
        <v>0</v>
      </c>
    </row>
    <row r="125" spans="1:8" ht="12.75">
      <c r="A125" s="126"/>
      <c r="B125" s="131">
        <v>1998</v>
      </c>
      <c r="C125" s="128">
        <v>4277963293</v>
      </c>
      <c r="D125" s="128">
        <v>3707410535</v>
      </c>
      <c r="E125" s="128">
        <v>5537143929</v>
      </c>
      <c r="F125" s="10">
        <v>0</v>
      </c>
      <c r="G125" s="11">
        <f>SUM(C125:F125)</f>
        <v>13522517757</v>
      </c>
      <c r="H125" s="10">
        <v>0</v>
      </c>
    </row>
    <row r="126" spans="1:2" ht="12.75">
      <c r="A126" s="126"/>
      <c r="B126" s="131"/>
    </row>
    <row r="127" spans="1:8" ht="12.75">
      <c r="A127" s="126" t="s">
        <v>23</v>
      </c>
      <c r="B127" s="131">
        <v>1988</v>
      </c>
      <c r="C127" s="10">
        <v>1651853622</v>
      </c>
      <c r="D127" s="10">
        <v>637077492</v>
      </c>
      <c r="E127" s="10">
        <v>1539502266</v>
      </c>
      <c r="F127" s="10">
        <v>590976969</v>
      </c>
      <c r="G127" s="11">
        <f>SUM(C127:F127)</f>
        <v>4419410349</v>
      </c>
      <c r="H127" s="10">
        <v>0</v>
      </c>
    </row>
    <row r="128" spans="1:8" ht="12.75">
      <c r="A128" s="126"/>
      <c r="B128" s="131">
        <v>1989</v>
      </c>
      <c r="C128" s="10">
        <v>1746241815</v>
      </c>
      <c r="D128" s="10">
        <v>628533462</v>
      </c>
      <c r="E128" s="10">
        <v>1693237863</v>
      </c>
      <c r="F128" s="10">
        <v>596919974</v>
      </c>
      <c r="G128" s="11">
        <f aca="true" t="shared" si="10" ref="G128:G136">SUM(C128:F128)</f>
        <v>4664933114</v>
      </c>
      <c r="H128" s="10">
        <v>0</v>
      </c>
    </row>
    <row r="129" spans="1:8" ht="12.75">
      <c r="A129" s="126"/>
      <c r="B129" s="131">
        <v>1990</v>
      </c>
      <c r="C129" s="10">
        <v>2309173087</v>
      </c>
      <c r="D129" s="10">
        <v>760124195.8</v>
      </c>
      <c r="E129" s="10">
        <v>1824468127</v>
      </c>
      <c r="F129" s="10">
        <v>551210647</v>
      </c>
      <c r="G129" s="11">
        <f t="shared" si="10"/>
        <v>5444976056.8</v>
      </c>
      <c r="H129" s="10">
        <v>0</v>
      </c>
    </row>
    <row r="130" spans="1:8" ht="12.75">
      <c r="A130" s="126"/>
      <c r="B130" s="131">
        <v>1991</v>
      </c>
      <c r="C130" s="10">
        <v>1841069807</v>
      </c>
      <c r="D130" s="10">
        <v>605465260</v>
      </c>
      <c r="E130" s="10">
        <v>1912591664</v>
      </c>
      <c r="F130" s="10">
        <v>689638415</v>
      </c>
      <c r="G130" s="11">
        <f t="shared" si="10"/>
        <v>5048765146</v>
      </c>
      <c r="H130" s="10">
        <v>0</v>
      </c>
    </row>
    <row r="131" spans="1:8" ht="12.75">
      <c r="A131" s="126"/>
      <c r="B131" s="131">
        <v>1992</v>
      </c>
      <c r="C131" s="10">
        <v>1970694356</v>
      </c>
      <c r="D131" s="10">
        <v>803565372.88</v>
      </c>
      <c r="E131" s="10">
        <v>2000369427</v>
      </c>
      <c r="F131" s="10">
        <v>526747407</v>
      </c>
      <c r="G131" s="11">
        <f t="shared" si="10"/>
        <v>5301376562.88</v>
      </c>
      <c r="H131" s="10">
        <v>0</v>
      </c>
    </row>
    <row r="132" spans="1:8" ht="12.75">
      <c r="A132" s="126"/>
      <c r="B132" s="131">
        <v>1993</v>
      </c>
      <c r="C132" s="10">
        <v>2098423104</v>
      </c>
      <c r="D132" s="10">
        <v>531702558</v>
      </c>
      <c r="E132" s="10">
        <v>2146166805</v>
      </c>
      <c r="F132" s="10">
        <v>522014082</v>
      </c>
      <c r="G132" s="11">
        <f t="shared" si="10"/>
        <v>5298306549</v>
      </c>
      <c r="H132" s="10">
        <v>0</v>
      </c>
    </row>
    <row r="133" spans="1:8" ht="12.75">
      <c r="A133" s="126"/>
      <c r="B133" s="131">
        <v>1994</v>
      </c>
      <c r="C133" s="10">
        <v>2282019202</v>
      </c>
      <c r="D133" s="10">
        <v>705403547</v>
      </c>
      <c r="E133" s="10">
        <v>2282243817</v>
      </c>
      <c r="F133" s="10">
        <v>487037622</v>
      </c>
      <c r="G133" s="11">
        <f t="shared" si="10"/>
        <v>5756704188</v>
      </c>
      <c r="H133" s="10">
        <v>0</v>
      </c>
    </row>
    <row r="134" spans="1:8" ht="12.75">
      <c r="A134" s="126"/>
      <c r="B134" s="131">
        <v>1995</v>
      </c>
      <c r="C134" s="10">
        <v>2567907585</v>
      </c>
      <c r="D134" s="10">
        <v>716891479</v>
      </c>
      <c r="E134" s="10">
        <v>2380262718</v>
      </c>
      <c r="F134" s="10">
        <v>531272701</v>
      </c>
      <c r="G134" s="11">
        <f t="shared" si="10"/>
        <v>6196334483</v>
      </c>
      <c r="H134" s="10">
        <v>0</v>
      </c>
    </row>
    <row r="135" spans="1:8" ht="12.75">
      <c r="A135" s="126"/>
      <c r="B135" s="131">
        <v>1996</v>
      </c>
      <c r="C135" s="10">
        <v>2369005513</v>
      </c>
      <c r="D135" s="10">
        <v>764306413</v>
      </c>
      <c r="E135" s="10">
        <v>2449589248</v>
      </c>
      <c r="F135" s="10">
        <v>441261624</v>
      </c>
      <c r="G135" s="11">
        <f t="shared" si="10"/>
        <v>6024162798</v>
      </c>
      <c r="H135" s="10">
        <v>0</v>
      </c>
    </row>
    <row r="136" spans="1:8" ht="12.75">
      <c r="A136" s="126"/>
      <c r="B136" s="131">
        <v>1997</v>
      </c>
      <c r="C136" s="10">
        <v>2428324567</v>
      </c>
      <c r="D136" s="10">
        <v>768673675</v>
      </c>
      <c r="E136" s="10">
        <v>2434033051</v>
      </c>
      <c r="F136" s="10">
        <v>447223192</v>
      </c>
      <c r="G136" s="11">
        <f t="shared" si="10"/>
        <v>6078254485</v>
      </c>
      <c r="H136" s="10">
        <v>0</v>
      </c>
    </row>
    <row r="137" spans="1:8" ht="12.75">
      <c r="A137" s="126"/>
      <c r="B137" s="131">
        <v>1998</v>
      </c>
      <c r="C137" s="128">
        <v>2622036548</v>
      </c>
      <c r="D137" s="128">
        <v>747830907</v>
      </c>
      <c r="E137" s="128">
        <v>2510294567</v>
      </c>
      <c r="F137" s="128">
        <v>420309326</v>
      </c>
      <c r="G137" s="11">
        <f>SUM(C137:F137)</f>
        <v>6300471348</v>
      </c>
      <c r="H137" s="10">
        <v>0</v>
      </c>
    </row>
    <row r="138" spans="1:2" ht="12.75">
      <c r="A138" s="126"/>
      <c r="B138" s="131"/>
    </row>
    <row r="139" spans="1:8" ht="12.75">
      <c r="A139" s="126" t="s">
        <v>24</v>
      </c>
      <c r="B139" s="131">
        <v>1988</v>
      </c>
      <c r="C139" s="10">
        <v>292686064</v>
      </c>
      <c r="D139" s="10">
        <v>222200416</v>
      </c>
      <c r="E139" s="10">
        <v>119228811</v>
      </c>
      <c r="F139" s="10">
        <v>0</v>
      </c>
      <c r="G139" s="11">
        <f>SUM(C139:F139)</f>
        <v>634115291</v>
      </c>
      <c r="H139" s="10">
        <v>0</v>
      </c>
    </row>
    <row r="140" spans="1:8" ht="12.75">
      <c r="A140" s="126"/>
      <c r="B140" s="131">
        <v>1989</v>
      </c>
      <c r="C140" s="10">
        <v>271467846</v>
      </c>
      <c r="D140" s="10">
        <v>293377869</v>
      </c>
      <c r="E140" s="10">
        <v>125767114</v>
      </c>
      <c r="F140" s="10">
        <v>0</v>
      </c>
      <c r="G140" s="11">
        <f aca="true" t="shared" si="11" ref="G140:G148">SUM(C140:F140)</f>
        <v>690612829</v>
      </c>
      <c r="H140" s="10">
        <v>0</v>
      </c>
    </row>
    <row r="141" spans="1:8" ht="12.75">
      <c r="A141" s="126"/>
      <c r="B141" s="131">
        <v>1990</v>
      </c>
      <c r="C141" s="10">
        <v>307921019</v>
      </c>
      <c r="D141" s="10">
        <v>385024537.84</v>
      </c>
      <c r="E141" s="10">
        <v>130123595</v>
      </c>
      <c r="F141" s="10">
        <v>0</v>
      </c>
      <c r="G141" s="11">
        <f t="shared" si="11"/>
        <v>823069151.8399999</v>
      </c>
      <c r="H141" s="10">
        <v>0</v>
      </c>
    </row>
    <row r="142" spans="1:8" ht="12.75">
      <c r="A142" s="126"/>
      <c r="B142" s="131">
        <v>1991</v>
      </c>
      <c r="C142" s="10">
        <v>339685365</v>
      </c>
      <c r="D142" s="10">
        <v>291514770</v>
      </c>
      <c r="E142" s="10">
        <v>138284159</v>
      </c>
      <c r="F142" s="10">
        <v>0</v>
      </c>
      <c r="G142" s="11">
        <f t="shared" si="11"/>
        <v>769484294</v>
      </c>
      <c r="H142" s="10">
        <v>0</v>
      </c>
    </row>
    <row r="143" spans="1:8" ht="12.75">
      <c r="A143" s="126"/>
      <c r="B143" s="131">
        <v>1992</v>
      </c>
      <c r="C143" s="10">
        <v>350257420</v>
      </c>
      <c r="D143" s="10">
        <v>308282151.6</v>
      </c>
      <c r="E143" s="10">
        <v>148633372</v>
      </c>
      <c r="F143" s="10">
        <v>0</v>
      </c>
      <c r="G143" s="11">
        <f t="shared" si="11"/>
        <v>807172943.6</v>
      </c>
      <c r="H143" s="10">
        <v>0</v>
      </c>
    </row>
    <row r="144" spans="1:8" ht="12.75">
      <c r="A144" s="126"/>
      <c r="B144" s="131">
        <v>1993</v>
      </c>
      <c r="C144" s="10">
        <v>352932662</v>
      </c>
      <c r="D144" s="10">
        <v>256075180</v>
      </c>
      <c r="E144" s="10">
        <v>153389324</v>
      </c>
      <c r="F144" s="10">
        <v>0</v>
      </c>
      <c r="G144" s="11">
        <f t="shared" si="11"/>
        <v>762397166</v>
      </c>
      <c r="H144" s="10">
        <v>0</v>
      </c>
    </row>
    <row r="145" spans="1:8" ht="12.75">
      <c r="A145" s="126"/>
      <c r="B145" s="131">
        <v>1994</v>
      </c>
      <c r="C145" s="10">
        <v>376354138</v>
      </c>
      <c r="D145" s="10">
        <v>387647554</v>
      </c>
      <c r="E145" s="10">
        <v>157065300</v>
      </c>
      <c r="F145" s="10">
        <v>0</v>
      </c>
      <c r="G145" s="11">
        <f t="shared" si="11"/>
        <v>921066992</v>
      </c>
      <c r="H145" s="10">
        <v>0</v>
      </c>
    </row>
    <row r="146" spans="1:8" ht="12.75">
      <c r="A146" s="126"/>
      <c r="B146" s="131">
        <v>1995</v>
      </c>
      <c r="C146" s="10">
        <v>459545008</v>
      </c>
      <c r="D146" s="10">
        <v>384824639</v>
      </c>
      <c r="E146" s="10">
        <v>158199562</v>
      </c>
      <c r="F146" s="10">
        <v>0</v>
      </c>
      <c r="G146" s="11">
        <f t="shared" si="11"/>
        <v>1002569209</v>
      </c>
      <c r="H146" s="10">
        <v>0</v>
      </c>
    </row>
    <row r="147" spans="1:8" ht="12.75">
      <c r="A147" s="126"/>
      <c r="B147" s="131">
        <v>1996</v>
      </c>
      <c r="C147" s="10">
        <v>413233413</v>
      </c>
      <c r="D147" s="10">
        <v>489260313</v>
      </c>
      <c r="E147" s="10">
        <v>175717710</v>
      </c>
      <c r="F147" s="10">
        <v>0</v>
      </c>
      <c r="G147" s="11">
        <f t="shared" si="11"/>
        <v>1078211436</v>
      </c>
      <c r="H147" s="10">
        <v>0</v>
      </c>
    </row>
    <row r="148" spans="1:8" ht="12.75">
      <c r="A148" s="126"/>
      <c r="B148" s="131">
        <v>1997</v>
      </c>
      <c r="C148" s="10">
        <v>446611937</v>
      </c>
      <c r="D148" s="10">
        <v>357280503</v>
      </c>
      <c r="E148" s="10">
        <v>175447406</v>
      </c>
      <c r="F148" s="10">
        <v>0</v>
      </c>
      <c r="G148" s="11">
        <f t="shared" si="11"/>
        <v>979339846</v>
      </c>
      <c r="H148" s="10">
        <v>0</v>
      </c>
    </row>
    <row r="149" spans="1:8" ht="12.75">
      <c r="A149" s="126"/>
      <c r="B149" s="131">
        <v>1998</v>
      </c>
      <c r="C149" s="128">
        <v>413901881</v>
      </c>
      <c r="D149" s="128">
        <v>413338303</v>
      </c>
      <c r="E149" s="128">
        <v>170690538</v>
      </c>
      <c r="F149" s="10">
        <v>0</v>
      </c>
      <c r="G149" s="11">
        <f>SUM(C149:F149)</f>
        <v>997930722</v>
      </c>
      <c r="H149" s="10">
        <v>0</v>
      </c>
    </row>
    <row r="150" spans="1:2" ht="12.75">
      <c r="A150" s="126"/>
      <c r="B150" s="131"/>
    </row>
    <row r="151" spans="1:8" ht="12.75">
      <c r="A151" s="126" t="s">
        <v>26</v>
      </c>
      <c r="B151" s="131">
        <v>1988</v>
      </c>
      <c r="C151" s="10">
        <v>209218365</v>
      </c>
      <c r="D151" s="10">
        <v>202403417</v>
      </c>
      <c r="E151" s="10">
        <v>127835580</v>
      </c>
      <c r="F151" s="10">
        <v>0</v>
      </c>
      <c r="G151" s="11">
        <f>SUM(C151:F151)</f>
        <v>539457362</v>
      </c>
      <c r="H151" s="10">
        <v>0</v>
      </c>
    </row>
    <row r="152" spans="1:8" ht="12.75">
      <c r="A152" s="126"/>
      <c r="B152" s="131">
        <v>1989</v>
      </c>
      <c r="C152" s="10">
        <v>188151307</v>
      </c>
      <c r="D152" s="10">
        <v>202928400</v>
      </c>
      <c r="E152" s="10">
        <v>131191153</v>
      </c>
      <c r="F152" s="10">
        <v>0</v>
      </c>
      <c r="G152" s="11">
        <f aca="true" t="shared" si="12" ref="G152:G160">SUM(C152:F152)</f>
        <v>522270860</v>
      </c>
      <c r="H152" s="10">
        <v>0</v>
      </c>
    </row>
    <row r="153" spans="1:8" ht="12.75">
      <c r="A153" s="126"/>
      <c r="B153" s="131">
        <v>1990</v>
      </c>
      <c r="C153" s="10">
        <v>231237401</v>
      </c>
      <c r="D153" s="10">
        <v>209817898.6</v>
      </c>
      <c r="E153" s="10">
        <v>132075566</v>
      </c>
      <c r="F153" s="10">
        <v>0</v>
      </c>
      <c r="G153" s="11">
        <f t="shared" si="12"/>
        <v>573130865.6</v>
      </c>
      <c r="H153" s="10">
        <v>0</v>
      </c>
    </row>
    <row r="154" spans="1:8" ht="12.75">
      <c r="A154" s="126"/>
      <c r="B154" s="131">
        <v>1991</v>
      </c>
      <c r="C154" s="10">
        <v>227915285</v>
      </c>
      <c r="D154" s="10">
        <v>215609153</v>
      </c>
      <c r="E154" s="10">
        <v>134230766</v>
      </c>
      <c r="F154" s="10">
        <v>0</v>
      </c>
      <c r="G154" s="11">
        <f t="shared" si="12"/>
        <v>577755204</v>
      </c>
      <c r="H154" s="10">
        <v>0</v>
      </c>
    </row>
    <row r="155" spans="1:8" ht="12.75">
      <c r="A155" s="126"/>
      <c r="B155" s="131">
        <v>1992</v>
      </c>
      <c r="C155" s="10">
        <v>233551360</v>
      </c>
      <c r="D155" s="10">
        <v>221813746.92</v>
      </c>
      <c r="E155" s="10">
        <v>140162314</v>
      </c>
      <c r="F155" s="10">
        <v>0</v>
      </c>
      <c r="G155" s="11">
        <f t="shared" si="12"/>
        <v>595527420.92</v>
      </c>
      <c r="H155" s="10">
        <v>0</v>
      </c>
    </row>
    <row r="156" spans="1:8" ht="12.75">
      <c r="A156" s="126"/>
      <c r="B156" s="131">
        <v>1993</v>
      </c>
      <c r="C156" s="10">
        <v>249047127</v>
      </c>
      <c r="D156" s="10">
        <v>185562498</v>
      </c>
      <c r="E156" s="10">
        <v>161754102</v>
      </c>
      <c r="F156" s="10">
        <v>0</v>
      </c>
      <c r="G156" s="11">
        <f t="shared" si="12"/>
        <v>596363727</v>
      </c>
      <c r="H156" s="10">
        <v>0</v>
      </c>
    </row>
    <row r="157" spans="1:8" ht="12.75">
      <c r="A157" s="126"/>
      <c r="B157" s="131">
        <v>1994</v>
      </c>
      <c r="C157" s="10">
        <v>264160806</v>
      </c>
      <c r="D157" s="10">
        <v>217683968</v>
      </c>
      <c r="E157" s="10">
        <v>176895710</v>
      </c>
      <c r="F157" s="10">
        <v>0</v>
      </c>
      <c r="G157" s="11">
        <f t="shared" si="12"/>
        <v>658740484</v>
      </c>
      <c r="H157" s="10">
        <v>0</v>
      </c>
    </row>
    <row r="158" spans="1:8" ht="12.75">
      <c r="A158" s="126"/>
      <c r="B158" s="131">
        <v>1995</v>
      </c>
      <c r="C158" s="10">
        <v>280977226</v>
      </c>
      <c r="D158" s="10">
        <v>218531343</v>
      </c>
      <c r="E158" s="10">
        <v>413583394</v>
      </c>
      <c r="F158" s="10">
        <v>0</v>
      </c>
      <c r="G158" s="11">
        <f t="shared" si="12"/>
        <v>913091963</v>
      </c>
      <c r="H158" s="10">
        <v>0</v>
      </c>
    </row>
    <row r="159" spans="1:8" ht="12.75">
      <c r="A159" s="126"/>
      <c r="B159" s="131">
        <v>1996</v>
      </c>
      <c r="C159" s="10">
        <v>285850570</v>
      </c>
      <c r="D159" s="10">
        <v>209367847</v>
      </c>
      <c r="E159" s="10">
        <v>701148543</v>
      </c>
      <c r="F159" s="10">
        <v>0</v>
      </c>
      <c r="G159" s="11">
        <f t="shared" si="12"/>
        <v>1196366960</v>
      </c>
      <c r="H159" s="10">
        <v>0</v>
      </c>
    </row>
    <row r="160" spans="1:8" ht="12.75">
      <c r="A160" s="126"/>
      <c r="B160" s="131">
        <v>1997</v>
      </c>
      <c r="C160" s="10">
        <v>288442487</v>
      </c>
      <c r="D160" s="10">
        <v>214100988</v>
      </c>
      <c r="E160" s="10">
        <v>692479444</v>
      </c>
      <c r="F160" s="10">
        <v>0</v>
      </c>
      <c r="G160" s="11">
        <f t="shared" si="12"/>
        <v>1195022919</v>
      </c>
      <c r="H160" s="10">
        <v>0</v>
      </c>
    </row>
    <row r="161" spans="1:8" ht="12.75">
      <c r="A161" s="126"/>
      <c r="B161" s="131">
        <v>1998</v>
      </c>
      <c r="C161" s="128">
        <v>292525566</v>
      </c>
      <c r="D161" s="128">
        <v>234439692</v>
      </c>
      <c r="E161" s="128">
        <v>723378162</v>
      </c>
      <c r="F161" s="10">
        <v>0</v>
      </c>
      <c r="G161" s="11">
        <f>SUM(C161:F161)</f>
        <v>1250343420</v>
      </c>
      <c r="H161" s="10">
        <v>0</v>
      </c>
    </row>
    <row r="162" spans="1:2" ht="12.75">
      <c r="A162" s="126"/>
      <c r="B162" s="131"/>
    </row>
    <row r="163" spans="1:8" ht="12.75">
      <c r="A163" s="126" t="s">
        <v>28</v>
      </c>
      <c r="B163" s="131">
        <v>1988</v>
      </c>
      <c r="C163" s="10">
        <v>2916560905</v>
      </c>
      <c r="D163" s="10">
        <v>2858069425</v>
      </c>
      <c r="E163" s="10">
        <v>4014954929</v>
      </c>
      <c r="F163" s="10">
        <v>2266160590</v>
      </c>
      <c r="G163" s="11">
        <f>SUM(C163:F163)</f>
        <v>12055745849</v>
      </c>
      <c r="H163" s="10">
        <v>0</v>
      </c>
    </row>
    <row r="164" spans="1:8" ht="12.75">
      <c r="A164" s="126"/>
      <c r="B164" s="131">
        <v>1989</v>
      </c>
      <c r="C164" s="10">
        <v>2700553206</v>
      </c>
      <c r="D164" s="10">
        <v>2674346269</v>
      </c>
      <c r="E164" s="10">
        <v>4301382157</v>
      </c>
      <c r="F164" s="10">
        <v>2493039004</v>
      </c>
      <c r="G164" s="11">
        <f aca="true" t="shared" si="13" ref="G164:G172">SUM(C164:F164)</f>
        <v>12169320636</v>
      </c>
      <c r="H164" s="10">
        <v>0</v>
      </c>
    </row>
    <row r="165" spans="1:8" ht="12.75">
      <c r="A165" s="126"/>
      <c r="B165" s="131">
        <v>1990</v>
      </c>
      <c r="C165" s="10">
        <v>3209665412</v>
      </c>
      <c r="D165" s="10">
        <v>3309153971.76</v>
      </c>
      <c r="E165" s="10">
        <v>4650013014</v>
      </c>
      <c r="F165" s="10">
        <v>2299751811</v>
      </c>
      <c r="G165" s="11">
        <f t="shared" si="13"/>
        <v>13468584208.76</v>
      </c>
      <c r="H165" s="10">
        <v>0</v>
      </c>
    </row>
    <row r="166" spans="1:8" ht="12.75">
      <c r="A166" s="126"/>
      <c r="B166" s="131">
        <v>1991</v>
      </c>
      <c r="C166" s="10">
        <v>3240873981</v>
      </c>
      <c r="D166" s="10">
        <v>2568263110</v>
      </c>
      <c r="E166" s="10">
        <v>4989068321</v>
      </c>
      <c r="F166" s="10">
        <v>2543478586</v>
      </c>
      <c r="G166" s="11">
        <f t="shared" si="13"/>
        <v>13341683998</v>
      </c>
      <c r="H166" s="10">
        <v>0</v>
      </c>
    </row>
    <row r="167" spans="1:8" ht="12.75">
      <c r="A167" s="126"/>
      <c r="B167" s="131">
        <v>1992</v>
      </c>
      <c r="C167" s="10">
        <v>3525611739</v>
      </c>
      <c r="D167" s="10">
        <v>3080341168.08</v>
      </c>
      <c r="E167" s="10">
        <v>5267388215</v>
      </c>
      <c r="F167" s="10">
        <v>1796618481</v>
      </c>
      <c r="G167" s="11">
        <f t="shared" si="13"/>
        <v>13669959603.08</v>
      </c>
      <c r="H167" s="10">
        <v>0</v>
      </c>
    </row>
    <row r="168" spans="1:8" ht="12.75">
      <c r="A168" s="126"/>
      <c r="B168" s="131">
        <v>1993</v>
      </c>
      <c r="C168" s="10">
        <v>3755748488</v>
      </c>
      <c r="D168" s="10">
        <v>2536677405</v>
      </c>
      <c r="E168" s="10">
        <v>5499260017</v>
      </c>
      <c r="F168" s="10">
        <v>1717591047</v>
      </c>
      <c r="G168" s="11">
        <f t="shared" si="13"/>
        <v>13509276957</v>
      </c>
      <c r="H168" s="10">
        <v>0</v>
      </c>
    </row>
    <row r="169" spans="1:8" ht="12.75">
      <c r="A169" s="126"/>
      <c r="B169" s="131">
        <v>1994</v>
      </c>
      <c r="C169" s="10">
        <v>3916038976</v>
      </c>
      <c r="D169" s="10">
        <v>3318561672</v>
      </c>
      <c r="E169" s="10">
        <v>5453615449</v>
      </c>
      <c r="F169" s="10">
        <v>1316602994</v>
      </c>
      <c r="G169" s="11">
        <f t="shared" si="13"/>
        <v>14004819091</v>
      </c>
      <c r="H169" s="10">
        <v>0</v>
      </c>
    </row>
    <row r="170" spans="1:8" ht="12.75">
      <c r="A170" s="126"/>
      <c r="B170" s="131">
        <v>1995</v>
      </c>
      <c r="C170" s="10">
        <v>4365262226</v>
      </c>
      <c r="D170" s="10">
        <v>3452409881</v>
      </c>
      <c r="E170" s="10">
        <v>5615584047</v>
      </c>
      <c r="F170" s="10">
        <v>1539192171</v>
      </c>
      <c r="G170" s="11">
        <f t="shared" si="13"/>
        <v>14972448325</v>
      </c>
      <c r="H170" s="10">
        <v>0</v>
      </c>
    </row>
    <row r="171" spans="1:8" ht="12.75">
      <c r="A171" s="126"/>
      <c r="B171" s="131">
        <v>1996</v>
      </c>
      <c r="C171" s="10">
        <v>4193919982</v>
      </c>
      <c r="D171" s="10">
        <v>3047390248</v>
      </c>
      <c r="E171" s="10">
        <v>8035409502</v>
      </c>
      <c r="F171" s="10">
        <v>1253094239</v>
      </c>
      <c r="G171" s="11">
        <f t="shared" si="13"/>
        <v>16529813971</v>
      </c>
      <c r="H171" s="10">
        <v>0</v>
      </c>
    </row>
    <row r="172" spans="1:8" ht="12.75">
      <c r="A172" s="126"/>
      <c r="B172" s="131">
        <v>1997</v>
      </c>
      <c r="C172" s="10">
        <v>4031393590</v>
      </c>
      <c r="D172" s="10">
        <v>3440298209</v>
      </c>
      <c r="E172" s="10">
        <v>8576360365</v>
      </c>
      <c r="F172" s="10">
        <v>1495483035</v>
      </c>
      <c r="G172" s="11">
        <f t="shared" si="13"/>
        <v>17543535199</v>
      </c>
      <c r="H172" s="10">
        <v>0</v>
      </c>
    </row>
    <row r="173" spans="1:8" ht="12.75">
      <c r="A173" s="126"/>
      <c r="B173" s="131">
        <v>1998</v>
      </c>
      <c r="C173" s="128">
        <v>4228395655</v>
      </c>
      <c r="D173" s="128">
        <v>2962927663</v>
      </c>
      <c r="E173" s="128">
        <v>9508753259</v>
      </c>
      <c r="F173" s="128">
        <v>1044210217</v>
      </c>
      <c r="G173" s="11">
        <f>SUM(C173:F173)</f>
        <v>17744286794</v>
      </c>
      <c r="H173" s="10">
        <v>0</v>
      </c>
    </row>
    <row r="174" spans="1:2" ht="12.75">
      <c r="A174" s="126"/>
      <c r="B174" s="131"/>
    </row>
    <row r="175" spans="1:8" ht="12.75">
      <c r="A175" s="126" t="s">
        <v>30</v>
      </c>
      <c r="B175" s="131">
        <v>1988</v>
      </c>
      <c r="C175" s="10">
        <v>1231294327</v>
      </c>
      <c r="D175" s="10">
        <v>999914339</v>
      </c>
      <c r="E175" s="10">
        <v>2348784694</v>
      </c>
      <c r="F175" s="10">
        <v>447992113</v>
      </c>
      <c r="G175" s="11">
        <f>SUM(C175:F175)</f>
        <v>5027985473</v>
      </c>
      <c r="H175" s="10">
        <v>0</v>
      </c>
    </row>
    <row r="176" spans="1:8" ht="12.75">
      <c r="A176" s="126"/>
      <c r="B176" s="131">
        <v>1989</v>
      </c>
      <c r="C176" s="10">
        <v>1181374662</v>
      </c>
      <c r="D176" s="10">
        <v>1111333190</v>
      </c>
      <c r="E176" s="10">
        <v>2168983793</v>
      </c>
      <c r="F176" s="10">
        <v>497481224</v>
      </c>
      <c r="G176" s="11">
        <f aca="true" t="shared" si="14" ref="G176:G184">SUM(C176:F176)</f>
        <v>4959172869</v>
      </c>
      <c r="H176" s="10">
        <v>0</v>
      </c>
    </row>
    <row r="177" spans="1:8" ht="12.75">
      <c r="A177" s="126"/>
      <c r="B177" s="131">
        <v>1990</v>
      </c>
      <c r="C177" s="10">
        <v>1396295793</v>
      </c>
      <c r="D177" s="10">
        <v>1042759123.04</v>
      </c>
      <c r="E177" s="10">
        <v>2311773993</v>
      </c>
      <c r="F177" s="10">
        <v>428237312</v>
      </c>
      <c r="G177" s="11">
        <f t="shared" si="14"/>
        <v>5179066221.04</v>
      </c>
      <c r="H177" s="10">
        <v>0</v>
      </c>
    </row>
    <row r="178" spans="1:8" ht="12.75">
      <c r="A178" s="126"/>
      <c r="B178" s="131">
        <v>1991</v>
      </c>
      <c r="C178" s="10">
        <v>1388097147</v>
      </c>
      <c r="D178" s="10">
        <v>986945655</v>
      </c>
      <c r="E178" s="10">
        <v>2331465830</v>
      </c>
      <c r="F178" s="10">
        <v>585284957</v>
      </c>
      <c r="G178" s="11">
        <f t="shared" si="14"/>
        <v>5291793589</v>
      </c>
      <c r="H178" s="10">
        <v>0</v>
      </c>
    </row>
    <row r="179" spans="1:8" ht="12.75">
      <c r="A179" s="126"/>
      <c r="B179" s="131">
        <v>1992</v>
      </c>
      <c r="C179" s="10">
        <v>1433697023</v>
      </c>
      <c r="D179" s="10">
        <v>1198789437.2</v>
      </c>
      <c r="E179" s="10">
        <v>2468301295</v>
      </c>
      <c r="F179" s="10">
        <v>612775366</v>
      </c>
      <c r="G179" s="11">
        <f t="shared" si="14"/>
        <v>5713563121.2</v>
      </c>
      <c r="H179" s="10">
        <v>0</v>
      </c>
    </row>
    <row r="180" spans="1:8" ht="12.75">
      <c r="A180" s="126"/>
      <c r="B180" s="131">
        <v>1993</v>
      </c>
      <c r="C180" s="10">
        <v>1715050080</v>
      </c>
      <c r="D180" s="10">
        <v>1116563807</v>
      </c>
      <c r="E180" s="10">
        <v>2510014270</v>
      </c>
      <c r="F180" s="10">
        <v>461657848</v>
      </c>
      <c r="G180" s="11">
        <f t="shared" si="14"/>
        <v>5803286005</v>
      </c>
      <c r="H180" s="10">
        <v>0</v>
      </c>
    </row>
    <row r="181" spans="1:8" ht="12.75">
      <c r="A181" s="126"/>
      <c r="B181" s="131">
        <v>1994</v>
      </c>
      <c r="C181" s="10">
        <v>1715383678</v>
      </c>
      <c r="D181" s="10">
        <v>1311306571</v>
      </c>
      <c r="E181" s="10">
        <v>2495742336</v>
      </c>
      <c r="F181" s="10">
        <v>389491884</v>
      </c>
      <c r="G181" s="11">
        <f t="shared" si="14"/>
        <v>5911924469</v>
      </c>
      <c r="H181" s="10">
        <v>0</v>
      </c>
    </row>
    <row r="182" spans="1:8" ht="12.75">
      <c r="A182" s="126"/>
      <c r="B182" s="131">
        <v>1995</v>
      </c>
      <c r="C182" s="10">
        <v>1813993181</v>
      </c>
      <c r="D182" s="10">
        <v>1512798957</v>
      </c>
      <c r="E182" s="10">
        <v>2542117119</v>
      </c>
      <c r="F182" s="10">
        <v>193611050</v>
      </c>
      <c r="G182" s="11">
        <f t="shared" si="14"/>
        <v>6062520307</v>
      </c>
      <c r="H182" s="10">
        <v>0</v>
      </c>
    </row>
    <row r="183" spans="1:8" ht="12.75">
      <c r="A183" s="126"/>
      <c r="B183" s="131">
        <v>1996</v>
      </c>
      <c r="C183" s="10">
        <v>1773426561</v>
      </c>
      <c r="D183" s="10">
        <v>1251211124</v>
      </c>
      <c r="E183" s="10">
        <v>2635099953</v>
      </c>
      <c r="F183" s="10">
        <v>123421523</v>
      </c>
      <c r="G183" s="11">
        <f t="shared" si="14"/>
        <v>5783159161</v>
      </c>
      <c r="H183" s="10">
        <v>0</v>
      </c>
    </row>
    <row r="184" spans="1:8" ht="12.75">
      <c r="A184" s="126"/>
      <c r="B184" s="131">
        <v>1997</v>
      </c>
      <c r="C184" s="10">
        <v>1830350893</v>
      </c>
      <c r="D184" s="10">
        <v>1317469268</v>
      </c>
      <c r="E184" s="10">
        <v>2832331407</v>
      </c>
      <c r="F184" s="10">
        <v>131511457</v>
      </c>
      <c r="G184" s="11">
        <f t="shared" si="14"/>
        <v>6111663025</v>
      </c>
      <c r="H184" s="10">
        <v>0</v>
      </c>
    </row>
    <row r="185" spans="1:8" ht="12.75">
      <c r="A185" s="126"/>
      <c r="B185" s="131">
        <v>1998</v>
      </c>
      <c r="C185" s="128">
        <v>1757241340</v>
      </c>
      <c r="D185" s="128">
        <v>1220705894</v>
      </c>
      <c r="E185" s="128">
        <v>2935832776</v>
      </c>
      <c r="F185" s="128">
        <v>120043488</v>
      </c>
      <c r="G185" s="11">
        <f>SUM(C185:F185)</f>
        <v>6033823498</v>
      </c>
      <c r="H185" s="10">
        <v>0</v>
      </c>
    </row>
    <row r="186" spans="1:2" ht="12.75">
      <c r="A186" s="126"/>
      <c r="B186" s="131"/>
    </row>
    <row r="187" spans="1:8" ht="12.75">
      <c r="A187" s="126" t="s">
        <v>32</v>
      </c>
      <c r="B187" s="131">
        <v>1988</v>
      </c>
      <c r="C187" s="10">
        <v>785518841</v>
      </c>
      <c r="D187" s="10">
        <v>666373201</v>
      </c>
      <c r="E187" s="10">
        <v>1257600157</v>
      </c>
      <c r="F187" s="10">
        <v>251661721</v>
      </c>
      <c r="G187" s="11">
        <f>SUM(C187:F187)</f>
        <v>2961153920</v>
      </c>
      <c r="H187" s="10">
        <v>0</v>
      </c>
    </row>
    <row r="188" spans="1:8" ht="12.75">
      <c r="A188" s="126"/>
      <c r="B188" s="131">
        <v>1989</v>
      </c>
      <c r="C188" s="10">
        <v>737400938</v>
      </c>
      <c r="D188" s="10">
        <v>713162245</v>
      </c>
      <c r="E188" s="10">
        <v>1385739261</v>
      </c>
      <c r="F188" s="10">
        <v>224539753</v>
      </c>
      <c r="G188" s="11">
        <f aca="true" t="shared" si="15" ref="G188:G196">SUM(C188:F188)</f>
        <v>3060842197</v>
      </c>
      <c r="H188" s="10">
        <v>0</v>
      </c>
    </row>
    <row r="189" spans="1:8" ht="12.75">
      <c r="A189" s="126"/>
      <c r="B189" s="131">
        <v>1990</v>
      </c>
      <c r="C189" s="10">
        <v>756412872</v>
      </c>
      <c r="D189" s="10">
        <v>883066273.08</v>
      </c>
      <c r="E189" s="10">
        <v>1437593560</v>
      </c>
      <c r="F189" s="10">
        <v>174140010</v>
      </c>
      <c r="G189" s="11">
        <f t="shared" si="15"/>
        <v>3251212715.08</v>
      </c>
      <c r="H189" s="10">
        <v>0</v>
      </c>
    </row>
    <row r="190" spans="1:8" ht="12.75">
      <c r="A190" s="126"/>
      <c r="B190" s="131">
        <v>1991</v>
      </c>
      <c r="C190" s="10">
        <v>842900036</v>
      </c>
      <c r="D190" s="10">
        <v>886725305</v>
      </c>
      <c r="E190" s="10">
        <v>1391111493</v>
      </c>
      <c r="F190" s="10">
        <v>227822108</v>
      </c>
      <c r="G190" s="11">
        <f t="shared" si="15"/>
        <v>3348558942</v>
      </c>
      <c r="H190" s="10">
        <v>0</v>
      </c>
    </row>
    <row r="191" spans="1:8" ht="12.75">
      <c r="A191" s="126"/>
      <c r="B191" s="131">
        <v>1992</v>
      </c>
      <c r="C191" s="10">
        <v>842908152</v>
      </c>
      <c r="D191" s="10">
        <v>925692132.84</v>
      </c>
      <c r="E191" s="10">
        <v>1409401079</v>
      </c>
      <c r="F191" s="10">
        <v>128788808</v>
      </c>
      <c r="G191" s="11">
        <f t="shared" si="15"/>
        <v>3306790171.84</v>
      </c>
      <c r="H191" s="10">
        <v>0</v>
      </c>
    </row>
    <row r="192" spans="1:8" ht="12.75">
      <c r="A192" s="126"/>
      <c r="B192" s="131">
        <v>1993</v>
      </c>
      <c r="C192" s="10">
        <v>882251556</v>
      </c>
      <c r="D192" s="10">
        <v>904997269</v>
      </c>
      <c r="E192" s="10">
        <v>1626509806</v>
      </c>
      <c r="F192" s="10">
        <v>182073258</v>
      </c>
      <c r="G192" s="11">
        <f t="shared" si="15"/>
        <v>3595831889</v>
      </c>
      <c r="H192" s="10">
        <v>0</v>
      </c>
    </row>
    <row r="193" spans="1:8" ht="12.75">
      <c r="A193" s="126"/>
      <c r="B193" s="131">
        <v>1994</v>
      </c>
      <c r="C193" s="10">
        <v>942321717</v>
      </c>
      <c r="D193" s="10">
        <v>1008736756</v>
      </c>
      <c r="E193" s="10">
        <v>1637708558</v>
      </c>
      <c r="F193" s="10">
        <v>113476398</v>
      </c>
      <c r="G193" s="11">
        <f t="shared" si="15"/>
        <v>3702243429</v>
      </c>
      <c r="H193" s="10">
        <v>0</v>
      </c>
    </row>
    <row r="194" spans="1:8" ht="12.75">
      <c r="A194" s="126"/>
      <c r="B194" s="131">
        <v>1995</v>
      </c>
      <c r="C194" s="10">
        <v>997746336</v>
      </c>
      <c r="D194" s="10">
        <v>1016521518</v>
      </c>
      <c r="E194" s="10">
        <v>1737573975</v>
      </c>
      <c r="F194" s="10">
        <v>134059041</v>
      </c>
      <c r="G194" s="11">
        <f t="shared" si="15"/>
        <v>3885900870</v>
      </c>
      <c r="H194" s="10">
        <v>0</v>
      </c>
    </row>
    <row r="195" spans="1:8" ht="12.75">
      <c r="A195" s="126"/>
      <c r="B195" s="131">
        <v>1996</v>
      </c>
      <c r="C195" s="10">
        <v>955936583</v>
      </c>
      <c r="D195" s="10">
        <v>784021094</v>
      </c>
      <c r="E195" s="10">
        <v>1838043543</v>
      </c>
      <c r="F195" s="10">
        <v>109511547</v>
      </c>
      <c r="G195" s="11">
        <f t="shared" si="15"/>
        <v>3687512767</v>
      </c>
      <c r="H195" s="10">
        <v>0</v>
      </c>
    </row>
    <row r="196" spans="1:8" ht="12.75">
      <c r="A196" s="126"/>
      <c r="B196" s="131">
        <v>1997</v>
      </c>
      <c r="C196" s="10">
        <v>985559407</v>
      </c>
      <c r="D196" s="10">
        <v>894117143</v>
      </c>
      <c r="E196" s="10">
        <v>1849655839</v>
      </c>
      <c r="F196" s="10">
        <v>169015453</v>
      </c>
      <c r="G196" s="11">
        <f t="shared" si="15"/>
        <v>3898347842</v>
      </c>
      <c r="H196" s="10">
        <v>0</v>
      </c>
    </row>
    <row r="197" spans="1:8" ht="12.75">
      <c r="A197" s="126"/>
      <c r="B197" s="131">
        <v>1998</v>
      </c>
      <c r="C197" s="128">
        <v>1065757864</v>
      </c>
      <c r="D197" s="128">
        <v>849594940</v>
      </c>
      <c r="E197" s="128">
        <v>1952738002</v>
      </c>
      <c r="F197" s="128">
        <v>135269047</v>
      </c>
      <c r="G197" s="11">
        <f>SUM(C197:F197)</f>
        <v>4003359853</v>
      </c>
      <c r="H197" s="10">
        <v>0</v>
      </c>
    </row>
    <row r="198" spans="1:2" ht="12.75">
      <c r="A198" s="126"/>
      <c r="B198" s="131"/>
    </row>
    <row r="199" spans="1:8" ht="12.75">
      <c r="A199" s="126" t="s">
        <v>34</v>
      </c>
      <c r="B199" s="131">
        <v>1988</v>
      </c>
      <c r="C199" s="10">
        <v>639565767</v>
      </c>
      <c r="D199" s="10">
        <v>401514879</v>
      </c>
      <c r="E199" s="10">
        <v>974720100</v>
      </c>
      <c r="F199" s="10">
        <v>0</v>
      </c>
      <c r="G199" s="11">
        <f>SUM(C199:F199)</f>
        <v>2015800746</v>
      </c>
      <c r="H199" s="10">
        <v>0</v>
      </c>
    </row>
    <row r="200" spans="1:8" ht="12.75">
      <c r="A200" s="126"/>
      <c r="B200" s="131">
        <v>1989</v>
      </c>
      <c r="C200" s="10">
        <v>608814887</v>
      </c>
      <c r="D200" s="10">
        <v>430035831</v>
      </c>
      <c r="E200" s="10">
        <v>1076232589</v>
      </c>
      <c r="F200" s="10">
        <v>0</v>
      </c>
      <c r="G200" s="11">
        <f aca="true" t="shared" si="16" ref="G200:G208">SUM(C200:F200)</f>
        <v>2115083307</v>
      </c>
      <c r="H200" s="10">
        <v>0</v>
      </c>
    </row>
    <row r="201" spans="1:8" ht="12.75">
      <c r="A201" s="126"/>
      <c r="B201" s="131">
        <v>1990</v>
      </c>
      <c r="C201" s="10">
        <v>656398552</v>
      </c>
      <c r="D201" s="10">
        <v>499031760.88</v>
      </c>
      <c r="E201" s="10">
        <v>1216654689</v>
      </c>
      <c r="F201" s="10">
        <v>0</v>
      </c>
      <c r="G201" s="11">
        <f t="shared" si="16"/>
        <v>2372085001.88</v>
      </c>
      <c r="H201" s="10">
        <v>0</v>
      </c>
    </row>
    <row r="202" spans="1:8" ht="12.75">
      <c r="A202" s="126"/>
      <c r="B202" s="131">
        <v>1991</v>
      </c>
      <c r="C202" s="10">
        <v>681053616</v>
      </c>
      <c r="D202" s="10">
        <v>455310657</v>
      </c>
      <c r="E202" s="10">
        <v>1268847560</v>
      </c>
      <c r="F202" s="10">
        <v>0</v>
      </c>
      <c r="G202" s="11">
        <f t="shared" si="16"/>
        <v>2405211833</v>
      </c>
      <c r="H202" s="10">
        <v>0</v>
      </c>
    </row>
    <row r="203" spans="1:8" ht="12.75">
      <c r="A203" s="126"/>
      <c r="B203" s="131">
        <v>1992</v>
      </c>
      <c r="C203" s="10">
        <v>763861799</v>
      </c>
      <c r="D203" s="10">
        <v>582216067.0799999</v>
      </c>
      <c r="E203" s="10">
        <v>1333789810</v>
      </c>
      <c r="F203" s="10">
        <v>0</v>
      </c>
      <c r="G203" s="11">
        <f t="shared" si="16"/>
        <v>2679867676.08</v>
      </c>
      <c r="H203" s="10">
        <v>0</v>
      </c>
    </row>
    <row r="204" spans="1:8" ht="12.75">
      <c r="A204" s="126"/>
      <c r="B204" s="131">
        <v>1993</v>
      </c>
      <c r="C204" s="10">
        <v>786765266</v>
      </c>
      <c r="D204" s="10">
        <v>515434776</v>
      </c>
      <c r="E204" s="10">
        <v>1404106568</v>
      </c>
      <c r="F204" s="10">
        <v>0</v>
      </c>
      <c r="G204" s="11">
        <f t="shared" si="16"/>
        <v>2706306610</v>
      </c>
      <c r="H204" s="10">
        <v>0</v>
      </c>
    </row>
    <row r="205" spans="1:8" ht="12.75">
      <c r="A205" s="126"/>
      <c r="B205" s="131">
        <v>1994</v>
      </c>
      <c r="C205" s="10">
        <v>861400497</v>
      </c>
      <c r="D205" s="10">
        <v>552545906</v>
      </c>
      <c r="E205" s="10">
        <v>1444474497</v>
      </c>
      <c r="F205" s="10">
        <v>0</v>
      </c>
      <c r="G205" s="11">
        <f t="shared" si="16"/>
        <v>2858420900</v>
      </c>
      <c r="H205" s="10">
        <v>0</v>
      </c>
    </row>
    <row r="206" spans="1:8" ht="12.75">
      <c r="A206" s="126"/>
      <c r="B206" s="131">
        <v>1995</v>
      </c>
      <c r="C206" s="10">
        <v>843021220</v>
      </c>
      <c r="D206" s="10">
        <v>569854074</v>
      </c>
      <c r="E206" s="10">
        <v>1444104643</v>
      </c>
      <c r="F206" s="10">
        <v>0</v>
      </c>
      <c r="G206" s="11">
        <f t="shared" si="16"/>
        <v>2856979937</v>
      </c>
      <c r="H206" s="10">
        <v>0</v>
      </c>
    </row>
    <row r="207" spans="1:8" ht="12.75">
      <c r="A207" s="126"/>
      <c r="B207" s="131">
        <v>1996</v>
      </c>
      <c r="C207" s="10">
        <v>853764235</v>
      </c>
      <c r="D207" s="10">
        <v>462524491</v>
      </c>
      <c r="E207" s="10">
        <v>1418049665</v>
      </c>
      <c r="F207" s="10">
        <v>0</v>
      </c>
      <c r="G207" s="11">
        <f t="shared" si="16"/>
        <v>2734338391</v>
      </c>
      <c r="H207" s="10">
        <v>0</v>
      </c>
    </row>
    <row r="208" spans="1:8" ht="12.75">
      <c r="A208" s="126"/>
      <c r="B208" s="131">
        <v>1997</v>
      </c>
      <c r="C208" s="10">
        <v>795285017</v>
      </c>
      <c r="D208" s="10">
        <v>540931940</v>
      </c>
      <c r="E208" s="10">
        <v>1429894102</v>
      </c>
      <c r="F208" s="10">
        <v>0</v>
      </c>
      <c r="G208" s="11">
        <f t="shared" si="16"/>
        <v>2766111059</v>
      </c>
      <c r="H208" s="10">
        <v>0</v>
      </c>
    </row>
    <row r="209" spans="1:8" ht="12.75">
      <c r="A209" s="126"/>
      <c r="B209" s="131">
        <v>1998</v>
      </c>
      <c r="C209" s="128">
        <v>819132462</v>
      </c>
      <c r="D209" s="128">
        <v>473659037</v>
      </c>
      <c r="E209" s="128">
        <v>1539514398</v>
      </c>
      <c r="F209" s="10">
        <v>0</v>
      </c>
      <c r="G209" s="11">
        <f>SUM(C209:F209)</f>
        <v>2832305897</v>
      </c>
      <c r="H209" s="10">
        <v>0</v>
      </c>
    </row>
    <row r="210" spans="1:2" ht="12.75">
      <c r="A210" s="126"/>
      <c r="B210" s="131"/>
    </row>
    <row r="211" spans="1:8" ht="12.75">
      <c r="A211" s="126" t="s">
        <v>36</v>
      </c>
      <c r="B211" s="131">
        <v>1988</v>
      </c>
      <c r="C211" s="10">
        <v>652323525</v>
      </c>
      <c r="D211" s="10">
        <v>462752555</v>
      </c>
      <c r="E211" s="10">
        <v>1001179311</v>
      </c>
      <c r="F211" s="10">
        <v>0</v>
      </c>
      <c r="G211" s="11">
        <f>SUM(C211:F211)</f>
        <v>2116255391</v>
      </c>
      <c r="H211" s="10">
        <v>0</v>
      </c>
    </row>
    <row r="212" spans="1:8" ht="12.75">
      <c r="A212" s="126"/>
      <c r="B212" s="131">
        <v>1989</v>
      </c>
      <c r="C212" s="10">
        <v>681252108</v>
      </c>
      <c r="D212" s="10">
        <v>402109921</v>
      </c>
      <c r="E212" s="10">
        <v>976169464</v>
      </c>
      <c r="F212" s="10">
        <v>0</v>
      </c>
      <c r="G212" s="11">
        <f aca="true" t="shared" si="17" ref="G212:G220">SUM(C212:F212)</f>
        <v>2059531493</v>
      </c>
      <c r="H212" s="10">
        <v>0</v>
      </c>
    </row>
    <row r="213" spans="1:8" ht="12.75">
      <c r="A213" s="126"/>
      <c r="B213" s="131">
        <v>1990</v>
      </c>
      <c r="C213" s="10">
        <v>702834652</v>
      </c>
      <c r="D213" s="10">
        <v>562093109.12</v>
      </c>
      <c r="E213" s="10">
        <v>1028577699</v>
      </c>
      <c r="F213" s="10">
        <v>0</v>
      </c>
      <c r="G213" s="11">
        <f t="shared" si="17"/>
        <v>2293505460.12</v>
      </c>
      <c r="H213" s="10">
        <v>0</v>
      </c>
    </row>
    <row r="214" spans="1:8" ht="12.75">
      <c r="A214" s="126"/>
      <c r="B214" s="131">
        <v>1991</v>
      </c>
      <c r="C214" s="10">
        <v>804298095</v>
      </c>
      <c r="D214" s="10">
        <v>407490577</v>
      </c>
      <c r="E214" s="10">
        <v>1040899763</v>
      </c>
      <c r="F214" s="10">
        <v>0</v>
      </c>
      <c r="G214" s="11">
        <f t="shared" si="17"/>
        <v>2252688435</v>
      </c>
      <c r="H214" s="10">
        <v>0</v>
      </c>
    </row>
    <row r="215" spans="1:8" ht="12.75">
      <c r="A215" s="126"/>
      <c r="B215" s="131">
        <v>1992</v>
      </c>
      <c r="C215" s="10">
        <v>863449882</v>
      </c>
      <c r="D215" s="10">
        <v>477039571.24</v>
      </c>
      <c r="E215" s="10">
        <v>1046400494</v>
      </c>
      <c r="F215" s="10">
        <v>0</v>
      </c>
      <c r="G215" s="11">
        <f t="shared" si="17"/>
        <v>2386889947.24</v>
      </c>
      <c r="H215" s="10">
        <v>0</v>
      </c>
    </row>
    <row r="216" spans="1:8" ht="12.75">
      <c r="A216" s="126"/>
      <c r="B216" s="131">
        <v>1993</v>
      </c>
      <c r="C216" s="10">
        <v>981759182</v>
      </c>
      <c r="D216" s="10">
        <v>420968556</v>
      </c>
      <c r="E216" s="10">
        <v>731975034</v>
      </c>
      <c r="F216" s="10">
        <v>0</v>
      </c>
      <c r="G216" s="11">
        <f t="shared" si="17"/>
        <v>2134702772</v>
      </c>
      <c r="H216" s="10">
        <v>0</v>
      </c>
    </row>
    <row r="217" spans="1:8" ht="12.75">
      <c r="A217" s="126"/>
      <c r="B217" s="131">
        <v>1994</v>
      </c>
      <c r="C217" s="10">
        <v>1041084278</v>
      </c>
      <c r="D217" s="10">
        <v>435895513</v>
      </c>
      <c r="E217" s="10">
        <v>754992840</v>
      </c>
      <c r="F217" s="10">
        <v>0</v>
      </c>
      <c r="G217" s="11">
        <f t="shared" si="17"/>
        <v>2231972631</v>
      </c>
      <c r="H217" s="10">
        <v>0</v>
      </c>
    </row>
    <row r="218" spans="1:8" ht="12.75">
      <c r="A218" s="126"/>
      <c r="B218" s="131">
        <v>1995</v>
      </c>
      <c r="C218" s="10">
        <v>1118838559</v>
      </c>
      <c r="D218" s="10">
        <v>505290615</v>
      </c>
      <c r="E218" s="10">
        <v>775041380</v>
      </c>
      <c r="F218" s="10">
        <v>0</v>
      </c>
      <c r="G218" s="11">
        <f t="shared" si="17"/>
        <v>2399170554</v>
      </c>
      <c r="H218" s="10">
        <v>0</v>
      </c>
    </row>
    <row r="219" spans="1:8" ht="12.75">
      <c r="A219" s="126"/>
      <c r="B219" s="131">
        <v>1996</v>
      </c>
      <c r="C219" s="10">
        <v>1048384540</v>
      </c>
      <c r="D219" s="10">
        <v>510101586</v>
      </c>
      <c r="E219" s="10">
        <v>731273244</v>
      </c>
      <c r="F219" s="10">
        <v>0</v>
      </c>
      <c r="G219" s="11">
        <f t="shared" si="17"/>
        <v>2289759370</v>
      </c>
      <c r="H219" s="10">
        <v>0</v>
      </c>
    </row>
    <row r="220" spans="1:8" ht="12.75">
      <c r="A220" s="126"/>
      <c r="B220" s="131">
        <v>1997</v>
      </c>
      <c r="C220" s="10">
        <v>1036170128</v>
      </c>
      <c r="D220" s="10">
        <v>614634514</v>
      </c>
      <c r="E220" s="10">
        <v>698776603</v>
      </c>
      <c r="F220" s="10">
        <v>0</v>
      </c>
      <c r="G220" s="11">
        <f t="shared" si="17"/>
        <v>2349581245</v>
      </c>
      <c r="H220" s="10">
        <v>0</v>
      </c>
    </row>
    <row r="221" spans="1:8" ht="12.75">
      <c r="A221" s="126"/>
      <c r="B221" s="131">
        <v>1998</v>
      </c>
      <c r="C221" s="128">
        <v>1016179966</v>
      </c>
      <c r="D221" s="128">
        <v>498080187</v>
      </c>
      <c r="E221" s="128">
        <v>837252702</v>
      </c>
      <c r="F221" s="10">
        <v>0</v>
      </c>
      <c r="G221" s="11">
        <f>SUM(C221:F221)</f>
        <v>2351512855</v>
      </c>
      <c r="H221" s="10">
        <v>0</v>
      </c>
    </row>
    <row r="222" spans="1:2" ht="12.75">
      <c r="A222" s="126"/>
      <c r="B222" s="131"/>
    </row>
    <row r="223" spans="1:8" ht="12.75">
      <c r="A223" s="126" t="s">
        <v>38</v>
      </c>
      <c r="B223" s="131">
        <v>1988</v>
      </c>
      <c r="C223" s="10">
        <v>1061394381</v>
      </c>
      <c r="D223" s="10">
        <v>574031109</v>
      </c>
      <c r="E223" s="10">
        <v>877000957</v>
      </c>
      <c r="F223" s="10">
        <v>0</v>
      </c>
      <c r="G223" s="11">
        <f>SUM(C223:F223)</f>
        <v>2512426447</v>
      </c>
      <c r="H223" s="10">
        <v>23113640</v>
      </c>
    </row>
    <row r="224" spans="1:8" ht="12.75">
      <c r="A224" s="126"/>
      <c r="B224" s="131">
        <v>1989</v>
      </c>
      <c r="C224" s="10">
        <v>996849752</v>
      </c>
      <c r="D224" s="10">
        <v>588924864</v>
      </c>
      <c r="E224" s="10">
        <v>928692389</v>
      </c>
      <c r="F224" s="10">
        <v>0</v>
      </c>
      <c r="G224" s="11">
        <f aca="true" t="shared" si="18" ref="G224:G232">SUM(C224:F224)</f>
        <v>2514467005</v>
      </c>
      <c r="H224" s="10">
        <v>23892225</v>
      </c>
    </row>
    <row r="225" spans="1:8" ht="12.75">
      <c r="A225" s="126" t="s">
        <v>341</v>
      </c>
      <c r="B225" s="131">
        <v>1990</v>
      </c>
      <c r="C225" s="10">
        <v>1018057956</v>
      </c>
      <c r="D225" s="10">
        <v>603881729.8</v>
      </c>
      <c r="E225" s="10">
        <v>1036157963</v>
      </c>
      <c r="F225" s="10">
        <v>0</v>
      </c>
      <c r="G225" s="11">
        <f t="shared" si="18"/>
        <v>2658097648.8</v>
      </c>
      <c r="H225" s="10">
        <v>26985446</v>
      </c>
    </row>
    <row r="226" spans="1:8" ht="12.75">
      <c r="A226" s="126" t="s">
        <v>342</v>
      </c>
      <c r="B226" s="131">
        <v>1991</v>
      </c>
      <c r="C226" s="10">
        <v>1121317153</v>
      </c>
      <c r="D226" s="10">
        <v>645602985</v>
      </c>
      <c r="E226" s="10">
        <v>1098008110</v>
      </c>
      <c r="F226" s="10">
        <v>0</v>
      </c>
      <c r="G226" s="11">
        <f t="shared" si="18"/>
        <v>2864928248</v>
      </c>
      <c r="H226" s="10">
        <v>33959803</v>
      </c>
    </row>
    <row r="227" spans="1:8" ht="12.75">
      <c r="A227" s="11" t="s">
        <v>0</v>
      </c>
      <c r="B227" s="131">
        <v>1992</v>
      </c>
      <c r="C227" s="10">
        <v>1178793531</v>
      </c>
      <c r="D227" s="10">
        <v>633048563.6</v>
      </c>
      <c r="E227" s="10">
        <v>1138258377</v>
      </c>
      <c r="F227" s="10">
        <v>0</v>
      </c>
      <c r="G227" s="11">
        <f t="shared" si="18"/>
        <v>2950100471.6</v>
      </c>
      <c r="H227" s="10">
        <v>43120758</v>
      </c>
    </row>
    <row r="228" spans="1:8" ht="12.75">
      <c r="A228" s="126"/>
      <c r="B228" s="131">
        <v>1993</v>
      </c>
      <c r="C228" s="10">
        <v>1248764898</v>
      </c>
      <c r="D228" s="10">
        <v>539042938</v>
      </c>
      <c r="E228" s="10">
        <v>1605901669</v>
      </c>
      <c r="F228" s="10">
        <v>0</v>
      </c>
      <c r="G228" s="11">
        <f t="shared" si="18"/>
        <v>3393709505</v>
      </c>
      <c r="H228" s="10">
        <v>41233215</v>
      </c>
    </row>
    <row r="229" spans="1:8" ht="12.75">
      <c r="A229" s="126"/>
      <c r="B229" s="131">
        <v>1994</v>
      </c>
      <c r="C229" s="10">
        <v>1300073287</v>
      </c>
      <c r="D229" s="10">
        <v>723268656</v>
      </c>
      <c r="E229" s="10">
        <v>1463024597</v>
      </c>
      <c r="F229" s="10">
        <v>0</v>
      </c>
      <c r="G229" s="11">
        <f t="shared" si="18"/>
        <v>3486366540</v>
      </c>
      <c r="H229" s="10">
        <v>44926928</v>
      </c>
    </row>
    <row r="230" spans="1:8" ht="12.75">
      <c r="A230" s="126"/>
      <c r="B230" s="131">
        <v>1995</v>
      </c>
      <c r="C230" s="10">
        <v>1379843512</v>
      </c>
      <c r="D230" s="10">
        <v>716707593</v>
      </c>
      <c r="E230" s="10">
        <v>1458342180</v>
      </c>
      <c r="F230" s="10">
        <v>0</v>
      </c>
      <c r="G230" s="11">
        <f t="shared" si="18"/>
        <v>3554893285</v>
      </c>
      <c r="H230" s="10">
        <v>55557500</v>
      </c>
    </row>
    <row r="231" spans="1:8" ht="12.75">
      <c r="A231" s="126"/>
      <c r="B231" s="131">
        <v>1996</v>
      </c>
      <c r="C231" s="10">
        <v>1339112500</v>
      </c>
      <c r="D231" s="10">
        <v>642737918</v>
      </c>
      <c r="E231" s="10">
        <v>1448410476</v>
      </c>
      <c r="F231" s="10">
        <v>0</v>
      </c>
      <c r="G231" s="11">
        <f t="shared" si="18"/>
        <v>3430260894</v>
      </c>
      <c r="H231" s="10">
        <v>44304022</v>
      </c>
    </row>
    <row r="232" spans="1:8" ht="12.75">
      <c r="A232" s="126"/>
      <c r="B232" s="131">
        <v>1997</v>
      </c>
      <c r="C232" s="10">
        <v>1300752300</v>
      </c>
      <c r="D232" s="10">
        <v>807107035</v>
      </c>
      <c r="E232" s="10">
        <v>1433423516</v>
      </c>
      <c r="F232" s="10">
        <v>0</v>
      </c>
      <c r="G232" s="11">
        <f t="shared" si="18"/>
        <v>3541282851</v>
      </c>
      <c r="H232" s="10">
        <v>56147744</v>
      </c>
    </row>
    <row r="233" spans="1:8" ht="12.75">
      <c r="A233" s="126"/>
      <c r="B233" s="131">
        <v>1998</v>
      </c>
      <c r="C233" s="128">
        <v>1309920109</v>
      </c>
      <c r="D233" s="128">
        <v>694905543</v>
      </c>
      <c r="E233" s="128">
        <v>1478605295</v>
      </c>
      <c r="F233" s="10">
        <v>0</v>
      </c>
      <c r="G233" s="11">
        <f>SUM(C233:F233)</f>
        <v>3483430947</v>
      </c>
      <c r="H233" s="10">
        <v>47810828</v>
      </c>
    </row>
    <row r="234" spans="1:2" ht="12.75">
      <c r="A234" s="126"/>
      <c r="B234" s="131"/>
    </row>
    <row r="235" spans="1:8" ht="12.75">
      <c r="A235" s="126" t="s">
        <v>39</v>
      </c>
      <c r="B235" s="131">
        <v>1988</v>
      </c>
      <c r="C235" s="10">
        <v>205589438</v>
      </c>
      <c r="D235" s="10">
        <v>143683665</v>
      </c>
      <c r="E235" s="10">
        <v>258670567</v>
      </c>
      <c r="F235" s="10">
        <v>46145929</v>
      </c>
      <c r="G235" s="11">
        <f>SUM(C235:F235)</f>
        <v>654089599</v>
      </c>
      <c r="H235" s="10">
        <v>0</v>
      </c>
    </row>
    <row r="236" spans="1:8" ht="12.75">
      <c r="A236" s="126"/>
      <c r="B236" s="131">
        <v>1989</v>
      </c>
      <c r="C236" s="10">
        <v>202478234</v>
      </c>
      <c r="D236" s="10">
        <v>166195355</v>
      </c>
      <c r="E236" s="10">
        <v>290326059</v>
      </c>
      <c r="F236" s="10">
        <v>70395054</v>
      </c>
      <c r="G236" s="11">
        <f aca="true" t="shared" si="19" ref="G236:G244">SUM(C236:F236)</f>
        <v>729394702</v>
      </c>
      <c r="H236" s="10">
        <v>0</v>
      </c>
    </row>
    <row r="237" spans="1:8" ht="12.75">
      <c r="A237" s="126"/>
      <c r="B237" s="131">
        <v>1990</v>
      </c>
      <c r="C237" s="10">
        <v>211356731</v>
      </c>
      <c r="D237" s="10">
        <v>222695205.6</v>
      </c>
      <c r="E237" s="10">
        <v>312504647</v>
      </c>
      <c r="F237" s="10">
        <v>43039290</v>
      </c>
      <c r="G237" s="11">
        <f t="shared" si="19"/>
        <v>789595873.6</v>
      </c>
      <c r="H237" s="10">
        <v>0</v>
      </c>
    </row>
    <row r="238" spans="1:8" ht="12.75">
      <c r="A238" s="126"/>
      <c r="B238" s="131">
        <v>1991</v>
      </c>
      <c r="C238" s="10">
        <v>222499783</v>
      </c>
      <c r="D238" s="10">
        <v>168234474</v>
      </c>
      <c r="E238" s="10">
        <v>350523624</v>
      </c>
      <c r="F238" s="10">
        <v>69681202</v>
      </c>
      <c r="G238" s="11">
        <f t="shared" si="19"/>
        <v>810939083</v>
      </c>
      <c r="H238" s="10">
        <v>0</v>
      </c>
    </row>
    <row r="239" spans="1:8" ht="12.75">
      <c r="A239" s="126"/>
      <c r="B239" s="131">
        <v>1992</v>
      </c>
      <c r="C239" s="10">
        <v>236125111</v>
      </c>
      <c r="D239" s="10">
        <v>204375145.52</v>
      </c>
      <c r="E239" s="10">
        <v>352638718</v>
      </c>
      <c r="F239" s="10">
        <v>40121545</v>
      </c>
      <c r="G239" s="11">
        <f t="shared" si="19"/>
        <v>833260519.52</v>
      </c>
      <c r="H239" s="10">
        <v>0</v>
      </c>
    </row>
    <row r="240" spans="1:8" ht="12.75">
      <c r="A240" s="126"/>
      <c r="B240" s="131">
        <v>1993</v>
      </c>
      <c r="C240" s="10">
        <v>238318364</v>
      </c>
      <c r="D240" s="10">
        <v>172138858</v>
      </c>
      <c r="E240" s="10">
        <v>322976510</v>
      </c>
      <c r="F240" s="10">
        <v>55186025</v>
      </c>
      <c r="G240" s="11">
        <f t="shared" si="19"/>
        <v>788619757</v>
      </c>
      <c r="H240" s="10">
        <v>0</v>
      </c>
    </row>
    <row r="241" spans="1:8" ht="12.75">
      <c r="A241" s="126"/>
      <c r="B241" s="131">
        <v>1994</v>
      </c>
      <c r="C241" s="10">
        <v>248769967</v>
      </c>
      <c r="D241" s="10">
        <v>244794929</v>
      </c>
      <c r="E241" s="10">
        <v>329123557</v>
      </c>
      <c r="F241" s="10">
        <v>67038506</v>
      </c>
      <c r="G241" s="11">
        <f t="shared" si="19"/>
        <v>889726959</v>
      </c>
      <c r="H241" s="10">
        <v>0</v>
      </c>
    </row>
    <row r="242" spans="1:8" ht="12.75">
      <c r="A242" s="126"/>
      <c r="B242" s="131">
        <v>1995</v>
      </c>
      <c r="C242" s="10">
        <v>270300977</v>
      </c>
      <c r="D242" s="10">
        <v>250045083</v>
      </c>
      <c r="E242" s="10">
        <v>348737618</v>
      </c>
      <c r="F242" s="10">
        <v>71961672</v>
      </c>
      <c r="G242" s="11">
        <f t="shared" si="19"/>
        <v>941045350</v>
      </c>
      <c r="H242" s="10">
        <v>0</v>
      </c>
    </row>
    <row r="243" spans="1:8" ht="12.75">
      <c r="A243" s="126"/>
      <c r="B243" s="131">
        <v>1996</v>
      </c>
      <c r="C243" s="10">
        <v>266662231</v>
      </c>
      <c r="D243" s="10">
        <v>195967922</v>
      </c>
      <c r="E243" s="10">
        <v>353848307</v>
      </c>
      <c r="F243" s="126">
        <v>114182473</v>
      </c>
      <c r="G243" s="11">
        <f t="shared" si="19"/>
        <v>930660933</v>
      </c>
      <c r="H243" s="10">
        <v>0</v>
      </c>
    </row>
    <row r="244" spans="1:8" ht="12.75">
      <c r="A244" s="126"/>
      <c r="B244" s="131">
        <v>1997</v>
      </c>
      <c r="C244" s="10">
        <v>284860385</v>
      </c>
      <c r="D244" s="10">
        <v>264033487</v>
      </c>
      <c r="E244" s="10">
        <v>333331361</v>
      </c>
      <c r="F244" s="10">
        <v>19887348</v>
      </c>
      <c r="G244" s="11">
        <f t="shared" si="19"/>
        <v>902112581</v>
      </c>
      <c r="H244" s="10">
        <v>0</v>
      </c>
    </row>
    <row r="245" spans="1:8" ht="12.75">
      <c r="A245" s="126"/>
      <c r="B245" s="131">
        <v>1998</v>
      </c>
      <c r="C245" s="128">
        <v>266013103</v>
      </c>
      <c r="D245" s="128">
        <v>251185254</v>
      </c>
      <c r="E245" s="128">
        <v>319592654</v>
      </c>
      <c r="F245" s="128">
        <v>150662978</v>
      </c>
      <c r="G245" s="11">
        <f>SUM(C245:F245)</f>
        <v>987453989</v>
      </c>
      <c r="H245" s="10">
        <v>0</v>
      </c>
    </row>
    <row r="246" spans="1:2" ht="12.75">
      <c r="A246" s="126"/>
      <c r="B246" s="131"/>
    </row>
    <row r="247" spans="1:8" ht="12.75">
      <c r="A247" s="126" t="s">
        <v>41</v>
      </c>
      <c r="B247" s="131">
        <v>1988</v>
      </c>
      <c r="C247" s="10">
        <v>1100513137</v>
      </c>
      <c r="D247" s="10">
        <v>733179846</v>
      </c>
      <c r="E247" s="10">
        <v>1872016098</v>
      </c>
      <c r="F247" s="10">
        <v>0</v>
      </c>
      <c r="G247" s="11">
        <f>SUM(C247:F247)</f>
        <v>3705709081</v>
      </c>
      <c r="H247" s="10">
        <v>0</v>
      </c>
    </row>
    <row r="248" spans="1:8" ht="12.75">
      <c r="A248" s="126"/>
      <c r="B248" s="131">
        <v>1989</v>
      </c>
      <c r="C248" s="10">
        <v>1145229975</v>
      </c>
      <c r="D248" s="10">
        <v>921665068</v>
      </c>
      <c r="E248" s="10">
        <v>1988481174</v>
      </c>
      <c r="F248" s="10">
        <v>0</v>
      </c>
      <c r="G248" s="11">
        <f aca="true" t="shared" si="20" ref="G248:G256">SUM(C248:F248)</f>
        <v>4055376217</v>
      </c>
      <c r="H248" s="10">
        <v>0</v>
      </c>
    </row>
    <row r="249" spans="1:8" ht="12.75">
      <c r="A249" s="126"/>
      <c r="B249" s="131">
        <v>1990</v>
      </c>
      <c r="C249" s="10">
        <v>1191463774</v>
      </c>
      <c r="D249" s="10">
        <v>1117302797.52</v>
      </c>
      <c r="E249" s="10">
        <v>2144409308</v>
      </c>
      <c r="F249" s="10">
        <v>0</v>
      </c>
      <c r="G249" s="11">
        <f t="shared" si="20"/>
        <v>4453175879.52</v>
      </c>
      <c r="H249" s="10">
        <v>0</v>
      </c>
    </row>
    <row r="250" spans="1:8" ht="12.75">
      <c r="A250" s="126"/>
      <c r="B250" s="131">
        <v>1991</v>
      </c>
      <c r="C250" s="10">
        <v>1263365695</v>
      </c>
      <c r="D250" s="10">
        <v>1005736364</v>
      </c>
      <c r="E250" s="10">
        <v>1745723567</v>
      </c>
      <c r="F250" s="10">
        <v>0</v>
      </c>
      <c r="G250" s="11">
        <f t="shared" si="20"/>
        <v>4014825626</v>
      </c>
      <c r="H250" s="10">
        <v>0</v>
      </c>
    </row>
    <row r="251" spans="1:8" ht="12.75">
      <c r="A251" s="126"/>
      <c r="B251" s="131">
        <v>1992</v>
      </c>
      <c r="C251" s="10">
        <v>1358123602</v>
      </c>
      <c r="D251" s="10">
        <v>1369609901.64</v>
      </c>
      <c r="E251" s="10">
        <v>1635054709</v>
      </c>
      <c r="F251" s="10">
        <v>0</v>
      </c>
      <c r="G251" s="11">
        <f t="shared" si="20"/>
        <v>4362788212.64</v>
      </c>
      <c r="H251" s="10">
        <v>0</v>
      </c>
    </row>
    <row r="252" spans="1:8" ht="12.75">
      <c r="A252" s="126"/>
      <c r="B252" s="131">
        <v>1993</v>
      </c>
      <c r="C252" s="10">
        <v>1358348908</v>
      </c>
      <c r="D252" s="10">
        <v>1012867979</v>
      </c>
      <c r="E252" s="10">
        <v>1659545557</v>
      </c>
      <c r="F252" s="10">
        <v>0</v>
      </c>
      <c r="G252" s="11">
        <f t="shared" si="20"/>
        <v>4030762444</v>
      </c>
      <c r="H252" s="10">
        <v>0</v>
      </c>
    </row>
    <row r="253" spans="1:8" ht="12.75">
      <c r="A253" s="126"/>
      <c r="B253" s="131">
        <v>1994</v>
      </c>
      <c r="C253" s="10">
        <v>1405794797</v>
      </c>
      <c r="D253" s="10">
        <v>1228124274</v>
      </c>
      <c r="E253" s="10">
        <v>1638518200</v>
      </c>
      <c r="F253" s="10">
        <v>0</v>
      </c>
      <c r="G253" s="11">
        <f t="shared" si="20"/>
        <v>4272437271</v>
      </c>
      <c r="H253" s="10">
        <v>0</v>
      </c>
    </row>
    <row r="254" spans="1:8" ht="12.75">
      <c r="A254" s="126"/>
      <c r="B254" s="131">
        <v>1995</v>
      </c>
      <c r="C254" s="10">
        <v>1517772500</v>
      </c>
      <c r="D254" s="10">
        <v>1209099674</v>
      </c>
      <c r="E254" s="10">
        <v>1645912453</v>
      </c>
      <c r="F254" s="10">
        <v>0</v>
      </c>
      <c r="G254" s="11">
        <f t="shared" si="20"/>
        <v>4372784627</v>
      </c>
      <c r="H254" s="10">
        <v>0</v>
      </c>
    </row>
    <row r="255" spans="1:8" ht="12.75">
      <c r="A255" s="126"/>
      <c r="B255" s="131">
        <v>1996</v>
      </c>
      <c r="C255" s="10">
        <v>1632127857</v>
      </c>
      <c r="D255" s="10">
        <v>1080298182</v>
      </c>
      <c r="E255" s="10">
        <v>1637026483</v>
      </c>
      <c r="F255" s="10">
        <v>0</v>
      </c>
      <c r="G255" s="11">
        <f t="shared" si="20"/>
        <v>4349452522</v>
      </c>
      <c r="H255" s="10">
        <v>0</v>
      </c>
    </row>
    <row r="256" spans="1:8" ht="12.75">
      <c r="A256" s="126"/>
      <c r="B256" s="131">
        <v>1997</v>
      </c>
      <c r="C256" s="10">
        <v>1588575292</v>
      </c>
      <c r="D256" s="10">
        <v>1024473490</v>
      </c>
      <c r="E256" s="10">
        <v>1734491700</v>
      </c>
      <c r="F256" s="10">
        <v>0</v>
      </c>
      <c r="G256" s="11">
        <f t="shared" si="20"/>
        <v>4347540482</v>
      </c>
      <c r="H256" s="10">
        <v>0</v>
      </c>
    </row>
    <row r="257" spans="1:8" ht="12.75">
      <c r="A257" s="126"/>
      <c r="B257" s="131">
        <v>1998</v>
      </c>
      <c r="C257" s="128">
        <v>1688281538</v>
      </c>
      <c r="D257" s="128">
        <v>1053738638</v>
      </c>
      <c r="E257" s="128">
        <v>1795521762</v>
      </c>
      <c r="F257" s="10">
        <v>0</v>
      </c>
      <c r="G257" s="11">
        <f>SUM(C257:F257)</f>
        <v>4537541938</v>
      </c>
      <c r="H257" s="10">
        <v>0</v>
      </c>
    </row>
    <row r="258" spans="1:2" ht="12.75">
      <c r="A258" s="126"/>
      <c r="B258" s="131"/>
    </row>
    <row r="259" spans="1:8" ht="12.75">
      <c r="A259" s="126" t="s">
        <v>43</v>
      </c>
      <c r="B259" s="131">
        <v>1988</v>
      </c>
      <c r="C259" s="10">
        <v>1495903361</v>
      </c>
      <c r="D259" s="10">
        <v>1449017699</v>
      </c>
      <c r="E259" s="10">
        <v>1099039902</v>
      </c>
      <c r="F259" s="10">
        <v>0</v>
      </c>
      <c r="G259" s="11">
        <f>SUM(C259:F259)</f>
        <v>4043960962</v>
      </c>
      <c r="H259" s="10">
        <v>0</v>
      </c>
    </row>
    <row r="260" spans="1:8" ht="12.75">
      <c r="A260" s="126"/>
      <c r="B260" s="131">
        <v>1989</v>
      </c>
      <c r="C260" s="10">
        <v>1474726661</v>
      </c>
      <c r="D260" s="10">
        <v>1432451148</v>
      </c>
      <c r="E260" s="10">
        <v>1227571030</v>
      </c>
      <c r="F260" s="10">
        <v>0</v>
      </c>
      <c r="G260" s="11">
        <f aca="true" t="shared" si="21" ref="G260:G268">SUM(C260:F260)</f>
        <v>4134748839</v>
      </c>
      <c r="H260" s="10">
        <v>0</v>
      </c>
    </row>
    <row r="261" spans="1:8" ht="12.75">
      <c r="A261" s="126"/>
      <c r="B261" s="131">
        <v>1990</v>
      </c>
      <c r="C261" s="10">
        <v>1540835162</v>
      </c>
      <c r="D261" s="10">
        <v>2036694414.56</v>
      </c>
      <c r="E261" s="10">
        <v>1262552408</v>
      </c>
      <c r="F261" s="10">
        <v>0</v>
      </c>
      <c r="G261" s="11">
        <f t="shared" si="21"/>
        <v>4840081984.559999</v>
      </c>
      <c r="H261" s="10">
        <v>0</v>
      </c>
    </row>
    <row r="262" spans="1:8" ht="12.75">
      <c r="A262" s="126"/>
      <c r="B262" s="131">
        <v>1991</v>
      </c>
      <c r="C262" s="10">
        <v>1639871965</v>
      </c>
      <c r="D262" s="10">
        <v>1557117445</v>
      </c>
      <c r="E262" s="10">
        <v>1302733826</v>
      </c>
      <c r="F262" s="10">
        <v>0</v>
      </c>
      <c r="G262" s="11">
        <f t="shared" si="21"/>
        <v>4499723236</v>
      </c>
      <c r="H262" s="10">
        <v>0</v>
      </c>
    </row>
    <row r="263" spans="1:8" ht="12.75">
      <c r="A263" s="126"/>
      <c r="B263" s="131">
        <v>1992</v>
      </c>
      <c r="C263" s="10">
        <v>1795643916</v>
      </c>
      <c r="D263" s="10">
        <v>1468916212.68</v>
      </c>
      <c r="E263" s="10">
        <v>1284972004</v>
      </c>
      <c r="F263" s="10">
        <v>0</v>
      </c>
      <c r="G263" s="11">
        <f t="shared" si="21"/>
        <v>4549532132.68</v>
      </c>
      <c r="H263" s="10">
        <v>0</v>
      </c>
    </row>
    <row r="264" spans="1:8" ht="12.75">
      <c r="A264" s="126"/>
      <c r="B264" s="131">
        <v>1993</v>
      </c>
      <c r="C264" s="10">
        <v>1773549766</v>
      </c>
      <c r="D264" s="10">
        <v>1336044258</v>
      </c>
      <c r="E264" s="10">
        <v>1306814253</v>
      </c>
      <c r="F264" s="10">
        <v>0</v>
      </c>
      <c r="G264" s="11">
        <f t="shared" si="21"/>
        <v>4416408277</v>
      </c>
      <c r="H264" s="10">
        <v>0</v>
      </c>
    </row>
    <row r="265" spans="1:8" ht="12.75">
      <c r="A265" s="126"/>
      <c r="B265" s="131">
        <v>1994</v>
      </c>
      <c r="C265" s="10">
        <v>1952761854</v>
      </c>
      <c r="D265" s="10">
        <v>1683031581</v>
      </c>
      <c r="E265" s="10">
        <v>1351159104</v>
      </c>
      <c r="F265" s="10">
        <v>0</v>
      </c>
      <c r="G265" s="11">
        <f t="shared" si="21"/>
        <v>4986952539</v>
      </c>
      <c r="H265" s="10">
        <v>0</v>
      </c>
    </row>
    <row r="266" spans="1:8" ht="12.75">
      <c r="A266" s="126"/>
      <c r="B266" s="131">
        <v>1995</v>
      </c>
      <c r="C266" s="10">
        <v>2016029763</v>
      </c>
      <c r="D266" s="10">
        <v>1636478483</v>
      </c>
      <c r="E266" s="10">
        <v>1402023700</v>
      </c>
      <c r="F266" s="10">
        <v>0</v>
      </c>
      <c r="G266" s="11">
        <f t="shared" si="21"/>
        <v>5054531946</v>
      </c>
      <c r="H266" s="10">
        <v>0</v>
      </c>
    </row>
    <row r="267" spans="1:8" ht="12.75">
      <c r="A267" s="126"/>
      <c r="B267" s="131">
        <v>1996</v>
      </c>
      <c r="C267" s="10">
        <v>2126058141</v>
      </c>
      <c r="D267" s="10">
        <v>1685437475</v>
      </c>
      <c r="E267" s="10">
        <v>1421531435</v>
      </c>
      <c r="F267" s="10">
        <v>0</v>
      </c>
      <c r="G267" s="11">
        <f t="shared" si="21"/>
        <v>5233027051</v>
      </c>
      <c r="H267" s="10">
        <v>0</v>
      </c>
    </row>
    <row r="268" spans="1:8" ht="12.75">
      <c r="A268" s="126"/>
      <c r="B268" s="131">
        <v>1997</v>
      </c>
      <c r="C268" s="10">
        <v>2015196332</v>
      </c>
      <c r="D268" s="10">
        <v>2237016754</v>
      </c>
      <c r="E268" s="10">
        <v>1447797964</v>
      </c>
      <c r="F268" s="10">
        <v>0</v>
      </c>
      <c r="G268" s="11">
        <f t="shared" si="21"/>
        <v>5700011050</v>
      </c>
      <c r="H268" s="10">
        <v>0</v>
      </c>
    </row>
    <row r="269" spans="1:8" ht="12.75">
      <c r="A269" s="126"/>
      <c r="B269" s="131">
        <v>1998</v>
      </c>
      <c r="C269" s="128">
        <v>2178082597</v>
      </c>
      <c r="D269" s="128">
        <v>2045636611</v>
      </c>
      <c r="E269" s="128">
        <v>1461570316</v>
      </c>
      <c r="F269" s="10">
        <v>0</v>
      </c>
      <c r="G269" s="11">
        <f>SUM(C269:F269)</f>
        <v>5685289524</v>
      </c>
      <c r="H269" s="10">
        <v>0</v>
      </c>
    </row>
    <row r="270" ht="12.75">
      <c r="B270" s="125"/>
    </row>
    <row r="271" spans="1:8" ht="12.75">
      <c r="A271" s="126" t="s">
        <v>44</v>
      </c>
      <c r="B271" s="131">
        <v>1988</v>
      </c>
      <c r="C271" s="10">
        <v>1855610143</v>
      </c>
      <c r="D271" s="10">
        <v>1553938792</v>
      </c>
      <c r="E271" s="10">
        <v>1453410515</v>
      </c>
      <c r="F271" s="10">
        <v>1109329044</v>
      </c>
      <c r="G271" s="11">
        <f>SUM(C271:F271)</f>
        <v>5972288494</v>
      </c>
      <c r="H271" s="10">
        <v>0</v>
      </c>
    </row>
    <row r="272" spans="1:8" ht="12.75">
      <c r="A272" s="126"/>
      <c r="B272" s="131">
        <v>1989</v>
      </c>
      <c r="C272" s="10">
        <v>1857049022</v>
      </c>
      <c r="D272" s="10">
        <v>1735316639</v>
      </c>
      <c r="E272" s="10">
        <v>1545578978</v>
      </c>
      <c r="F272" s="10">
        <v>1163623048</v>
      </c>
      <c r="G272" s="11">
        <f aca="true" t="shared" si="22" ref="G272:G280">SUM(C272:F272)</f>
        <v>6301567687</v>
      </c>
      <c r="H272" s="10">
        <v>0</v>
      </c>
    </row>
    <row r="273" spans="1:8" ht="12.75">
      <c r="A273" s="126"/>
      <c r="B273" s="131">
        <v>1990</v>
      </c>
      <c r="C273" s="10">
        <v>2000769568</v>
      </c>
      <c r="D273" s="10">
        <v>1777661273.84</v>
      </c>
      <c r="E273" s="10">
        <v>1589421636</v>
      </c>
      <c r="F273" s="10">
        <v>1362796754</v>
      </c>
      <c r="G273" s="11">
        <f t="shared" si="22"/>
        <v>6730649231.84</v>
      </c>
      <c r="H273" s="10">
        <v>0</v>
      </c>
    </row>
    <row r="274" spans="1:8" ht="12.75">
      <c r="A274" s="126"/>
      <c r="B274" s="131">
        <v>1991</v>
      </c>
      <c r="C274" s="10">
        <v>2210053550</v>
      </c>
      <c r="D274" s="10">
        <v>1668950527</v>
      </c>
      <c r="E274" s="10">
        <v>1581154698</v>
      </c>
      <c r="F274" s="10">
        <v>1384626158</v>
      </c>
      <c r="G274" s="11">
        <f t="shared" si="22"/>
        <v>6844784933</v>
      </c>
      <c r="H274" s="10">
        <v>0</v>
      </c>
    </row>
    <row r="275" spans="1:8" ht="12.75">
      <c r="A275" s="126"/>
      <c r="B275" s="131">
        <v>1992</v>
      </c>
      <c r="C275" s="10">
        <v>2248287675</v>
      </c>
      <c r="D275" s="10">
        <v>1792416490.08</v>
      </c>
      <c r="E275" s="10">
        <v>1601874646</v>
      </c>
      <c r="F275" s="10">
        <v>1070650293</v>
      </c>
      <c r="G275" s="11">
        <f t="shared" si="22"/>
        <v>6713229104.08</v>
      </c>
      <c r="H275" s="10">
        <v>0</v>
      </c>
    </row>
    <row r="276" spans="1:8" ht="12.75">
      <c r="A276" s="126"/>
      <c r="B276" s="131">
        <v>1993</v>
      </c>
      <c r="C276" s="10">
        <v>2485353453</v>
      </c>
      <c r="D276" s="10">
        <v>1736664084</v>
      </c>
      <c r="E276" s="10">
        <v>1604167301</v>
      </c>
      <c r="F276" s="10">
        <v>867041942</v>
      </c>
      <c r="G276" s="11">
        <f t="shared" si="22"/>
        <v>6693226780</v>
      </c>
      <c r="H276" s="10">
        <v>0</v>
      </c>
    </row>
    <row r="277" spans="1:8" ht="12.75">
      <c r="A277" s="126"/>
      <c r="B277" s="131">
        <v>1994</v>
      </c>
      <c r="C277" s="10">
        <v>2978805847</v>
      </c>
      <c r="D277" s="10">
        <v>2297267431</v>
      </c>
      <c r="E277" s="10">
        <v>1706897004</v>
      </c>
      <c r="F277" s="10">
        <v>1011661921</v>
      </c>
      <c r="G277" s="11">
        <f t="shared" si="22"/>
        <v>7994632203</v>
      </c>
      <c r="H277" s="10">
        <v>0</v>
      </c>
    </row>
    <row r="278" spans="1:8" ht="12.75">
      <c r="A278" s="126"/>
      <c r="B278" s="131">
        <v>1995</v>
      </c>
      <c r="C278" s="10">
        <v>2918346470</v>
      </c>
      <c r="D278" s="10">
        <v>2171776437</v>
      </c>
      <c r="E278" s="10">
        <v>1859132636</v>
      </c>
      <c r="F278" s="10">
        <v>1022581380</v>
      </c>
      <c r="G278" s="11">
        <f t="shared" si="22"/>
        <v>7971836923</v>
      </c>
      <c r="H278" s="10">
        <v>0</v>
      </c>
    </row>
    <row r="279" spans="1:8" ht="12.75">
      <c r="A279" s="126"/>
      <c r="B279" s="131">
        <v>1996</v>
      </c>
      <c r="C279" s="10">
        <v>3063404886</v>
      </c>
      <c r="D279" s="10">
        <v>1979040338</v>
      </c>
      <c r="E279" s="10">
        <v>1985247343</v>
      </c>
      <c r="F279" s="10">
        <v>820203637</v>
      </c>
      <c r="G279" s="11">
        <f t="shared" si="22"/>
        <v>7847896204</v>
      </c>
      <c r="H279" s="10">
        <v>0</v>
      </c>
    </row>
    <row r="280" spans="1:8" ht="12.75">
      <c r="A280" s="126"/>
      <c r="B280" s="131">
        <v>1997</v>
      </c>
      <c r="C280" s="10">
        <v>3007994700</v>
      </c>
      <c r="D280" s="10">
        <v>1957958270</v>
      </c>
      <c r="E280" s="10">
        <v>2034634179</v>
      </c>
      <c r="F280" s="10">
        <v>627329550</v>
      </c>
      <c r="G280" s="11">
        <f t="shared" si="22"/>
        <v>7627916699</v>
      </c>
      <c r="H280" s="10">
        <v>0</v>
      </c>
    </row>
    <row r="281" spans="1:8" ht="12.75">
      <c r="A281" s="126"/>
      <c r="B281" s="131">
        <v>1998</v>
      </c>
      <c r="C281" s="128">
        <v>2705992023</v>
      </c>
      <c r="D281" s="128">
        <v>1898792707</v>
      </c>
      <c r="E281" s="128">
        <v>2066435426</v>
      </c>
      <c r="F281" s="128">
        <v>713488177</v>
      </c>
      <c r="G281" s="11">
        <f>SUM(C281:F281)</f>
        <v>7384708333</v>
      </c>
      <c r="H281" s="10">
        <v>0</v>
      </c>
    </row>
    <row r="282" spans="1:2" ht="12.75">
      <c r="A282" s="126"/>
      <c r="B282" s="131"/>
    </row>
    <row r="283" spans="1:8" ht="12.75">
      <c r="A283" s="126" t="s">
        <v>45</v>
      </c>
      <c r="B283" s="131">
        <v>1988</v>
      </c>
      <c r="C283" s="10">
        <v>991844422</v>
      </c>
      <c r="D283" s="10">
        <v>1418175077</v>
      </c>
      <c r="E283" s="10">
        <v>1233459613</v>
      </c>
      <c r="F283" s="10">
        <v>983453342</v>
      </c>
      <c r="G283" s="11">
        <f>SUM(C283:F283)</f>
        <v>4626932454</v>
      </c>
      <c r="H283" s="10">
        <v>0</v>
      </c>
    </row>
    <row r="284" spans="1:8" ht="12.75">
      <c r="A284" s="126"/>
      <c r="B284" s="131">
        <v>1989</v>
      </c>
      <c r="C284" s="10">
        <v>968227631</v>
      </c>
      <c r="D284" s="10">
        <v>1294142928</v>
      </c>
      <c r="E284" s="10">
        <v>1350007713</v>
      </c>
      <c r="F284" s="10">
        <v>1215429982</v>
      </c>
      <c r="G284" s="11">
        <f aca="true" t="shared" si="23" ref="G284:G292">SUM(C284:F284)</f>
        <v>4827808254</v>
      </c>
      <c r="H284" s="10">
        <v>0</v>
      </c>
    </row>
    <row r="285" spans="1:8" ht="12.75">
      <c r="A285" s="126"/>
      <c r="B285" s="131">
        <v>1990</v>
      </c>
      <c r="C285" s="10">
        <v>994401925</v>
      </c>
      <c r="D285" s="10">
        <v>1569795249.96</v>
      </c>
      <c r="E285" s="10">
        <v>1448296965</v>
      </c>
      <c r="F285" s="10">
        <v>1216892120</v>
      </c>
      <c r="G285" s="11">
        <f t="shared" si="23"/>
        <v>5229386259.96</v>
      </c>
      <c r="H285" s="10">
        <v>0</v>
      </c>
    </row>
    <row r="286" spans="1:8" ht="12.75">
      <c r="A286" s="126"/>
      <c r="B286" s="131">
        <v>1991</v>
      </c>
      <c r="C286" s="10">
        <v>1064724119</v>
      </c>
      <c r="D286" s="10">
        <v>1424229703</v>
      </c>
      <c r="E286" s="10">
        <v>1519551252</v>
      </c>
      <c r="F286" s="10">
        <v>1338071746</v>
      </c>
      <c r="G286" s="11">
        <f t="shared" si="23"/>
        <v>5346576820</v>
      </c>
      <c r="H286" s="10">
        <v>0</v>
      </c>
    </row>
    <row r="287" spans="1:8" ht="12.75">
      <c r="A287" s="126"/>
      <c r="B287" s="131">
        <v>1992</v>
      </c>
      <c r="C287" s="10">
        <v>1158658257</v>
      </c>
      <c r="D287" s="10">
        <v>1448974791.52</v>
      </c>
      <c r="E287" s="10">
        <v>1555354126</v>
      </c>
      <c r="F287" s="10">
        <v>888891302</v>
      </c>
      <c r="G287" s="11">
        <f t="shared" si="23"/>
        <v>5051878476.52</v>
      </c>
      <c r="H287" s="10">
        <v>0</v>
      </c>
    </row>
    <row r="288" spans="1:8" ht="12.75">
      <c r="A288" s="126"/>
      <c r="B288" s="131">
        <v>1993</v>
      </c>
      <c r="C288" s="10">
        <v>1284114347</v>
      </c>
      <c r="D288" s="10">
        <v>1140639810</v>
      </c>
      <c r="E288" s="10">
        <v>1559418881</v>
      </c>
      <c r="F288" s="10">
        <v>834483520</v>
      </c>
      <c r="G288" s="11">
        <f t="shared" si="23"/>
        <v>4818656558</v>
      </c>
      <c r="H288" s="10">
        <v>0</v>
      </c>
    </row>
    <row r="289" spans="1:8" ht="12.75">
      <c r="A289" s="126"/>
      <c r="B289" s="131">
        <v>1994</v>
      </c>
      <c r="C289" s="10">
        <v>1364401005</v>
      </c>
      <c r="D289" s="10">
        <v>1584920701</v>
      </c>
      <c r="E289" s="10">
        <v>1678238765</v>
      </c>
      <c r="F289" s="10">
        <v>448280320</v>
      </c>
      <c r="G289" s="11">
        <f t="shared" si="23"/>
        <v>5075840791</v>
      </c>
      <c r="H289" s="10">
        <v>0</v>
      </c>
    </row>
    <row r="290" spans="1:8" ht="12.75">
      <c r="A290" s="126"/>
      <c r="B290" s="131">
        <v>1995</v>
      </c>
      <c r="C290" s="10">
        <v>1382653488</v>
      </c>
      <c r="D290" s="10">
        <v>1654876679</v>
      </c>
      <c r="E290" s="10">
        <v>1694532847</v>
      </c>
      <c r="F290" s="10">
        <v>433050125</v>
      </c>
      <c r="G290" s="11">
        <f t="shared" si="23"/>
        <v>5165113139</v>
      </c>
      <c r="H290" s="10">
        <v>0</v>
      </c>
    </row>
    <row r="291" spans="1:8" ht="12.75">
      <c r="A291" s="126"/>
      <c r="B291" s="131">
        <v>1996</v>
      </c>
      <c r="C291" s="10">
        <v>1409650986</v>
      </c>
      <c r="D291" s="10">
        <v>1216614999</v>
      </c>
      <c r="E291" s="10">
        <v>1767595582</v>
      </c>
      <c r="F291" s="10">
        <v>297909322</v>
      </c>
      <c r="G291" s="11">
        <f t="shared" si="23"/>
        <v>4691770889</v>
      </c>
      <c r="H291" s="10">
        <v>0</v>
      </c>
    </row>
    <row r="292" spans="1:8" ht="12.75">
      <c r="A292" s="126"/>
      <c r="B292" s="131">
        <v>1997</v>
      </c>
      <c r="C292" s="10">
        <v>1391785466</v>
      </c>
      <c r="D292" s="10">
        <v>1345345297</v>
      </c>
      <c r="E292" s="10">
        <v>1835812601</v>
      </c>
      <c r="F292" s="10">
        <v>268445977</v>
      </c>
      <c r="G292" s="11">
        <f t="shared" si="23"/>
        <v>4841389341</v>
      </c>
      <c r="H292" s="10">
        <v>0</v>
      </c>
    </row>
    <row r="293" spans="1:8" ht="12.75">
      <c r="A293" s="126"/>
      <c r="B293" s="131">
        <v>1998</v>
      </c>
      <c r="C293" s="128">
        <v>1435675392</v>
      </c>
      <c r="D293" s="128">
        <v>1225045708</v>
      </c>
      <c r="E293" s="128">
        <v>2055019175</v>
      </c>
      <c r="F293" s="128">
        <v>65945886</v>
      </c>
      <c r="G293" s="11">
        <f>SUM(C293:F293)</f>
        <v>4781686161</v>
      </c>
      <c r="H293" s="10">
        <v>0</v>
      </c>
    </row>
    <row r="294" spans="1:2" ht="12.75">
      <c r="A294" s="126"/>
      <c r="B294" s="131"/>
    </row>
    <row r="295" spans="1:8" ht="12.75">
      <c r="A295" s="126" t="s">
        <v>327</v>
      </c>
      <c r="B295" s="131">
        <v>1988</v>
      </c>
      <c r="C295" s="10">
        <v>494160311</v>
      </c>
      <c r="D295" s="10">
        <v>139246409</v>
      </c>
      <c r="E295" s="10">
        <v>537561838</v>
      </c>
      <c r="F295" s="10">
        <v>59908525</v>
      </c>
      <c r="G295" s="11">
        <f>SUM(C295:F295)</f>
        <v>1230877083</v>
      </c>
      <c r="H295" s="10">
        <v>0</v>
      </c>
    </row>
    <row r="296" spans="1:8" ht="12.75">
      <c r="A296" s="126"/>
      <c r="B296" s="131">
        <v>1989</v>
      </c>
      <c r="C296" s="10">
        <v>507841813</v>
      </c>
      <c r="D296" s="10">
        <v>169895828</v>
      </c>
      <c r="E296" s="10">
        <v>576016570</v>
      </c>
      <c r="F296" s="10">
        <v>78357618</v>
      </c>
      <c r="G296" s="11">
        <f aca="true" t="shared" si="24" ref="G296:G304">SUM(C296:F296)</f>
        <v>1332111829</v>
      </c>
      <c r="H296" s="10">
        <v>0</v>
      </c>
    </row>
    <row r="297" spans="1:8" ht="12.75">
      <c r="A297" s="126"/>
      <c r="B297" s="131">
        <v>1990</v>
      </c>
      <c r="C297" s="10">
        <v>540232035</v>
      </c>
      <c r="D297" s="10">
        <v>210283690.24</v>
      </c>
      <c r="E297" s="10">
        <v>603593291</v>
      </c>
      <c r="F297" s="10">
        <v>84560616</v>
      </c>
      <c r="G297" s="11">
        <f t="shared" si="24"/>
        <v>1438669632.24</v>
      </c>
      <c r="H297" s="10">
        <v>0</v>
      </c>
    </row>
    <row r="298" spans="1:8" ht="12.75">
      <c r="A298" s="126"/>
      <c r="B298" s="131">
        <v>1991</v>
      </c>
      <c r="C298" s="10">
        <v>553617397</v>
      </c>
      <c r="D298" s="10">
        <v>194700963</v>
      </c>
      <c r="E298" s="10">
        <v>617080734</v>
      </c>
      <c r="F298" s="10">
        <v>72413418</v>
      </c>
      <c r="G298" s="11">
        <f t="shared" si="24"/>
        <v>1437812512</v>
      </c>
      <c r="H298" s="10">
        <v>0</v>
      </c>
    </row>
    <row r="299" spans="1:8" ht="12.75">
      <c r="A299" s="126"/>
      <c r="B299" s="131">
        <v>1992</v>
      </c>
      <c r="C299" s="10">
        <v>590668261</v>
      </c>
      <c r="D299" s="10">
        <v>228391753.16</v>
      </c>
      <c r="E299" s="10">
        <v>658147869</v>
      </c>
      <c r="F299" s="10">
        <v>57756871</v>
      </c>
      <c r="G299" s="11">
        <f t="shared" si="24"/>
        <v>1534964754.1599998</v>
      </c>
      <c r="H299" s="10">
        <v>0</v>
      </c>
    </row>
    <row r="300" spans="1:8" ht="12.75">
      <c r="A300" s="126"/>
      <c r="B300" s="131">
        <v>1993</v>
      </c>
      <c r="C300" s="10">
        <v>624675929</v>
      </c>
      <c r="D300" s="10">
        <v>201796629</v>
      </c>
      <c r="E300" s="10">
        <v>720034011</v>
      </c>
      <c r="F300" s="10">
        <v>82419318</v>
      </c>
      <c r="G300" s="11">
        <f t="shared" si="24"/>
        <v>1628925887</v>
      </c>
      <c r="H300" s="10">
        <v>0</v>
      </c>
    </row>
    <row r="301" spans="1:8" ht="12.75">
      <c r="A301" s="126"/>
      <c r="B301" s="131">
        <v>1994</v>
      </c>
      <c r="C301" s="10">
        <v>684193956</v>
      </c>
      <c r="D301" s="10">
        <v>259009264</v>
      </c>
      <c r="E301" s="10">
        <v>691777042</v>
      </c>
      <c r="F301" s="10">
        <v>72732935</v>
      </c>
      <c r="G301" s="11">
        <f t="shared" si="24"/>
        <v>1707713197</v>
      </c>
      <c r="H301" s="10">
        <v>0</v>
      </c>
    </row>
    <row r="302" spans="1:8" ht="12.75">
      <c r="A302" s="126"/>
      <c r="B302" s="131">
        <v>1995</v>
      </c>
      <c r="C302" s="10">
        <v>709493426</v>
      </c>
      <c r="D302" s="10">
        <v>243301024</v>
      </c>
      <c r="E302" s="10">
        <v>704786886</v>
      </c>
      <c r="F302" s="10">
        <v>75550966</v>
      </c>
      <c r="G302" s="11">
        <f t="shared" si="24"/>
        <v>1733132302</v>
      </c>
      <c r="H302" s="10">
        <v>0</v>
      </c>
    </row>
    <row r="303" spans="1:8" ht="12.75">
      <c r="A303" s="126"/>
      <c r="B303" s="131">
        <v>1996</v>
      </c>
      <c r="C303" s="10">
        <v>679253235</v>
      </c>
      <c r="D303" s="10">
        <v>238600553</v>
      </c>
      <c r="E303" s="10">
        <v>1146866345</v>
      </c>
      <c r="F303" s="10">
        <v>70332244</v>
      </c>
      <c r="G303" s="11">
        <f t="shared" si="24"/>
        <v>2135052377</v>
      </c>
      <c r="H303" s="10">
        <v>0</v>
      </c>
    </row>
    <row r="304" spans="1:8" ht="12.75">
      <c r="A304" s="126"/>
      <c r="B304" s="131">
        <v>1997</v>
      </c>
      <c r="C304" s="10">
        <v>685764267</v>
      </c>
      <c r="D304" s="10">
        <v>227148652</v>
      </c>
      <c r="E304" s="10">
        <v>1197733300</v>
      </c>
      <c r="F304" s="10">
        <v>80780006</v>
      </c>
      <c r="G304" s="11">
        <f t="shared" si="24"/>
        <v>2191426225</v>
      </c>
      <c r="H304" s="10">
        <v>0</v>
      </c>
    </row>
    <row r="305" spans="1:8" ht="12.75">
      <c r="A305" s="126"/>
      <c r="B305" s="131">
        <v>1998</v>
      </c>
      <c r="C305" s="128">
        <v>717084967</v>
      </c>
      <c r="D305" s="128">
        <v>276999929</v>
      </c>
      <c r="E305" s="128">
        <v>1308400017</v>
      </c>
      <c r="F305" s="128">
        <v>75177676</v>
      </c>
      <c r="G305" s="11">
        <f>SUM(C305:F305)</f>
        <v>2377662589</v>
      </c>
      <c r="H305" s="10">
        <v>0</v>
      </c>
    </row>
    <row r="306" spans="1:2" ht="12.75">
      <c r="A306" s="126"/>
      <c r="B306" s="131"/>
    </row>
    <row r="307" spans="1:8" ht="11.25" customHeight="1">
      <c r="A307" s="126" t="s">
        <v>47</v>
      </c>
      <c r="B307" s="131">
        <v>1988</v>
      </c>
      <c r="C307" s="10">
        <v>1251563117</v>
      </c>
      <c r="D307" s="10">
        <v>931078974</v>
      </c>
      <c r="E307" s="10">
        <v>2156992186</v>
      </c>
      <c r="F307" s="10">
        <v>0</v>
      </c>
      <c r="G307" s="11">
        <f>SUM(C307:F307)</f>
        <v>4339634277</v>
      </c>
      <c r="H307" s="10">
        <v>0</v>
      </c>
    </row>
    <row r="308" spans="1:8" ht="12.75">
      <c r="A308" s="126"/>
      <c r="B308" s="131">
        <v>1989</v>
      </c>
      <c r="C308" s="10">
        <v>1198180850</v>
      </c>
      <c r="D308" s="10">
        <v>1123059899</v>
      </c>
      <c r="E308" s="10">
        <v>2124022136</v>
      </c>
      <c r="F308" s="10">
        <v>0</v>
      </c>
      <c r="G308" s="11">
        <f aca="true" t="shared" si="25" ref="G308:G316">SUM(C308:F308)</f>
        <v>4445262885</v>
      </c>
      <c r="H308" s="10">
        <v>0</v>
      </c>
    </row>
    <row r="309" spans="1:8" ht="12.75">
      <c r="A309" s="126"/>
      <c r="B309" s="131">
        <v>1990</v>
      </c>
      <c r="C309" s="10">
        <v>1240651317</v>
      </c>
      <c r="D309" s="10">
        <v>1097030145.56</v>
      </c>
      <c r="E309" s="10">
        <v>2324782100</v>
      </c>
      <c r="F309" s="10">
        <v>0</v>
      </c>
      <c r="G309" s="11">
        <f t="shared" si="25"/>
        <v>4662463562.559999</v>
      </c>
      <c r="H309" s="10">
        <v>0</v>
      </c>
    </row>
    <row r="310" spans="1:8" ht="12.75">
      <c r="A310" s="126"/>
      <c r="B310" s="131">
        <v>1991</v>
      </c>
      <c r="C310" s="10">
        <v>1349911823</v>
      </c>
      <c r="D310" s="10">
        <v>1389277893</v>
      </c>
      <c r="E310" s="10">
        <v>2060112323</v>
      </c>
      <c r="F310" s="10">
        <v>0</v>
      </c>
      <c r="G310" s="11">
        <f t="shared" si="25"/>
        <v>4799302039</v>
      </c>
      <c r="H310" s="10">
        <v>0</v>
      </c>
    </row>
    <row r="311" spans="1:8" ht="12.75">
      <c r="A311" s="126"/>
      <c r="B311" s="131">
        <v>1992</v>
      </c>
      <c r="C311" s="10">
        <v>1459548738</v>
      </c>
      <c r="D311" s="10">
        <v>1175246705.76</v>
      </c>
      <c r="E311" s="10">
        <v>2124405592</v>
      </c>
      <c r="F311" s="10">
        <v>0</v>
      </c>
      <c r="G311" s="11">
        <f t="shared" si="25"/>
        <v>4759201035.76</v>
      </c>
      <c r="H311" s="10">
        <v>0</v>
      </c>
    </row>
    <row r="312" spans="1:8" ht="12.75">
      <c r="A312" s="126"/>
      <c r="B312" s="131">
        <v>1993</v>
      </c>
      <c r="C312" s="10">
        <v>1527419510</v>
      </c>
      <c r="D312" s="10">
        <v>989233343</v>
      </c>
      <c r="E312" s="10">
        <v>2188748651</v>
      </c>
      <c r="F312" s="10">
        <v>0</v>
      </c>
      <c r="G312" s="11">
        <f t="shared" si="25"/>
        <v>4705401504</v>
      </c>
      <c r="H312" s="10">
        <v>0</v>
      </c>
    </row>
    <row r="313" spans="1:8" ht="12.75">
      <c r="A313" s="126"/>
      <c r="B313" s="131">
        <v>1994</v>
      </c>
      <c r="C313" s="10">
        <v>1671769259</v>
      </c>
      <c r="D313" s="10">
        <v>1204134118</v>
      </c>
      <c r="E313" s="10">
        <v>2189107887</v>
      </c>
      <c r="F313" s="10">
        <v>0</v>
      </c>
      <c r="G313" s="11">
        <f t="shared" si="25"/>
        <v>5065011264</v>
      </c>
      <c r="H313" s="10">
        <v>0</v>
      </c>
    </row>
    <row r="314" spans="1:8" ht="12.75">
      <c r="A314" s="126"/>
      <c r="B314" s="131">
        <v>1995</v>
      </c>
      <c r="C314" s="10">
        <v>1839124315</v>
      </c>
      <c r="D314" s="10">
        <v>1188539399</v>
      </c>
      <c r="E314" s="10">
        <v>2347301665</v>
      </c>
      <c r="F314" s="10">
        <v>0</v>
      </c>
      <c r="G314" s="11">
        <f t="shared" si="25"/>
        <v>5374965379</v>
      </c>
      <c r="H314" s="10">
        <v>0</v>
      </c>
    </row>
    <row r="315" spans="1:8" ht="12.75">
      <c r="A315" s="126"/>
      <c r="B315" s="131">
        <v>1996</v>
      </c>
      <c r="C315" s="10">
        <v>1682414277</v>
      </c>
      <c r="D315" s="10">
        <v>1114522624</v>
      </c>
      <c r="E315" s="10">
        <v>2383805840</v>
      </c>
      <c r="F315" s="10">
        <v>0</v>
      </c>
      <c r="G315" s="11">
        <f t="shared" si="25"/>
        <v>5180742741</v>
      </c>
      <c r="H315" s="10">
        <v>0</v>
      </c>
    </row>
    <row r="316" spans="1:8" ht="12.75">
      <c r="A316" s="126"/>
      <c r="B316" s="131">
        <v>1997</v>
      </c>
      <c r="C316" s="10">
        <v>1669250470</v>
      </c>
      <c r="D316" s="10">
        <v>1139674732</v>
      </c>
      <c r="E316" s="10">
        <v>2374229300</v>
      </c>
      <c r="F316" s="10">
        <v>0</v>
      </c>
      <c r="G316" s="11">
        <f t="shared" si="25"/>
        <v>5183154502</v>
      </c>
      <c r="H316" s="10">
        <v>0</v>
      </c>
    </row>
    <row r="317" spans="1:8" ht="12.75">
      <c r="A317" s="126"/>
      <c r="B317" s="131">
        <v>1998</v>
      </c>
      <c r="C317" s="128">
        <v>1637956937</v>
      </c>
      <c r="D317" s="128">
        <v>1032414678</v>
      </c>
      <c r="E317" s="128">
        <v>2420090787</v>
      </c>
      <c r="F317" s="10">
        <v>0</v>
      </c>
      <c r="G317" s="11">
        <f>SUM(C317:F317)</f>
        <v>5090462402</v>
      </c>
      <c r="H317" s="10">
        <v>0</v>
      </c>
    </row>
    <row r="318" spans="1:2" ht="12.75">
      <c r="A318" s="126"/>
      <c r="B318" s="131"/>
    </row>
    <row r="319" spans="1:8" ht="12.75">
      <c r="A319" s="126" t="s">
        <v>48</v>
      </c>
      <c r="B319" s="131">
        <v>1988</v>
      </c>
      <c r="C319" s="10">
        <v>169041608</v>
      </c>
      <c r="D319" s="10">
        <v>148382870</v>
      </c>
      <c r="E319" s="10">
        <v>143818697</v>
      </c>
      <c r="F319" s="10">
        <v>34022445</v>
      </c>
      <c r="G319" s="11">
        <f>SUM(C319:F319)</f>
        <v>495265620</v>
      </c>
      <c r="H319" s="10">
        <v>0</v>
      </c>
    </row>
    <row r="320" spans="1:8" ht="12.75">
      <c r="A320" s="126"/>
      <c r="B320" s="131">
        <v>1989</v>
      </c>
      <c r="C320" s="10">
        <v>147923715</v>
      </c>
      <c r="D320" s="10">
        <v>178608344</v>
      </c>
      <c r="E320" s="10">
        <v>159327524</v>
      </c>
      <c r="F320" s="10">
        <v>28160686</v>
      </c>
      <c r="G320" s="11">
        <f aca="true" t="shared" si="26" ref="G320:G328">SUM(C320:F320)</f>
        <v>514020269</v>
      </c>
      <c r="H320" s="10">
        <v>0</v>
      </c>
    </row>
    <row r="321" spans="1:8" ht="12.75">
      <c r="A321" s="126"/>
      <c r="B321" s="131">
        <v>1990</v>
      </c>
      <c r="C321" s="10">
        <v>151461664</v>
      </c>
      <c r="D321" s="10">
        <v>174514866.52</v>
      </c>
      <c r="E321" s="10">
        <v>168978142</v>
      </c>
      <c r="F321" s="10">
        <v>28984099</v>
      </c>
      <c r="G321" s="11">
        <f t="shared" si="26"/>
        <v>523938771.52</v>
      </c>
      <c r="H321" s="10">
        <v>0</v>
      </c>
    </row>
    <row r="322" spans="1:8" ht="12.75">
      <c r="A322" s="126"/>
      <c r="B322" s="131">
        <v>1991</v>
      </c>
      <c r="C322" s="10">
        <v>159736732</v>
      </c>
      <c r="D322" s="10">
        <v>168421262</v>
      </c>
      <c r="E322" s="10">
        <v>182006785</v>
      </c>
      <c r="F322" s="10">
        <v>0</v>
      </c>
      <c r="G322" s="11">
        <f t="shared" si="26"/>
        <v>510164779</v>
      </c>
      <c r="H322" s="10">
        <v>0</v>
      </c>
    </row>
    <row r="323" spans="1:8" ht="12.75">
      <c r="A323" s="126"/>
      <c r="B323" s="131">
        <v>1992</v>
      </c>
      <c r="C323" s="10">
        <v>167589649</v>
      </c>
      <c r="D323" s="10">
        <v>177152069.48</v>
      </c>
      <c r="E323" s="10">
        <v>194197079</v>
      </c>
      <c r="F323" s="10">
        <v>0</v>
      </c>
      <c r="G323" s="11">
        <f t="shared" si="26"/>
        <v>538938797.48</v>
      </c>
      <c r="H323" s="10">
        <v>0</v>
      </c>
    </row>
    <row r="324" spans="1:8" ht="12.75">
      <c r="A324" s="126"/>
      <c r="B324" s="131">
        <v>1993</v>
      </c>
      <c r="C324" s="10">
        <v>176808984</v>
      </c>
      <c r="D324" s="10">
        <v>137333187</v>
      </c>
      <c r="E324" s="10">
        <v>206653950</v>
      </c>
      <c r="F324" s="10">
        <v>40838724</v>
      </c>
      <c r="G324" s="11">
        <f t="shared" si="26"/>
        <v>561634845</v>
      </c>
      <c r="H324" s="10">
        <v>0</v>
      </c>
    </row>
    <row r="325" spans="1:8" ht="12.75">
      <c r="A325" s="126"/>
      <c r="B325" s="131">
        <v>1994</v>
      </c>
      <c r="C325" s="10">
        <v>184354230</v>
      </c>
      <c r="D325" s="10">
        <v>179294334</v>
      </c>
      <c r="E325" s="10">
        <v>216362491</v>
      </c>
      <c r="F325" s="10">
        <v>41066926</v>
      </c>
      <c r="G325" s="11">
        <f t="shared" si="26"/>
        <v>621077981</v>
      </c>
      <c r="H325" s="10">
        <v>0</v>
      </c>
    </row>
    <row r="326" spans="1:8" ht="12.75">
      <c r="A326" s="126"/>
      <c r="B326" s="131">
        <v>1995</v>
      </c>
      <c r="C326" s="10">
        <v>190008113</v>
      </c>
      <c r="D326" s="10">
        <v>163550032</v>
      </c>
      <c r="E326" s="10">
        <v>218117329</v>
      </c>
      <c r="F326" s="10">
        <v>36557026</v>
      </c>
      <c r="G326" s="11">
        <f t="shared" si="26"/>
        <v>608232500</v>
      </c>
      <c r="H326" s="10">
        <v>0</v>
      </c>
    </row>
    <row r="327" spans="1:8" ht="12.75">
      <c r="A327" s="126"/>
      <c r="B327" s="131">
        <v>1996</v>
      </c>
      <c r="C327" s="10">
        <v>193636502</v>
      </c>
      <c r="D327" s="10">
        <v>118717121</v>
      </c>
      <c r="E327" s="10">
        <v>228259960</v>
      </c>
      <c r="F327" s="10">
        <v>19699949</v>
      </c>
      <c r="G327" s="11">
        <f t="shared" si="26"/>
        <v>560313532</v>
      </c>
      <c r="H327" s="10">
        <v>0</v>
      </c>
    </row>
    <row r="328" spans="1:8" ht="12.75">
      <c r="A328" s="126"/>
      <c r="B328" s="131">
        <v>1997</v>
      </c>
      <c r="C328" s="10">
        <v>193559711</v>
      </c>
      <c r="D328" s="10">
        <v>114621272</v>
      </c>
      <c r="E328" s="10">
        <v>233730642</v>
      </c>
      <c r="F328" s="10">
        <v>24378933</v>
      </c>
      <c r="G328" s="11">
        <f t="shared" si="26"/>
        <v>566290558</v>
      </c>
      <c r="H328" s="10">
        <v>0</v>
      </c>
    </row>
    <row r="329" spans="1:8" ht="12.75">
      <c r="A329" s="126"/>
      <c r="B329" s="131">
        <v>1998</v>
      </c>
      <c r="C329" s="128">
        <v>185814389</v>
      </c>
      <c r="D329" s="128">
        <v>112354833</v>
      </c>
      <c r="E329" s="128">
        <v>240114841</v>
      </c>
      <c r="F329" s="128">
        <v>30435668</v>
      </c>
      <c r="G329" s="11">
        <f>SUM(C329:F329)</f>
        <v>568719731</v>
      </c>
      <c r="H329" s="10">
        <v>0</v>
      </c>
    </row>
    <row r="330" spans="1:2" ht="12.75">
      <c r="A330" s="126"/>
      <c r="B330" s="131"/>
    </row>
    <row r="331" spans="1:8" ht="12.75">
      <c r="A331" s="126" t="s">
        <v>49</v>
      </c>
      <c r="B331" s="131">
        <v>1988</v>
      </c>
      <c r="C331" s="10">
        <v>433750438</v>
      </c>
      <c r="D331" s="10">
        <v>418065185</v>
      </c>
      <c r="E331" s="10">
        <v>629941666</v>
      </c>
      <c r="F331" s="10">
        <v>0</v>
      </c>
      <c r="G331" s="11">
        <f>SUM(C331:F331)</f>
        <v>1481757289</v>
      </c>
      <c r="H331" s="10">
        <v>0</v>
      </c>
    </row>
    <row r="332" spans="1:8" ht="12.75">
      <c r="A332" s="126"/>
      <c r="B332" s="131">
        <v>1989</v>
      </c>
      <c r="C332" s="10">
        <v>398868887</v>
      </c>
      <c r="D332" s="10">
        <v>450436550</v>
      </c>
      <c r="E332" s="10">
        <v>678877041</v>
      </c>
      <c r="F332" s="10">
        <v>0</v>
      </c>
      <c r="G332" s="11">
        <f aca="true" t="shared" si="27" ref="G332:G340">SUM(C332:F332)</f>
        <v>1528182478</v>
      </c>
      <c r="H332" s="10">
        <v>0</v>
      </c>
    </row>
    <row r="333" spans="1:8" ht="12.75">
      <c r="A333" s="126"/>
      <c r="B333" s="131">
        <v>1990</v>
      </c>
      <c r="C333" s="10">
        <v>421996673</v>
      </c>
      <c r="D333" s="10">
        <v>467201546.16</v>
      </c>
      <c r="E333" s="10">
        <v>765338463</v>
      </c>
      <c r="F333" s="10">
        <v>0</v>
      </c>
      <c r="G333" s="11">
        <f t="shared" si="27"/>
        <v>1654536682.16</v>
      </c>
      <c r="H333" s="10">
        <v>0</v>
      </c>
    </row>
    <row r="334" spans="1:8" ht="12.75">
      <c r="A334" s="126"/>
      <c r="B334" s="131">
        <v>1991</v>
      </c>
      <c r="C334" s="10">
        <v>470693992</v>
      </c>
      <c r="D334" s="10">
        <v>480634914</v>
      </c>
      <c r="E334" s="10">
        <v>809821032</v>
      </c>
      <c r="F334" s="10">
        <v>0</v>
      </c>
      <c r="G334" s="11">
        <f t="shared" si="27"/>
        <v>1761149938</v>
      </c>
      <c r="H334" s="10">
        <v>0</v>
      </c>
    </row>
    <row r="335" spans="1:8" ht="12.75">
      <c r="A335" s="126"/>
      <c r="B335" s="131">
        <v>1992</v>
      </c>
      <c r="C335" s="10">
        <v>488454238</v>
      </c>
      <c r="D335" s="10">
        <v>439973744.92</v>
      </c>
      <c r="E335" s="10">
        <v>873692323</v>
      </c>
      <c r="F335" s="10">
        <v>0</v>
      </c>
      <c r="G335" s="11">
        <f t="shared" si="27"/>
        <v>1802120305.92</v>
      </c>
      <c r="H335" s="10">
        <v>0</v>
      </c>
    </row>
    <row r="336" spans="1:8" ht="12.75">
      <c r="A336" s="126"/>
      <c r="B336" s="131">
        <v>1993</v>
      </c>
      <c r="C336" s="10">
        <v>493313156</v>
      </c>
      <c r="D336" s="10">
        <v>345751489</v>
      </c>
      <c r="E336" s="10">
        <v>938737324</v>
      </c>
      <c r="F336" s="10">
        <v>0</v>
      </c>
      <c r="G336" s="11">
        <f t="shared" si="27"/>
        <v>1777801969</v>
      </c>
      <c r="H336" s="10">
        <v>0</v>
      </c>
    </row>
    <row r="337" spans="1:8" ht="12.75">
      <c r="A337" s="126"/>
      <c r="B337" s="131">
        <v>1994</v>
      </c>
      <c r="C337" s="10">
        <v>540223282</v>
      </c>
      <c r="D337" s="10">
        <v>712764436</v>
      </c>
      <c r="E337" s="10">
        <v>910908244</v>
      </c>
      <c r="F337" s="10">
        <v>0</v>
      </c>
      <c r="G337" s="11">
        <f t="shared" si="27"/>
        <v>2163895962</v>
      </c>
      <c r="H337" s="10">
        <v>0</v>
      </c>
    </row>
    <row r="338" spans="1:8" ht="12.75">
      <c r="A338" s="126"/>
      <c r="B338" s="131">
        <v>1995</v>
      </c>
      <c r="C338" s="10">
        <v>580304048</v>
      </c>
      <c r="D338" s="10">
        <v>1088285987</v>
      </c>
      <c r="E338" s="10">
        <v>946054978</v>
      </c>
      <c r="F338" s="10">
        <v>0</v>
      </c>
      <c r="G338" s="11">
        <f t="shared" si="27"/>
        <v>2614645013</v>
      </c>
      <c r="H338" s="10">
        <v>0</v>
      </c>
    </row>
    <row r="339" spans="1:8" ht="12.75">
      <c r="A339" s="126"/>
      <c r="B339" s="131">
        <v>1996</v>
      </c>
      <c r="C339" s="10">
        <v>573723813</v>
      </c>
      <c r="D339" s="10">
        <v>672044173</v>
      </c>
      <c r="E339" s="10">
        <v>984252981</v>
      </c>
      <c r="F339" s="10">
        <v>0</v>
      </c>
      <c r="G339" s="11">
        <f t="shared" si="27"/>
        <v>2230020967</v>
      </c>
      <c r="H339" s="10">
        <v>0</v>
      </c>
    </row>
    <row r="340" spans="1:8" ht="12.75">
      <c r="A340" s="126"/>
      <c r="B340" s="131">
        <v>1997</v>
      </c>
      <c r="C340" s="10">
        <v>574539177</v>
      </c>
      <c r="D340" s="10">
        <v>814868462</v>
      </c>
      <c r="E340" s="10">
        <v>1034818205</v>
      </c>
      <c r="F340" s="10">
        <v>0</v>
      </c>
      <c r="G340" s="11">
        <f t="shared" si="27"/>
        <v>2424225844</v>
      </c>
      <c r="H340" s="10">
        <v>0</v>
      </c>
    </row>
    <row r="341" spans="1:8" ht="12.75">
      <c r="A341" s="126"/>
      <c r="B341" s="131">
        <v>1998</v>
      </c>
      <c r="C341" s="128">
        <v>582942458</v>
      </c>
      <c r="D341" s="128">
        <v>782597180</v>
      </c>
      <c r="E341" s="128">
        <v>1122058076</v>
      </c>
      <c r="F341" s="10">
        <v>0</v>
      </c>
      <c r="G341" s="11">
        <f>SUM(C341:F341)</f>
        <v>2487597714</v>
      </c>
      <c r="H341" s="10">
        <v>0</v>
      </c>
    </row>
    <row r="342" spans="1:2" ht="12.75">
      <c r="A342" s="126"/>
      <c r="B342" s="131"/>
    </row>
    <row r="343" spans="1:8" ht="12.75">
      <c r="A343" s="126" t="s">
        <v>50</v>
      </c>
      <c r="B343" s="131">
        <v>1988</v>
      </c>
      <c r="C343" s="10">
        <v>188056206</v>
      </c>
      <c r="D343" s="10">
        <v>159617086</v>
      </c>
      <c r="E343" s="10">
        <v>239835297</v>
      </c>
      <c r="F343" s="10">
        <v>0</v>
      </c>
      <c r="G343" s="11">
        <f>SUM(C343:F343)</f>
        <v>587508589</v>
      </c>
      <c r="H343" s="10">
        <v>0</v>
      </c>
    </row>
    <row r="344" spans="1:8" ht="12.75">
      <c r="A344" s="126"/>
      <c r="B344" s="131">
        <v>1989</v>
      </c>
      <c r="C344" s="10">
        <v>187685850</v>
      </c>
      <c r="D344" s="10">
        <v>179579717</v>
      </c>
      <c r="E344" s="10">
        <v>278227085</v>
      </c>
      <c r="F344" s="10">
        <v>0</v>
      </c>
      <c r="G344" s="11">
        <f aca="true" t="shared" si="28" ref="G344:G352">SUM(C344:F344)</f>
        <v>645492652</v>
      </c>
      <c r="H344" s="10">
        <v>0</v>
      </c>
    </row>
    <row r="345" spans="1:8" ht="12.75">
      <c r="A345" s="126"/>
      <c r="B345" s="131">
        <v>1990</v>
      </c>
      <c r="C345" s="10">
        <v>211526018</v>
      </c>
      <c r="D345" s="10">
        <v>209381798.28</v>
      </c>
      <c r="E345" s="10">
        <v>329258460</v>
      </c>
      <c r="F345" s="10">
        <v>0</v>
      </c>
      <c r="G345" s="11">
        <f t="shared" si="28"/>
        <v>750166276.28</v>
      </c>
      <c r="H345" s="10">
        <v>0</v>
      </c>
    </row>
    <row r="346" spans="1:8" ht="12.75">
      <c r="A346" s="126"/>
      <c r="B346" s="131">
        <v>1991</v>
      </c>
      <c r="C346" s="10">
        <v>235029695</v>
      </c>
      <c r="D346" s="10">
        <v>257079113</v>
      </c>
      <c r="E346" s="10">
        <v>347250712</v>
      </c>
      <c r="F346" s="10">
        <v>0</v>
      </c>
      <c r="G346" s="11">
        <f t="shared" si="28"/>
        <v>839359520</v>
      </c>
      <c r="H346" s="10">
        <v>0</v>
      </c>
    </row>
    <row r="347" spans="1:8" ht="12.75">
      <c r="A347" s="126"/>
      <c r="B347" s="131">
        <v>1992</v>
      </c>
      <c r="C347" s="10">
        <v>252421794</v>
      </c>
      <c r="D347" s="10">
        <v>228215561.12</v>
      </c>
      <c r="E347" s="10">
        <v>354132389</v>
      </c>
      <c r="F347" s="10">
        <v>0</v>
      </c>
      <c r="G347" s="11">
        <f t="shared" si="28"/>
        <v>834769744.12</v>
      </c>
      <c r="H347" s="10">
        <v>0</v>
      </c>
    </row>
    <row r="348" spans="1:8" ht="12.75">
      <c r="A348" s="126"/>
      <c r="B348" s="131">
        <v>1993</v>
      </c>
      <c r="C348" s="10">
        <v>259412256</v>
      </c>
      <c r="D348" s="10">
        <v>224454266</v>
      </c>
      <c r="E348" s="10">
        <v>382539332</v>
      </c>
      <c r="F348" s="10">
        <v>0</v>
      </c>
      <c r="G348" s="11">
        <f t="shared" si="28"/>
        <v>866405854</v>
      </c>
      <c r="H348" s="10">
        <v>0</v>
      </c>
    </row>
    <row r="349" spans="1:8" ht="12.75">
      <c r="A349" s="126"/>
      <c r="B349" s="131">
        <v>1994</v>
      </c>
      <c r="C349" s="10">
        <v>303621694</v>
      </c>
      <c r="D349" s="10">
        <v>330815670</v>
      </c>
      <c r="E349" s="10">
        <v>398438708</v>
      </c>
      <c r="F349" s="10">
        <v>0</v>
      </c>
      <c r="G349" s="11">
        <f t="shared" si="28"/>
        <v>1032876072</v>
      </c>
      <c r="H349" s="10">
        <v>0</v>
      </c>
    </row>
    <row r="350" spans="1:8" ht="12.75">
      <c r="A350" s="126"/>
      <c r="B350" s="131">
        <v>1995</v>
      </c>
      <c r="C350" s="10">
        <v>328707652</v>
      </c>
      <c r="D350" s="10">
        <v>331575221</v>
      </c>
      <c r="E350" s="10">
        <v>423068962</v>
      </c>
      <c r="F350" s="10">
        <v>0</v>
      </c>
      <c r="G350" s="11">
        <f t="shared" si="28"/>
        <v>1083351835</v>
      </c>
      <c r="H350" s="10">
        <v>0</v>
      </c>
    </row>
    <row r="351" spans="1:8" ht="12.75">
      <c r="A351" s="126"/>
      <c r="B351" s="131">
        <v>1996</v>
      </c>
      <c r="C351" s="10">
        <v>339210804</v>
      </c>
      <c r="D351" s="10">
        <v>329511360</v>
      </c>
      <c r="E351" s="10">
        <v>455923916</v>
      </c>
      <c r="F351" s="10">
        <v>0</v>
      </c>
      <c r="G351" s="11">
        <f t="shared" si="28"/>
        <v>1124646080</v>
      </c>
      <c r="H351" s="10">
        <v>0</v>
      </c>
    </row>
    <row r="352" spans="1:8" ht="12.75">
      <c r="A352" s="126"/>
      <c r="B352" s="131">
        <v>1997</v>
      </c>
      <c r="C352" s="10">
        <v>364319447</v>
      </c>
      <c r="D352" s="10">
        <v>347039518</v>
      </c>
      <c r="E352" s="10">
        <v>477837146</v>
      </c>
      <c r="F352" s="10">
        <v>0</v>
      </c>
      <c r="G352" s="11">
        <f t="shared" si="28"/>
        <v>1189196111</v>
      </c>
      <c r="H352" s="10">
        <v>0</v>
      </c>
    </row>
    <row r="353" spans="1:8" ht="12.75">
      <c r="A353" s="126"/>
      <c r="B353" s="131">
        <v>1998</v>
      </c>
      <c r="C353" s="128">
        <v>383955521</v>
      </c>
      <c r="D353" s="128">
        <v>303351906</v>
      </c>
      <c r="E353" s="128">
        <v>501685748</v>
      </c>
      <c r="F353" s="10">
        <v>0</v>
      </c>
      <c r="G353" s="11">
        <f>SUM(C353:F353)</f>
        <v>1188993175</v>
      </c>
      <c r="H353" s="10">
        <v>0</v>
      </c>
    </row>
    <row r="354" spans="1:2" ht="12.75">
      <c r="A354" s="126"/>
      <c r="B354" s="131"/>
    </row>
    <row r="355" spans="1:8" ht="12.75">
      <c r="A355" s="126" t="s">
        <v>51</v>
      </c>
      <c r="B355" s="131">
        <v>1988</v>
      </c>
      <c r="C355" s="10">
        <v>252803488</v>
      </c>
      <c r="D355" s="10">
        <v>119901061</v>
      </c>
      <c r="E355" s="10">
        <v>203345399</v>
      </c>
      <c r="F355" s="10">
        <v>87655124</v>
      </c>
      <c r="G355" s="11">
        <f>SUM(C355:F355)</f>
        <v>663705072</v>
      </c>
      <c r="H355" s="10">
        <v>0</v>
      </c>
    </row>
    <row r="356" spans="1:8" ht="12.75">
      <c r="A356" s="126"/>
      <c r="B356" s="131">
        <v>1989</v>
      </c>
      <c r="C356" s="10">
        <v>234946765</v>
      </c>
      <c r="D356" s="10">
        <v>217312983</v>
      </c>
      <c r="E356" s="10">
        <v>235348015</v>
      </c>
      <c r="F356" s="10">
        <v>75157619</v>
      </c>
      <c r="G356" s="11">
        <f aca="true" t="shared" si="29" ref="G356:G364">SUM(C356:F356)</f>
        <v>762765382</v>
      </c>
      <c r="H356" s="10">
        <v>0</v>
      </c>
    </row>
    <row r="357" spans="1:8" ht="12.75">
      <c r="A357" s="126"/>
      <c r="B357" s="131">
        <v>1990</v>
      </c>
      <c r="C357" s="10">
        <v>241536221</v>
      </c>
      <c r="D357" s="10">
        <v>259760502.2</v>
      </c>
      <c r="E357" s="10">
        <v>240900345</v>
      </c>
      <c r="F357" s="10">
        <v>92438242</v>
      </c>
      <c r="G357" s="11">
        <f t="shared" si="29"/>
        <v>834635310.2</v>
      </c>
      <c r="H357" s="10">
        <v>0</v>
      </c>
    </row>
    <row r="358" spans="1:8" ht="12.75">
      <c r="A358" s="126"/>
      <c r="B358" s="131">
        <v>1991</v>
      </c>
      <c r="C358" s="10">
        <v>260141719</v>
      </c>
      <c r="D358" s="10">
        <v>205080765</v>
      </c>
      <c r="E358" s="10">
        <v>241177952</v>
      </c>
      <c r="F358" s="10">
        <v>82311078</v>
      </c>
      <c r="G358" s="11">
        <f t="shared" si="29"/>
        <v>788711514</v>
      </c>
      <c r="H358" s="10">
        <v>0</v>
      </c>
    </row>
    <row r="359" spans="1:8" ht="12.75">
      <c r="A359" s="126"/>
      <c r="B359" s="131">
        <v>1992</v>
      </c>
      <c r="C359" s="10">
        <v>285808181</v>
      </c>
      <c r="D359" s="10">
        <v>265144968.36</v>
      </c>
      <c r="E359" s="10">
        <v>253737165</v>
      </c>
      <c r="F359" s="10">
        <v>41944650</v>
      </c>
      <c r="G359" s="11">
        <f t="shared" si="29"/>
        <v>846634964.36</v>
      </c>
      <c r="H359" s="10">
        <v>0</v>
      </c>
    </row>
    <row r="360" spans="1:8" ht="12.75">
      <c r="A360" s="126"/>
      <c r="B360" s="131">
        <v>1993</v>
      </c>
      <c r="C360" s="10">
        <v>279493617</v>
      </c>
      <c r="D360" s="10">
        <v>264027730</v>
      </c>
      <c r="E360" s="10">
        <v>283496014</v>
      </c>
      <c r="F360" s="10">
        <v>74308335</v>
      </c>
      <c r="G360" s="11">
        <f t="shared" si="29"/>
        <v>901325696</v>
      </c>
      <c r="H360" s="10">
        <v>0</v>
      </c>
    </row>
    <row r="361" spans="1:8" ht="12.75">
      <c r="A361" s="126"/>
      <c r="B361" s="131">
        <v>1994</v>
      </c>
      <c r="C361" s="10">
        <v>314086073</v>
      </c>
      <c r="D361" s="10">
        <v>284405162</v>
      </c>
      <c r="E361" s="10">
        <v>286147819</v>
      </c>
      <c r="F361" s="10">
        <v>42554564</v>
      </c>
      <c r="G361" s="11">
        <f t="shared" si="29"/>
        <v>927193618</v>
      </c>
      <c r="H361" s="10">
        <v>0</v>
      </c>
    </row>
    <row r="362" spans="1:8" ht="12.75">
      <c r="A362" s="126"/>
      <c r="B362" s="131">
        <v>1995</v>
      </c>
      <c r="C362" s="10">
        <v>332373812</v>
      </c>
      <c r="D362" s="10">
        <v>272400511</v>
      </c>
      <c r="E362" s="10">
        <v>298025547</v>
      </c>
      <c r="F362" s="10">
        <v>28369697</v>
      </c>
      <c r="G362" s="11">
        <f t="shared" si="29"/>
        <v>931169567</v>
      </c>
      <c r="H362" s="10">
        <v>0</v>
      </c>
    </row>
    <row r="363" spans="1:8" ht="12.75">
      <c r="A363" s="126"/>
      <c r="B363" s="131">
        <v>1996</v>
      </c>
      <c r="C363" s="10">
        <v>356329729</v>
      </c>
      <c r="D363" s="10">
        <v>202957008</v>
      </c>
      <c r="E363" s="10">
        <v>306213178</v>
      </c>
      <c r="F363" s="10">
        <v>38576938</v>
      </c>
      <c r="G363" s="11">
        <f t="shared" si="29"/>
        <v>904076853</v>
      </c>
      <c r="H363" s="10">
        <v>0</v>
      </c>
    </row>
    <row r="364" spans="1:8" ht="12.75">
      <c r="A364" s="126"/>
      <c r="B364" s="131">
        <v>1997</v>
      </c>
      <c r="C364" s="10">
        <v>327085853</v>
      </c>
      <c r="D364" s="10">
        <v>269116727</v>
      </c>
      <c r="E364" s="10">
        <v>295343014</v>
      </c>
      <c r="F364" s="10">
        <v>66111619</v>
      </c>
      <c r="G364" s="11">
        <f t="shared" si="29"/>
        <v>957657213</v>
      </c>
      <c r="H364" s="10">
        <v>0</v>
      </c>
    </row>
    <row r="365" spans="1:8" ht="12.75">
      <c r="A365" s="126"/>
      <c r="B365" s="131">
        <v>1998</v>
      </c>
      <c r="C365" s="128">
        <v>379340368</v>
      </c>
      <c r="D365" s="128">
        <v>273163517</v>
      </c>
      <c r="E365" s="128">
        <v>296275080</v>
      </c>
      <c r="F365" s="128">
        <v>102922212</v>
      </c>
      <c r="G365" s="11">
        <f>SUM(C365:F365)</f>
        <v>1051701177</v>
      </c>
      <c r="H365" s="10">
        <v>0</v>
      </c>
    </row>
    <row r="366" spans="1:2" ht="12.75">
      <c r="A366" s="126"/>
      <c r="B366" s="131"/>
    </row>
    <row r="367" spans="1:8" ht="12.75">
      <c r="A367" s="126" t="s">
        <v>52</v>
      </c>
      <c r="B367" s="131">
        <v>1988</v>
      </c>
      <c r="C367" s="10">
        <v>2073109199</v>
      </c>
      <c r="D367" s="10">
        <v>1731834873</v>
      </c>
      <c r="E367" s="10">
        <v>4227426164</v>
      </c>
      <c r="F367" s="10">
        <v>1108412108</v>
      </c>
      <c r="G367" s="11">
        <f>SUM(C367:F367)</f>
        <v>9140782344</v>
      </c>
      <c r="H367" s="10">
        <v>0</v>
      </c>
    </row>
    <row r="368" spans="1:8" ht="12.75">
      <c r="A368" s="126"/>
      <c r="B368" s="131">
        <v>1989</v>
      </c>
      <c r="C368" s="10">
        <v>2183764728</v>
      </c>
      <c r="D368" s="10">
        <v>1974007514</v>
      </c>
      <c r="E368" s="10">
        <v>4745054555</v>
      </c>
      <c r="F368" s="10">
        <v>969808889</v>
      </c>
      <c r="G368" s="11">
        <f aca="true" t="shared" si="30" ref="G368:G376">SUM(C368:F368)</f>
        <v>9872635686</v>
      </c>
      <c r="H368" s="10">
        <v>0</v>
      </c>
    </row>
    <row r="369" spans="1:8" ht="12.75">
      <c r="A369" s="126"/>
      <c r="B369" s="131">
        <v>1990</v>
      </c>
      <c r="C369" s="10">
        <v>2364265442</v>
      </c>
      <c r="D369" s="10">
        <v>2550437378.92</v>
      </c>
      <c r="E369" s="10">
        <v>4888106724</v>
      </c>
      <c r="F369" s="10">
        <v>1133655124</v>
      </c>
      <c r="G369" s="11">
        <f t="shared" si="30"/>
        <v>10936464668.92</v>
      </c>
      <c r="H369" s="10">
        <v>0</v>
      </c>
    </row>
    <row r="370" spans="1:8" ht="12.75">
      <c r="A370" s="126"/>
      <c r="B370" s="131">
        <v>1991</v>
      </c>
      <c r="C370" s="10">
        <v>2444151278</v>
      </c>
      <c r="D370" s="10">
        <v>2481827275</v>
      </c>
      <c r="E370" s="10">
        <v>4397986945</v>
      </c>
      <c r="F370" s="10">
        <v>877253188</v>
      </c>
      <c r="G370" s="11">
        <f t="shared" si="30"/>
        <v>10201218686</v>
      </c>
      <c r="H370" s="10">
        <v>0</v>
      </c>
    </row>
    <row r="371" spans="1:8" ht="12.75">
      <c r="A371" s="126"/>
      <c r="B371" s="131">
        <v>1992</v>
      </c>
      <c r="C371" s="10">
        <v>2689828543</v>
      </c>
      <c r="D371" s="10">
        <v>2929192389.8</v>
      </c>
      <c r="E371" s="10">
        <v>4327663715</v>
      </c>
      <c r="F371" s="10">
        <v>575311765</v>
      </c>
      <c r="G371" s="11">
        <f t="shared" si="30"/>
        <v>10521996412.8</v>
      </c>
      <c r="H371" s="10">
        <v>0</v>
      </c>
    </row>
    <row r="372" spans="1:8" ht="12.75">
      <c r="A372" s="126"/>
      <c r="B372" s="131">
        <v>1993</v>
      </c>
      <c r="C372" s="10">
        <v>2996718589</v>
      </c>
      <c r="D372" s="10">
        <v>2532350985</v>
      </c>
      <c r="E372" s="10">
        <v>4245833860</v>
      </c>
      <c r="F372" s="10">
        <v>593521279</v>
      </c>
      <c r="G372" s="11">
        <f t="shared" si="30"/>
        <v>10368424713</v>
      </c>
      <c r="H372" s="10">
        <v>0</v>
      </c>
    </row>
    <row r="373" spans="1:8" ht="12.75">
      <c r="A373" s="126"/>
      <c r="B373" s="131">
        <v>1994</v>
      </c>
      <c r="C373" s="10">
        <v>3231932887</v>
      </c>
      <c r="D373" s="10">
        <v>2957910836</v>
      </c>
      <c r="E373" s="10">
        <v>4269926095</v>
      </c>
      <c r="F373" s="10">
        <v>639234053</v>
      </c>
      <c r="G373" s="11">
        <f t="shared" si="30"/>
        <v>11099003871</v>
      </c>
      <c r="H373" s="10">
        <v>0</v>
      </c>
    </row>
    <row r="374" spans="1:8" ht="12.75">
      <c r="A374" s="126"/>
      <c r="B374" s="131">
        <v>1995</v>
      </c>
      <c r="C374" s="10">
        <v>3175155312</v>
      </c>
      <c r="D374" s="10">
        <v>2682124713</v>
      </c>
      <c r="E374" s="10">
        <v>4157029058</v>
      </c>
      <c r="F374" s="10">
        <v>491233902</v>
      </c>
      <c r="G374" s="11">
        <f t="shared" si="30"/>
        <v>10505542985</v>
      </c>
      <c r="H374" s="10">
        <v>0</v>
      </c>
    </row>
    <row r="375" spans="1:8" ht="12.75">
      <c r="A375" s="126"/>
      <c r="B375" s="131">
        <v>1996</v>
      </c>
      <c r="C375" s="10">
        <v>2999224711</v>
      </c>
      <c r="D375" s="10">
        <v>2302871125</v>
      </c>
      <c r="E375" s="10">
        <v>4252812116</v>
      </c>
      <c r="F375" s="10">
        <v>640455344</v>
      </c>
      <c r="G375" s="11">
        <f t="shared" si="30"/>
        <v>10195363296</v>
      </c>
      <c r="H375" s="10">
        <v>0</v>
      </c>
    </row>
    <row r="376" spans="1:8" ht="12.75">
      <c r="A376" s="126"/>
      <c r="B376" s="131">
        <v>1997</v>
      </c>
      <c r="C376" s="10">
        <v>3196860901</v>
      </c>
      <c r="D376" s="10">
        <v>2545256440</v>
      </c>
      <c r="E376" s="10">
        <v>4294005693</v>
      </c>
      <c r="F376" s="10">
        <v>479246708</v>
      </c>
      <c r="G376" s="11">
        <f t="shared" si="30"/>
        <v>10515369742</v>
      </c>
      <c r="H376" s="10">
        <v>0</v>
      </c>
    </row>
    <row r="377" spans="1:8" ht="12.75">
      <c r="A377" s="126"/>
      <c r="B377" s="131">
        <v>1998</v>
      </c>
      <c r="C377" s="128">
        <v>3594018956</v>
      </c>
      <c r="D377" s="128">
        <v>2346820388</v>
      </c>
      <c r="E377" s="128">
        <v>4391742488</v>
      </c>
      <c r="F377" s="128">
        <v>303854623</v>
      </c>
      <c r="G377" s="11">
        <f>SUM(C377:F377)</f>
        <v>10636436455</v>
      </c>
      <c r="H377" s="10">
        <v>0</v>
      </c>
    </row>
    <row r="378" spans="1:2" ht="12.75">
      <c r="A378" s="126"/>
      <c r="B378" s="131"/>
    </row>
    <row r="379" spans="1:8" ht="12.75">
      <c r="A379" s="126" t="s">
        <v>53</v>
      </c>
      <c r="B379" s="131">
        <v>1988</v>
      </c>
      <c r="C379" s="10">
        <v>263207485</v>
      </c>
      <c r="D379" s="10">
        <v>499770760</v>
      </c>
      <c r="E379" s="10">
        <v>260588388</v>
      </c>
      <c r="F379" s="10">
        <v>0</v>
      </c>
      <c r="G379" s="11">
        <f>SUM(C379:F379)</f>
        <v>1023566633</v>
      </c>
      <c r="H379" s="10">
        <v>0</v>
      </c>
    </row>
    <row r="380" spans="1:8" ht="12.75">
      <c r="A380" s="126"/>
      <c r="B380" s="131">
        <v>1989</v>
      </c>
      <c r="C380" s="10">
        <v>254044968</v>
      </c>
      <c r="D380" s="10">
        <v>531730200</v>
      </c>
      <c r="E380" s="10">
        <v>288935513</v>
      </c>
      <c r="F380" s="10">
        <v>0</v>
      </c>
      <c r="G380" s="11">
        <f aca="true" t="shared" si="31" ref="G380:G388">SUM(C380:F380)</f>
        <v>1074710681</v>
      </c>
      <c r="H380" s="10">
        <v>0</v>
      </c>
    </row>
    <row r="381" spans="1:8" ht="12.75">
      <c r="A381" s="126"/>
      <c r="B381" s="131">
        <v>1990</v>
      </c>
      <c r="C381" s="10">
        <v>266559874</v>
      </c>
      <c r="D381" s="10">
        <v>614125627.08</v>
      </c>
      <c r="E381" s="10">
        <v>298043034</v>
      </c>
      <c r="F381" s="10">
        <v>0</v>
      </c>
      <c r="G381" s="11">
        <f t="shared" si="31"/>
        <v>1178728535.08</v>
      </c>
      <c r="H381" s="10">
        <v>0</v>
      </c>
    </row>
    <row r="382" spans="1:8" ht="12.75">
      <c r="A382" s="126"/>
      <c r="B382" s="131">
        <v>1991</v>
      </c>
      <c r="C382" s="10">
        <v>290120028</v>
      </c>
      <c r="D382" s="10">
        <v>544216464</v>
      </c>
      <c r="E382" s="10">
        <v>313454917</v>
      </c>
      <c r="F382" s="10">
        <v>0</v>
      </c>
      <c r="G382" s="11">
        <f t="shared" si="31"/>
        <v>1147791409</v>
      </c>
      <c r="H382" s="10">
        <v>0</v>
      </c>
    </row>
    <row r="383" spans="1:8" ht="12.75">
      <c r="A383" s="126"/>
      <c r="B383" s="131">
        <v>1992</v>
      </c>
      <c r="C383" s="10">
        <v>307678533</v>
      </c>
      <c r="D383" s="10">
        <v>564487300.04</v>
      </c>
      <c r="E383" s="10">
        <v>321008873</v>
      </c>
      <c r="F383" s="10">
        <v>0</v>
      </c>
      <c r="G383" s="11">
        <f t="shared" si="31"/>
        <v>1193174706.04</v>
      </c>
      <c r="H383" s="10">
        <v>0</v>
      </c>
    </row>
    <row r="384" spans="1:8" ht="12.75">
      <c r="A384" s="126"/>
      <c r="B384" s="131">
        <v>1993</v>
      </c>
      <c r="C384" s="10">
        <v>320672161</v>
      </c>
      <c r="D384" s="10">
        <v>645253299</v>
      </c>
      <c r="E384" s="10">
        <v>296303291</v>
      </c>
      <c r="F384" s="10">
        <v>0</v>
      </c>
      <c r="G384" s="11">
        <f t="shared" si="31"/>
        <v>1262228751</v>
      </c>
      <c r="H384" s="10">
        <v>0</v>
      </c>
    </row>
    <row r="385" spans="1:8" ht="12.75">
      <c r="A385" s="126"/>
      <c r="B385" s="131">
        <v>1994</v>
      </c>
      <c r="C385" s="10">
        <v>371393695</v>
      </c>
      <c r="D385" s="10">
        <v>547626406</v>
      </c>
      <c r="E385" s="10">
        <v>307732891</v>
      </c>
      <c r="F385" s="10">
        <v>0</v>
      </c>
      <c r="G385" s="11">
        <f t="shared" si="31"/>
        <v>1226752992</v>
      </c>
      <c r="H385" s="10">
        <v>0</v>
      </c>
    </row>
    <row r="386" spans="1:8" ht="12.75">
      <c r="A386" s="126"/>
      <c r="B386" s="131">
        <v>1995</v>
      </c>
      <c r="C386" s="10">
        <v>370546476</v>
      </c>
      <c r="D386" s="10">
        <v>640618306</v>
      </c>
      <c r="E386" s="10">
        <v>316965441</v>
      </c>
      <c r="F386" s="10">
        <v>0</v>
      </c>
      <c r="G386" s="11">
        <f t="shared" si="31"/>
        <v>1328130223</v>
      </c>
      <c r="H386" s="10">
        <v>0</v>
      </c>
    </row>
    <row r="387" spans="1:8" ht="12.75">
      <c r="A387" s="126"/>
      <c r="B387" s="131">
        <v>1996</v>
      </c>
      <c r="C387" s="10">
        <v>381363681</v>
      </c>
      <c r="D387" s="10">
        <v>444425140</v>
      </c>
      <c r="E387" s="10">
        <v>342582739</v>
      </c>
      <c r="F387" s="10">
        <v>0</v>
      </c>
      <c r="G387" s="11">
        <f t="shared" si="31"/>
        <v>1168371560</v>
      </c>
      <c r="H387" s="10">
        <v>0</v>
      </c>
    </row>
    <row r="388" spans="1:8" ht="12.75">
      <c r="A388" s="126"/>
      <c r="B388" s="131">
        <v>1997</v>
      </c>
      <c r="C388" s="10">
        <v>315623262</v>
      </c>
      <c r="D388" s="10">
        <v>375216289</v>
      </c>
      <c r="E388" s="10">
        <v>325511693</v>
      </c>
      <c r="F388" s="10">
        <v>0</v>
      </c>
      <c r="G388" s="11">
        <f t="shared" si="31"/>
        <v>1016351244</v>
      </c>
      <c r="H388" s="10">
        <v>0</v>
      </c>
    </row>
    <row r="389" spans="1:8" ht="12.75">
      <c r="A389" s="126"/>
      <c r="B389" s="131">
        <v>1998</v>
      </c>
      <c r="C389" s="128">
        <v>372791582</v>
      </c>
      <c r="D389" s="128">
        <v>259460467</v>
      </c>
      <c r="E389" s="128">
        <v>321391930</v>
      </c>
      <c r="F389" s="10">
        <v>0</v>
      </c>
      <c r="G389" s="11">
        <f>SUM(C389:F389)</f>
        <v>953643979</v>
      </c>
      <c r="H389" s="10">
        <v>0</v>
      </c>
    </row>
    <row r="390" spans="1:2" ht="12.75">
      <c r="A390" s="126"/>
      <c r="B390" s="131"/>
    </row>
    <row r="391" spans="1:8" ht="12.75">
      <c r="A391" s="126" t="s">
        <v>54</v>
      </c>
      <c r="B391" s="131">
        <v>1988</v>
      </c>
      <c r="C391" s="10">
        <v>4446025393</v>
      </c>
      <c r="D391" s="10">
        <v>4568377805</v>
      </c>
      <c r="E391" s="10">
        <v>4742304311</v>
      </c>
      <c r="F391" s="10">
        <v>1632565849</v>
      </c>
      <c r="G391" s="11">
        <f>SUM(C391:F391)</f>
        <v>15389273358</v>
      </c>
      <c r="H391" s="10">
        <v>0</v>
      </c>
    </row>
    <row r="392" spans="1:8" ht="12.75">
      <c r="A392" s="126"/>
      <c r="B392" s="131">
        <v>1989</v>
      </c>
      <c r="C392" s="10">
        <v>4509186013</v>
      </c>
      <c r="D392" s="10">
        <v>4812919847</v>
      </c>
      <c r="E392" s="10">
        <v>5149446770</v>
      </c>
      <c r="F392" s="10">
        <v>1639511338</v>
      </c>
      <c r="G392" s="11">
        <f aca="true" t="shared" si="32" ref="G392:G400">SUM(C392:F392)</f>
        <v>16111063968</v>
      </c>
      <c r="H392" s="10">
        <v>0</v>
      </c>
    </row>
    <row r="393" spans="1:8" ht="12.75">
      <c r="A393" s="126"/>
      <c r="B393" s="131">
        <v>1990</v>
      </c>
      <c r="C393" s="10">
        <v>4765779478</v>
      </c>
      <c r="D393" s="10">
        <v>5726596587.96</v>
      </c>
      <c r="E393" s="10">
        <v>5267075151</v>
      </c>
      <c r="F393" s="10">
        <v>1388082664</v>
      </c>
      <c r="G393" s="11">
        <f t="shared" si="32"/>
        <v>17147533880.96</v>
      </c>
      <c r="H393" s="10">
        <v>0</v>
      </c>
    </row>
    <row r="394" spans="1:8" ht="12.75">
      <c r="A394" s="126"/>
      <c r="B394" s="131">
        <v>1991</v>
      </c>
      <c r="C394" s="10">
        <v>5073975953</v>
      </c>
      <c r="D394" s="10">
        <v>5829948814</v>
      </c>
      <c r="E394" s="10">
        <v>5573432664</v>
      </c>
      <c r="F394" s="10">
        <v>1313616365</v>
      </c>
      <c r="G394" s="11">
        <f t="shared" si="32"/>
        <v>17790973796</v>
      </c>
      <c r="H394" s="10">
        <v>0</v>
      </c>
    </row>
    <row r="395" spans="1:8" ht="12.75">
      <c r="A395" s="126"/>
      <c r="B395" s="131">
        <v>1992</v>
      </c>
      <c r="C395" s="10">
        <v>5423692378</v>
      </c>
      <c r="D395" s="10">
        <v>6077931582.56</v>
      </c>
      <c r="E395" s="10">
        <v>5692188109</v>
      </c>
      <c r="F395" s="10">
        <v>749635505</v>
      </c>
      <c r="G395" s="11">
        <f t="shared" si="32"/>
        <v>17943447574.56</v>
      </c>
      <c r="H395" s="10">
        <v>0</v>
      </c>
    </row>
    <row r="396" spans="1:8" ht="12.75">
      <c r="A396" s="126"/>
      <c r="B396" s="131">
        <v>1993</v>
      </c>
      <c r="C396" s="10">
        <v>5564000618</v>
      </c>
      <c r="D396" s="10">
        <v>4539803629</v>
      </c>
      <c r="E396" s="10">
        <v>5895008131</v>
      </c>
      <c r="F396" s="10">
        <v>741223678</v>
      </c>
      <c r="G396" s="11">
        <f t="shared" si="32"/>
        <v>16740036056</v>
      </c>
      <c r="H396" s="10">
        <v>0</v>
      </c>
    </row>
    <row r="397" spans="1:8" ht="12.75">
      <c r="A397" s="126"/>
      <c r="B397" s="131">
        <v>1994</v>
      </c>
      <c r="C397" s="10">
        <v>5682942116</v>
      </c>
      <c r="D397" s="10">
        <v>5925954151</v>
      </c>
      <c r="E397" s="10">
        <v>5687164985</v>
      </c>
      <c r="F397" s="10">
        <v>-20828161</v>
      </c>
      <c r="G397" s="11">
        <f t="shared" si="32"/>
        <v>17275233091</v>
      </c>
      <c r="H397" s="10">
        <v>0</v>
      </c>
    </row>
    <row r="398" spans="1:8" ht="12.75">
      <c r="A398" s="126"/>
      <c r="B398" s="131">
        <v>1995</v>
      </c>
      <c r="C398" s="10">
        <v>6540894447</v>
      </c>
      <c r="D398" s="10">
        <v>6077855541</v>
      </c>
      <c r="E398" s="10">
        <v>5463297233</v>
      </c>
      <c r="F398" s="10">
        <v>711370555</v>
      </c>
      <c r="G398" s="11">
        <f t="shared" si="32"/>
        <v>18793417776</v>
      </c>
      <c r="H398" s="10">
        <v>0</v>
      </c>
    </row>
    <row r="399" spans="1:8" ht="12.75">
      <c r="A399" s="126"/>
      <c r="B399" s="131">
        <v>1996</v>
      </c>
      <c r="C399" s="10">
        <v>5865473390</v>
      </c>
      <c r="D399" s="10">
        <v>4961870011</v>
      </c>
      <c r="E399" s="10">
        <v>5378899201</v>
      </c>
      <c r="F399" s="10">
        <v>505529008</v>
      </c>
      <c r="G399" s="11">
        <f t="shared" si="32"/>
        <v>16711771610</v>
      </c>
      <c r="H399" s="10">
        <v>0</v>
      </c>
    </row>
    <row r="400" spans="1:8" ht="12.75">
      <c r="A400" s="126"/>
      <c r="B400" s="131">
        <v>1997</v>
      </c>
      <c r="C400" s="10">
        <v>6237127269</v>
      </c>
      <c r="D400" s="10">
        <v>5624309462</v>
      </c>
      <c r="E400" s="10">
        <v>5951408523</v>
      </c>
      <c r="F400" s="10">
        <v>456203706</v>
      </c>
      <c r="G400" s="11">
        <f t="shared" si="32"/>
        <v>18269048960</v>
      </c>
      <c r="H400" s="10">
        <v>0</v>
      </c>
    </row>
    <row r="401" spans="1:8" ht="12.75">
      <c r="A401" s="126"/>
      <c r="B401" s="131">
        <v>1998</v>
      </c>
      <c r="C401" s="128">
        <v>6671375041</v>
      </c>
      <c r="D401" s="128">
        <v>4921252456</v>
      </c>
      <c r="E401" s="128">
        <v>5865800022</v>
      </c>
      <c r="F401" s="128">
        <v>878698579</v>
      </c>
      <c r="G401" s="11">
        <f>SUM(C401:F401)</f>
        <v>18337126098</v>
      </c>
      <c r="H401" s="10">
        <v>0</v>
      </c>
    </row>
    <row r="402" spans="1:2" ht="12.75">
      <c r="A402" s="126"/>
      <c r="B402" s="131"/>
    </row>
    <row r="403" spans="1:8" ht="12.75">
      <c r="A403" s="126" t="s">
        <v>55</v>
      </c>
      <c r="B403" s="131">
        <v>1988</v>
      </c>
      <c r="C403" s="10">
        <v>1576211257</v>
      </c>
      <c r="D403" s="10">
        <v>965244453</v>
      </c>
      <c r="E403" s="10">
        <v>1169154078</v>
      </c>
      <c r="F403" s="10">
        <v>297345235</v>
      </c>
      <c r="G403" s="11">
        <f>SUM(C403:F403)</f>
        <v>4007955023</v>
      </c>
      <c r="H403" s="10">
        <v>0</v>
      </c>
    </row>
    <row r="404" spans="1:8" ht="12.75">
      <c r="A404" s="126"/>
      <c r="B404" s="131">
        <v>1989</v>
      </c>
      <c r="C404" s="10">
        <v>1623745015</v>
      </c>
      <c r="D404" s="10">
        <v>999194134</v>
      </c>
      <c r="E404" s="10">
        <v>1319275033</v>
      </c>
      <c r="F404" s="10">
        <v>140253076</v>
      </c>
      <c r="G404" s="11">
        <f aca="true" t="shared" si="33" ref="G404:G412">SUM(C404:F404)</f>
        <v>4082467258</v>
      </c>
      <c r="H404" s="10">
        <v>0</v>
      </c>
    </row>
    <row r="405" spans="1:8" ht="12.75">
      <c r="A405" s="126"/>
      <c r="B405" s="131">
        <v>1990</v>
      </c>
      <c r="C405" s="10">
        <v>1822113981</v>
      </c>
      <c r="D405" s="10">
        <v>1187538878.6</v>
      </c>
      <c r="E405" s="10">
        <v>1457270393</v>
      </c>
      <c r="F405" s="10">
        <v>161054913</v>
      </c>
      <c r="G405" s="11">
        <f t="shared" si="33"/>
        <v>4627978165.6</v>
      </c>
      <c r="H405" s="10">
        <v>0</v>
      </c>
    </row>
    <row r="406" spans="1:8" ht="12.75">
      <c r="A406" s="126"/>
      <c r="B406" s="131">
        <v>1991</v>
      </c>
      <c r="C406" s="10">
        <v>1890224150</v>
      </c>
      <c r="D406" s="10">
        <v>1009419304</v>
      </c>
      <c r="E406" s="10">
        <v>1575306222</v>
      </c>
      <c r="F406" s="10">
        <v>985271351</v>
      </c>
      <c r="G406" s="11">
        <f t="shared" si="33"/>
        <v>5460221027</v>
      </c>
      <c r="H406" s="10">
        <v>0</v>
      </c>
    </row>
    <row r="407" spans="1:8" ht="12.75">
      <c r="A407" s="126"/>
      <c r="B407" s="131">
        <v>1992</v>
      </c>
      <c r="C407" s="10">
        <v>2005947831</v>
      </c>
      <c r="D407" s="10">
        <v>1053287642.4</v>
      </c>
      <c r="E407" s="10">
        <v>1674492275</v>
      </c>
      <c r="F407" s="10">
        <v>646822015</v>
      </c>
      <c r="G407" s="11">
        <f t="shared" si="33"/>
        <v>5380549763.4</v>
      </c>
      <c r="H407" s="10">
        <v>0</v>
      </c>
    </row>
    <row r="408" spans="1:8" ht="12.75">
      <c r="A408" s="126"/>
      <c r="B408" s="131">
        <v>1993</v>
      </c>
      <c r="C408" s="10">
        <v>2303511574</v>
      </c>
      <c r="D408" s="10">
        <v>821679848</v>
      </c>
      <c r="E408" s="10">
        <v>1821947289</v>
      </c>
      <c r="F408" s="10">
        <v>757431262</v>
      </c>
      <c r="G408" s="11">
        <f t="shared" si="33"/>
        <v>5704569973</v>
      </c>
      <c r="H408" s="10">
        <v>0</v>
      </c>
    </row>
    <row r="409" spans="1:8" ht="12.75">
      <c r="A409" s="126"/>
      <c r="B409" s="131">
        <v>1994</v>
      </c>
      <c r="C409" s="10">
        <v>2436915646</v>
      </c>
      <c r="D409" s="10">
        <v>1203222295</v>
      </c>
      <c r="E409" s="10">
        <v>1911502511</v>
      </c>
      <c r="F409" s="10">
        <v>720045572</v>
      </c>
      <c r="G409" s="11">
        <f t="shared" si="33"/>
        <v>6271686024</v>
      </c>
      <c r="H409" s="10">
        <v>0</v>
      </c>
    </row>
    <row r="410" spans="1:8" ht="12.75">
      <c r="A410" s="126"/>
      <c r="B410" s="131">
        <v>1995</v>
      </c>
      <c r="C410" s="10">
        <v>2534603476</v>
      </c>
      <c r="D410" s="10">
        <v>1189509137</v>
      </c>
      <c r="E410" s="10">
        <v>3010616221</v>
      </c>
      <c r="F410" s="10">
        <v>626791461</v>
      </c>
      <c r="G410" s="11">
        <f t="shared" si="33"/>
        <v>7361520295</v>
      </c>
      <c r="H410" s="10">
        <v>0</v>
      </c>
    </row>
    <row r="411" spans="1:8" ht="12.75">
      <c r="A411" s="126"/>
      <c r="B411" s="131">
        <v>1996</v>
      </c>
      <c r="C411" s="10">
        <v>2610371300</v>
      </c>
      <c r="D411" s="10">
        <v>1024509545</v>
      </c>
      <c r="E411" s="10">
        <v>3123139337</v>
      </c>
      <c r="F411" s="10">
        <v>649527488</v>
      </c>
      <c r="G411" s="11">
        <f t="shared" si="33"/>
        <v>7407547670</v>
      </c>
      <c r="H411" s="10">
        <v>0</v>
      </c>
    </row>
    <row r="412" spans="1:8" ht="12.75">
      <c r="A412" s="126"/>
      <c r="B412" s="131">
        <v>1997</v>
      </c>
      <c r="C412" s="10">
        <v>2549315599</v>
      </c>
      <c r="D412" s="10">
        <v>1236750477</v>
      </c>
      <c r="E412" s="10">
        <v>3295674983</v>
      </c>
      <c r="F412" s="10">
        <v>579634800</v>
      </c>
      <c r="G412" s="11">
        <f t="shared" si="33"/>
        <v>7661375859</v>
      </c>
      <c r="H412" s="10">
        <v>0</v>
      </c>
    </row>
    <row r="413" spans="1:8" ht="12.75">
      <c r="A413" s="126"/>
      <c r="B413" s="131">
        <v>1998</v>
      </c>
      <c r="C413" s="128">
        <v>3102840241</v>
      </c>
      <c r="D413" s="128">
        <v>1300280894</v>
      </c>
      <c r="E413" s="128">
        <v>3349075310</v>
      </c>
      <c r="F413" s="128">
        <v>473111198</v>
      </c>
      <c r="G413" s="11">
        <f>SUM(C413:F413)</f>
        <v>8225307643</v>
      </c>
      <c r="H413" s="10">
        <v>0</v>
      </c>
    </row>
    <row r="414" spans="1:2" ht="12.75">
      <c r="A414" s="126"/>
      <c r="B414" s="131"/>
    </row>
    <row r="415" spans="1:8" ht="12.75">
      <c r="A415" s="126" t="s">
        <v>56</v>
      </c>
      <c r="B415" s="131">
        <v>1988</v>
      </c>
      <c r="C415" s="10">
        <v>149101958</v>
      </c>
      <c r="D415" s="10">
        <v>150864610</v>
      </c>
      <c r="E415" s="10">
        <v>117708329</v>
      </c>
      <c r="F415" s="10">
        <v>20081033</v>
      </c>
      <c r="G415" s="11">
        <f>SUM(C415:F415)</f>
        <v>437755930</v>
      </c>
      <c r="H415" s="10">
        <v>0</v>
      </c>
    </row>
    <row r="416" spans="1:8" ht="12.75">
      <c r="A416" s="126"/>
      <c r="B416" s="131">
        <v>1989</v>
      </c>
      <c r="C416" s="10">
        <v>147961050</v>
      </c>
      <c r="D416" s="10">
        <v>144092600</v>
      </c>
      <c r="E416" s="10">
        <v>118596232</v>
      </c>
      <c r="F416" s="10">
        <v>23499885</v>
      </c>
      <c r="G416" s="11">
        <f aca="true" t="shared" si="34" ref="G416:G424">SUM(C416:F416)</f>
        <v>434149767</v>
      </c>
      <c r="H416" s="10">
        <v>0</v>
      </c>
    </row>
    <row r="417" spans="1:8" ht="12.75">
      <c r="A417" s="126"/>
      <c r="B417" s="131">
        <v>1990</v>
      </c>
      <c r="C417" s="10">
        <v>142834709</v>
      </c>
      <c r="D417" s="10">
        <v>173952838.72</v>
      </c>
      <c r="E417" s="10">
        <v>125638553</v>
      </c>
      <c r="F417" s="10">
        <v>21249321</v>
      </c>
      <c r="G417" s="11">
        <f t="shared" si="34"/>
        <v>463675421.72</v>
      </c>
      <c r="H417" s="10">
        <v>0</v>
      </c>
    </row>
    <row r="418" spans="1:8" ht="12.75">
      <c r="A418" s="126"/>
      <c r="B418" s="131">
        <v>1991</v>
      </c>
      <c r="C418" s="10">
        <v>137922363</v>
      </c>
      <c r="D418" s="10">
        <v>150360104</v>
      </c>
      <c r="E418" s="10">
        <v>439549120</v>
      </c>
      <c r="F418" s="10">
        <v>30874468</v>
      </c>
      <c r="G418" s="11">
        <f t="shared" si="34"/>
        <v>758706055</v>
      </c>
      <c r="H418" s="10">
        <v>0</v>
      </c>
    </row>
    <row r="419" spans="1:8" ht="12.75">
      <c r="A419" s="126"/>
      <c r="B419" s="131">
        <v>1992</v>
      </c>
      <c r="C419" s="10">
        <v>152556667</v>
      </c>
      <c r="D419" s="10">
        <v>137468722.76</v>
      </c>
      <c r="E419" s="10">
        <v>427971629</v>
      </c>
      <c r="F419" s="10">
        <v>23033145</v>
      </c>
      <c r="G419" s="11">
        <f t="shared" si="34"/>
        <v>741030163.76</v>
      </c>
      <c r="H419" s="10">
        <v>0</v>
      </c>
    </row>
    <row r="420" spans="1:8" ht="12.75">
      <c r="A420" s="126"/>
      <c r="B420" s="131">
        <v>1993</v>
      </c>
      <c r="C420" s="10">
        <v>150416311</v>
      </c>
      <c r="D420" s="10">
        <v>131286055</v>
      </c>
      <c r="E420" s="10">
        <v>431716028</v>
      </c>
      <c r="F420" s="10">
        <v>30785124</v>
      </c>
      <c r="G420" s="11">
        <f t="shared" si="34"/>
        <v>744203518</v>
      </c>
      <c r="H420" s="10">
        <v>0</v>
      </c>
    </row>
    <row r="421" spans="1:8" ht="12.75">
      <c r="A421" s="126"/>
      <c r="B421" s="131">
        <v>1994</v>
      </c>
      <c r="C421" s="10">
        <v>166905606</v>
      </c>
      <c r="D421" s="10">
        <v>186484399</v>
      </c>
      <c r="E421" s="10">
        <v>417967802</v>
      </c>
      <c r="F421" s="10">
        <v>37601911</v>
      </c>
      <c r="G421" s="11">
        <f t="shared" si="34"/>
        <v>808959718</v>
      </c>
      <c r="H421" s="10">
        <v>0</v>
      </c>
    </row>
    <row r="422" spans="1:8" ht="12.75">
      <c r="A422" s="126"/>
      <c r="B422" s="131">
        <v>1995</v>
      </c>
      <c r="C422" s="10">
        <v>177236172</v>
      </c>
      <c r="D422" s="10">
        <v>169084571</v>
      </c>
      <c r="E422" s="10">
        <v>491480586</v>
      </c>
      <c r="F422" s="10">
        <v>40178860</v>
      </c>
      <c r="G422" s="11">
        <f t="shared" si="34"/>
        <v>877980189</v>
      </c>
      <c r="H422" s="10">
        <v>0</v>
      </c>
    </row>
    <row r="423" spans="1:8" ht="12.75">
      <c r="A423" s="126"/>
      <c r="B423" s="131">
        <v>1996</v>
      </c>
      <c r="C423" s="10">
        <v>187428957</v>
      </c>
      <c r="D423" s="10">
        <v>115781794</v>
      </c>
      <c r="E423" s="10">
        <v>500364417</v>
      </c>
      <c r="F423" s="10">
        <v>25722770</v>
      </c>
      <c r="G423" s="11">
        <f t="shared" si="34"/>
        <v>829297938</v>
      </c>
      <c r="H423" s="10">
        <v>0</v>
      </c>
    </row>
    <row r="424" spans="1:8" ht="12.75">
      <c r="A424" s="126"/>
      <c r="B424" s="131">
        <v>1997</v>
      </c>
      <c r="C424" s="10">
        <v>172230258</v>
      </c>
      <c r="D424" s="10">
        <v>129491597</v>
      </c>
      <c r="E424" s="10">
        <v>526107462</v>
      </c>
      <c r="F424" s="10">
        <v>23451593</v>
      </c>
      <c r="G424" s="11">
        <f t="shared" si="34"/>
        <v>851280910</v>
      </c>
      <c r="H424" s="10">
        <v>0</v>
      </c>
    </row>
    <row r="425" spans="1:8" ht="12.75">
      <c r="A425" s="126"/>
      <c r="B425" s="131">
        <v>1998</v>
      </c>
      <c r="C425" s="128">
        <v>173984219</v>
      </c>
      <c r="D425" s="128">
        <v>126063852</v>
      </c>
      <c r="E425" s="128">
        <v>539861490</v>
      </c>
      <c r="F425" s="128">
        <v>26800511</v>
      </c>
      <c r="G425" s="11">
        <f>SUM(C425:F425)</f>
        <v>866710072</v>
      </c>
      <c r="H425" s="10">
        <v>0</v>
      </c>
    </row>
    <row r="426" spans="1:2" ht="12.75">
      <c r="A426" s="126"/>
      <c r="B426" s="131"/>
    </row>
    <row r="427" spans="1:8" ht="12.75">
      <c r="A427" s="126" t="s">
        <v>57</v>
      </c>
      <c r="B427" s="131">
        <v>1988</v>
      </c>
      <c r="C427" s="10">
        <v>2534034513</v>
      </c>
      <c r="D427" s="10">
        <v>1736787192</v>
      </c>
      <c r="E427" s="10">
        <v>4989784981</v>
      </c>
      <c r="F427" s="10">
        <v>1042229723</v>
      </c>
      <c r="G427" s="11">
        <f>SUM(C427:F427)</f>
        <v>10302836409</v>
      </c>
      <c r="H427" s="10">
        <v>0</v>
      </c>
    </row>
    <row r="428" spans="1:8" ht="12.75">
      <c r="A428" s="126"/>
      <c r="B428" s="131">
        <v>1989</v>
      </c>
      <c r="C428" s="10">
        <v>2407743599</v>
      </c>
      <c r="D428" s="10">
        <v>1856477537</v>
      </c>
      <c r="E428" s="10">
        <v>3619642666</v>
      </c>
      <c r="F428" s="10">
        <v>1083026448</v>
      </c>
      <c r="G428" s="11">
        <f aca="true" t="shared" si="35" ref="G428:G436">SUM(C428:F428)</f>
        <v>8966890250</v>
      </c>
      <c r="H428" s="10">
        <v>0</v>
      </c>
    </row>
    <row r="429" spans="1:8" ht="12.75">
      <c r="A429" s="126"/>
      <c r="B429" s="131">
        <v>1990</v>
      </c>
      <c r="C429" s="10">
        <v>2741981136</v>
      </c>
      <c r="D429" s="10">
        <v>2179135464.6</v>
      </c>
      <c r="E429" s="10">
        <v>3828721118</v>
      </c>
      <c r="F429" s="10">
        <v>1187795652</v>
      </c>
      <c r="G429" s="11">
        <f t="shared" si="35"/>
        <v>9937633370.6</v>
      </c>
      <c r="H429" s="10">
        <v>0</v>
      </c>
    </row>
    <row r="430" spans="1:8" ht="12.75">
      <c r="A430" s="126"/>
      <c r="B430" s="131">
        <v>1991</v>
      </c>
      <c r="C430" s="10">
        <v>2920332567</v>
      </c>
      <c r="D430" s="10">
        <v>1828524058</v>
      </c>
      <c r="E430" s="10">
        <v>3966484296</v>
      </c>
      <c r="F430" s="10">
        <v>1205698462</v>
      </c>
      <c r="G430" s="11">
        <f t="shared" si="35"/>
        <v>9921039383</v>
      </c>
      <c r="H430" s="10">
        <v>0</v>
      </c>
    </row>
    <row r="431" spans="1:8" ht="12.75">
      <c r="A431" s="126"/>
      <c r="B431" s="131">
        <v>1992</v>
      </c>
      <c r="C431" s="10">
        <v>3055029400</v>
      </c>
      <c r="D431" s="10">
        <v>1893658458.92</v>
      </c>
      <c r="E431" s="10">
        <v>4254594238</v>
      </c>
      <c r="F431" s="10">
        <v>956370309</v>
      </c>
      <c r="G431" s="11">
        <f t="shared" si="35"/>
        <v>10159652405.92</v>
      </c>
      <c r="H431" s="10">
        <v>0</v>
      </c>
    </row>
    <row r="432" spans="1:8" ht="12.75">
      <c r="A432" s="126"/>
      <c r="B432" s="131">
        <v>1993</v>
      </c>
      <c r="C432" s="10">
        <v>3987751884</v>
      </c>
      <c r="D432" s="10">
        <v>1716262992</v>
      </c>
      <c r="E432" s="10">
        <v>4446737088</v>
      </c>
      <c r="F432" s="10">
        <v>962654689</v>
      </c>
      <c r="G432" s="11">
        <f t="shared" si="35"/>
        <v>11113406653</v>
      </c>
      <c r="H432" s="10">
        <v>0</v>
      </c>
    </row>
    <row r="433" spans="1:8" ht="12.75">
      <c r="A433" s="126"/>
      <c r="B433" s="131">
        <v>1994</v>
      </c>
      <c r="C433" s="10">
        <v>3819936218</v>
      </c>
      <c r="D433" s="10">
        <v>2179499942</v>
      </c>
      <c r="E433" s="10">
        <v>4258140845</v>
      </c>
      <c r="F433" s="10">
        <v>646454967</v>
      </c>
      <c r="G433" s="11">
        <f t="shared" si="35"/>
        <v>10904031972</v>
      </c>
      <c r="H433" s="10">
        <v>0</v>
      </c>
    </row>
    <row r="434" spans="1:8" ht="12.75">
      <c r="A434" s="126"/>
      <c r="B434" s="131">
        <v>1995</v>
      </c>
      <c r="C434" s="10">
        <v>4118333150</v>
      </c>
      <c r="D434" s="10">
        <v>2336864381</v>
      </c>
      <c r="E434" s="10">
        <v>4489683366</v>
      </c>
      <c r="F434" s="10">
        <v>819651829</v>
      </c>
      <c r="G434" s="11">
        <f t="shared" si="35"/>
        <v>11764532726</v>
      </c>
      <c r="H434" s="10">
        <v>0</v>
      </c>
    </row>
    <row r="435" spans="1:8" ht="12.75">
      <c r="A435" s="126"/>
      <c r="B435" s="131">
        <v>1996</v>
      </c>
      <c r="C435" s="10">
        <v>3975047154</v>
      </c>
      <c r="D435" s="10">
        <v>1909547932</v>
      </c>
      <c r="E435" s="10">
        <v>5602533542</v>
      </c>
      <c r="F435" s="10">
        <v>551809112</v>
      </c>
      <c r="G435" s="11">
        <f t="shared" si="35"/>
        <v>12038937740</v>
      </c>
      <c r="H435" s="10">
        <v>0</v>
      </c>
    </row>
    <row r="436" spans="1:8" ht="12.75">
      <c r="A436" s="126"/>
      <c r="B436" s="131">
        <v>1997</v>
      </c>
      <c r="C436" s="10">
        <v>4104119628</v>
      </c>
      <c r="D436" s="10">
        <v>1912971877</v>
      </c>
      <c r="E436" s="10">
        <v>5500310888</v>
      </c>
      <c r="F436" s="10">
        <v>727195937</v>
      </c>
      <c r="G436" s="11">
        <f t="shared" si="35"/>
        <v>12244598330</v>
      </c>
      <c r="H436" s="10">
        <v>0</v>
      </c>
    </row>
    <row r="437" spans="1:8" ht="12.75">
      <c r="A437" s="126"/>
      <c r="B437" s="131">
        <v>1998</v>
      </c>
      <c r="C437" s="128">
        <v>3760213838</v>
      </c>
      <c r="D437" s="128">
        <v>2023173180</v>
      </c>
      <c r="E437" s="128">
        <v>5903365925</v>
      </c>
      <c r="F437" s="128">
        <v>558994105</v>
      </c>
      <c r="G437" s="11">
        <f>SUM(C437:F437)</f>
        <v>12245747048</v>
      </c>
      <c r="H437" s="10">
        <v>0</v>
      </c>
    </row>
    <row r="438" spans="1:2" ht="12.75">
      <c r="A438" s="126"/>
      <c r="B438" s="131"/>
    </row>
    <row r="439" spans="1:8" ht="12.75">
      <c r="A439" s="126" t="s">
        <v>58</v>
      </c>
      <c r="B439" s="131">
        <v>1988</v>
      </c>
      <c r="C439" s="10">
        <v>616592071</v>
      </c>
      <c r="D439" s="10">
        <v>419483946</v>
      </c>
      <c r="E439" s="10">
        <v>642145110</v>
      </c>
      <c r="F439" s="10">
        <v>0</v>
      </c>
      <c r="G439" s="11">
        <f>SUM(C439:F439)</f>
        <v>1678221127</v>
      </c>
      <c r="H439" s="10">
        <v>0</v>
      </c>
    </row>
    <row r="440" spans="1:8" ht="12.75">
      <c r="A440" s="126"/>
      <c r="B440" s="131">
        <v>1989</v>
      </c>
      <c r="C440" s="10">
        <v>588134826</v>
      </c>
      <c r="D440" s="10">
        <v>444775606</v>
      </c>
      <c r="E440" s="10">
        <v>698963531</v>
      </c>
      <c r="F440" s="10">
        <v>0</v>
      </c>
      <c r="G440" s="11">
        <f aca="true" t="shared" si="36" ref="G440:G448">SUM(C440:F440)</f>
        <v>1731873963</v>
      </c>
      <c r="H440" s="10">
        <v>0</v>
      </c>
    </row>
    <row r="441" spans="1:8" ht="12.75">
      <c r="A441" s="126"/>
      <c r="B441" s="131">
        <v>1990</v>
      </c>
      <c r="C441" s="10">
        <v>612296761</v>
      </c>
      <c r="D441" s="10">
        <v>543871818.0799999</v>
      </c>
      <c r="E441" s="10">
        <v>733415184</v>
      </c>
      <c r="F441" s="10">
        <v>0</v>
      </c>
      <c r="G441" s="11">
        <f t="shared" si="36"/>
        <v>1889583763.08</v>
      </c>
      <c r="H441" s="10">
        <v>0</v>
      </c>
    </row>
    <row r="442" spans="1:8" ht="12.75">
      <c r="A442" s="126"/>
      <c r="B442" s="131">
        <v>1991</v>
      </c>
      <c r="C442" s="10">
        <v>668388118</v>
      </c>
      <c r="D442" s="10">
        <v>578791425</v>
      </c>
      <c r="E442" s="10">
        <v>784259157</v>
      </c>
      <c r="F442" s="10">
        <v>0</v>
      </c>
      <c r="G442" s="11">
        <f t="shared" si="36"/>
        <v>2031438700</v>
      </c>
      <c r="H442" s="10">
        <v>0</v>
      </c>
    </row>
    <row r="443" spans="1:8" ht="12.75">
      <c r="A443" s="126"/>
      <c r="B443" s="131">
        <v>1992</v>
      </c>
      <c r="C443" s="10">
        <v>707696169</v>
      </c>
      <c r="D443" s="10">
        <v>629789857.84</v>
      </c>
      <c r="E443" s="10">
        <v>845953596</v>
      </c>
      <c r="F443" s="10">
        <v>0</v>
      </c>
      <c r="G443" s="11">
        <f t="shared" si="36"/>
        <v>2183439622.84</v>
      </c>
      <c r="H443" s="10">
        <v>0</v>
      </c>
    </row>
    <row r="444" spans="1:8" ht="12.75">
      <c r="A444" s="126"/>
      <c r="B444" s="131">
        <v>1993</v>
      </c>
      <c r="C444" s="10">
        <v>724875640</v>
      </c>
      <c r="D444" s="10">
        <v>536701938</v>
      </c>
      <c r="E444" s="10">
        <v>1071589567</v>
      </c>
      <c r="F444" s="10">
        <v>0</v>
      </c>
      <c r="G444" s="11">
        <f t="shared" si="36"/>
        <v>2333167145</v>
      </c>
      <c r="H444" s="10">
        <v>0</v>
      </c>
    </row>
    <row r="445" spans="1:8" ht="12.75">
      <c r="A445" s="126"/>
      <c r="B445" s="131">
        <v>1994</v>
      </c>
      <c r="C445" s="10">
        <v>792088110</v>
      </c>
      <c r="D445" s="10">
        <v>582260416</v>
      </c>
      <c r="E445" s="10">
        <v>1080525188</v>
      </c>
      <c r="F445" s="10">
        <v>0</v>
      </c>
      <c r="G445" s="11">
        <f t="shared" si="36"/>
        <v>2454873714</v>
      </c>
      <c r="H445" s="10">
        <v>0</v>
      </c>
    </row>
    <row r="446" spans="1:8" ht="12.75">
      <c r="A446" s="126"/>
      <c r="B446" s="131">
        <v>1995</v>
      </c>
      <c r="C446" s="10">
        <v>814360950</v>
      </c>
      <c r="D446" s="10">
        <v>620410943</v>
      </c>
      <c r="E446" s="10">
        <v>1125179250</v>
      </c>
      <c r="F446" s="10">
        <v>0</v>
      </c>
      <c r="G446" s="11">
        <f t="shared" si="36"/>
        <v>2559951143</v>
      </c>
      <c r="H446" s="10">
        <v>0</v>
      </c>
    </row>
    <row r="447" spans="1:8" ht="12.75">
      <c r="A447" s="126"/>
      <c r="B447" s="131">
        <v>1996</v>
      </c>
      <c r="C447" s="10">
        <v>789424307</v>
      </c>
      <c r="D447" s="10">
        <v>490109556</v>
      </c>
      <c r="E447" s="10">
        <v>1184654949</v>
      </c>
      <c r="F447" s="10">
        <v>0</v>
      </c>
      <c r="G447" s="11">
        <f t="shared" si="36"/>
        <v>2464188812</v>
      </c>
      <c r="H447" s="10">
        <v>0</v>
      </c>
    </row>
    <row r="448" spans="1:8" ht="12.75">
      <c r="A448" s="126"/>
      <c r="B448" s="131">
        <v>1997</v>
      </c>
      <c r="C448" s="10">
        <v>770220072</v>
      </c>
      <c r="D448" s="10">
        <v>494871326</v>
      </c>
      <c r="E448" s="10">
        <v>1244437896</v>
      </c>
      <c r="F448" s="10">
        <v>0</v>
      </c>
      <c r="G448" s="11">
        <f t="shared" si="36"/>
        <v>2509529294</v>
      </c>
      <c r="H448" s="10">
        <v>0</v>
      </c>
    </row>
    <row r="449" spans="1:8" ht="12.75">
      <c r="A449" s="126"/>
      <c r="B449" s="131">
        <v>1998</v>
      </c>
      <c r="C449" s="128">
        <v>776113533</v>
      </c>
      <c r="D449" s="128">
        <v>475026538</v>
      </c>
      <c r="E449" s="128">
        <v>1310866836</v>
      </c>
      <c r="F449" s="10">
        <v>0</v>
      </c>
      <c r="G449" s="11">
        <f>SUM(C449:F449)</f>
        <v>2562006907</v>
      </c>
      <c r="H449" s="10">
        <v>0</v>
      </c>
    </row>
    <row r="450" spans="1:2" ht="12.75">
      <c r="A450" s="126"/>
      <c r="B450" s="131"/>
    </row>
    <row r="451" spans="1:8" ht="12.75">
      <c r="A451" s="126" t="s">
        <v>59</v>
      </c>
      <c r="B451" s="131">
        <v>1988</v>
      </c>
      <c r="C451" s="10">
        <v>506312289</v>
      </c>
      <c r="D451" s="10">
        <v>895696039</v>
      </c>
      <c r="E451" s="10">
        <v>428769940</v>
      </c>
      <c r="F451" s="10">
        <v>0</v>
      </c>
      <c r="G451" s="11">
        <f>SUM(C451:F451)</f>
        <v>1830778268</v>
      </c>
      <c r="H451" s="10">
        <v>0</v>
      </c>
    </row>
    <row r="452" spans="1:8" ht="12.75">
      <c r="A452" s="126"/>
      <c r="B452" s="131">
        <v>1989</v>
      </c>
      <c r="C452" s="10">
        <v>514579970</v>
      </c>
      <c r="D452" s="10">
        <v>1030798115</v>
      </c>
      <c r="E452" s="10">
        <v>476923224</v>
      </c>
      <c r="F452" s="10">
        <v>0</v>
      </c>
      <c r="G452" s="11">
        <f aca="true" t="shared" si="37" ref="G452:G460">SUM(C452:F452)</f>
        <v>2022301309</v>
      </c>
      <c r="H452" s="10">
        <v>0</v>
      </c>
    </row>
    <row r="453" spans="1:8" ht="12.75">
      <c r="A453" s="126"/>
      <c r="B453" s="131">
        <v>1990</v>
      </c>
      <c r="C453" s="10">
        <v>537896369</v>
      </c>
      <c r="D453" s="10">
        <v>937962526.04</v>
      </c>
      <c r="E453" s="10">
        <v>544414811</v>
      </c>
      <c r="F453" s="10">
        <v>0</v>
      </c>
      <c r="G453" s="11">
        <f t="shared" si="37"/>
        <v>2020273706.04</v>
      </c>
      <c r="H453" s="10">
        <v>0</v>
      </c>
    </row>
    <row r="454" spans="1:8" ht="12.75">
      <c r="A454" s="126"/>
      <c r="B454" s="131">
        <v>1991</v>
      </c>
      <c r="C454" s="10">
        <v>567228111</v>
      </c>
      <c r="D454" s="10">
        <v>830408324</v>
      </c>
      <c r="E454" s="10">
        <v>555223454</v>
      </c>
      <c r="F454" s="10">
        <v>260045972</v>
      </c>
      <c r="G454" s="11">
        <f t="shared" si="37"/>
        <v>2212905861</v>
      </c>
      <c r="H454" s="10">
        <v>0</v>
      </c>
    </row>
    <row r="455" spans="1:8" ht="12.75">
      <c r="A455" s="126"/>
      <c r="B455" s="131">
        <v>1992</v>
      </c>
      <c r="C455" s="10">
        <v>596415790</v>
      </c>
      <c r="D455" s="10">
        <v>812673519.64</v>
      </c>
      <c r="E455" s="10">
        <v>627877935</v>
      </c>
      <c r="F455" s="10">
        <v>281849324</v>
      </c>
      <c r="G455" s="11">
        <f t="shared" si="37"/>
        <v>2318816568.64</v>
      </c>
      <c r="H455" s="10">
        <v>0</v>
      </c>
    </row>
    <row r="456" spans="1:8" ht="12.75">
      <c r="A456" s="126"/>
      <c r="B456" s="131">
        <v>1993</v>
      </c>
      <c r="C456" s="10">
        <v>622685909</v>
      </c>
      <c r="D456" s="10">
        <v>696695276</v>
      </c>
      <c r="E456" s="10">
        <v>582601955</v>
      </c>
      <c r="F456" s="10">
        <v>192373597</v>
      </c>
      <c r="G456" s="11">
        <f t="shared" si="37"/>
        <v>2094356737</v>
      </c>
      <c r="H456" s="10">
        <v>0</v>
      </c>
    </row>
    <row r="457" spans="1:8" ht="12.75">
      <c r="A457" s="126"/>
      <c r="B457" s="131">
        <v>1994</v>
      </c>
      <c r="C457" s="10">
        <v>697121068</v>
      </c>
      <c r="D457" s="10">
        <v>925325110</v>
      </c>
      <c r="E457" s="10">
        <v>569074748</v>
      </c>
      <c r="F457" s="10">
        <v>152049491</v>
      </c>
      <c r="G457" s="11">
        <f t="shared" si="37"/>
        <v>2343570417</v>
      </c>
      <c r="H457" s="10">
        <v>0</v>
      </c>
    </row>
    <row r="458" spans="1:8" ht="12.75">
      <c r="A458" s="126"/>
      <c r="B458" s="131">
        <v>1995</v>
      </c>
      <c r="C458" s="10">
        <v>714798506</v>
      </c>
      <c r="D458" s="10">
        <v>914040453</v>
      </c>
      <c r="E458" s="10">
        <v>613797359</v>
      </c>
      <c r="F458" s="10">
        <v>60386398</v>
      </c>
      <c r="G458" s="11">
        <f t="shared" si="37"/>
        <v>2303022716</v>
      </c>
      <c r="H458" s="10">
        <v>0</v>
      </c>
    </row>
    <row r="459" spans="1:8" ht="12.75">
      <c r="A459" s="126"/>
      <c r="B459" s="131">
        <v>1996</v>
      </c>
      <c r="C459" s="10">
        <v>755357432</v>
      </c>
      <c r="D459" s="10">
        <v>715264307</v>
      </c>
      <c r="E459" s="10">
        <v>654376965</v>
      </c>
      <c r="F459" s="10">
        <v>62180671</v>
      </c>
      <c r="G459" s="11">
        <f t="shared" si="37"/>
        <v>2187179375</v>
      </c>
      <c r="H459" s="10">
        <v>0</v>
      </c>
    </row>
    <row r="460" spans="1:8" ht="12.75">
      <c r="A460" s="126"/>
      <c r="B460" s="131">
        <v>1997</v>
      </c>
      <c r="C460" s="10">
        <v>719950509</v>
      </c>
      <c r="D460" s="10">
        <v>686661197</v>
      </c>
      <c r="E460" s="10">
        <v>792864569</v>
      </c>
      <c r="F460" s="10">
        <v>65154294</v>
      </c>
      <c r="G460" s="11">
        <f t="shared" si="37"/>
        <v>2264630569</v>
      </c>
      <c r="H460" s="10">
        <v>0</v>
      </c>
    </row>
    <row r="461" spans="1:8" ht="12.75">
      <c r="A461" s="126"/>
      <c r="B461" s="131">
        <v>1998</v>
      </c>
      <c r="C461" s="128">
        <v>720826519</v>
      </c>
      <c r="D461" s="128">
        <v>550848286</v>
      </c>
      <c r="E461" s="128">
        <v>960047164</v>
      </c>
      <c r="F461" s="128">
        <v>56616238</v>
      </c>
      <c r="G461" s="11">
        <f>SUM(C461:F461)</f>
        <v>2288338207</v>
      </c>
      <c r="H461" s="10">
        <v>0</v>
      </c>
    </row>
    <row r="462" spans="1:2" ht="12.75">
      <c r="A462" s="126"/>
      <c r="B462" s="131"/>
    </row>
    <row r="463" spans="1:8" ht="12.75">
      <c r="A463" s="126" t="s">
        <v>60</v>
      </c>
      <c r="B463" s="131">
        <v>1988</v>
      </c>
      <c r="C463" s="10">
        <v>2700343793</v>
      </c>
      <c r="D463" s="10">
        <v>2724377425</v>
      </c>
      <c r="E463" s="10">
        <v>1690553654</v>
      </c>
      <c r="F463" s="10">
        <v>0</v>
      </c>
      <c r="G463" s="11">
        <f>SUM(C463:F463)</f>
        <v>7115274872</v>
      </c>
      <c r="H463" s="10">
        <v>0</v>
      </c>
    </row>
    <row r="464" spans="1:8" ht="12.75">
      <c r="A464" s="126"/>
      <c r="B464" s="131">
        <v>1989</v>
      </c>
      <c r="C464" s="10">
        <v>2859921673</v>
      </c>
      <c r="D464" s="10">
        <v>3506394627</v>
      </c>
      <c r="E464" s="10">
        <v>1785997652</v>
      </c>
      <c r="F464" s="10">
        <v>0</v>
      </c>
      <c r="G464" s="11">
        <f aca="true" t="shared" si="38" ref="G464:G472">SUM(C464:F464)</f>
        <v>8152313952</v>
      </c>
      <c r="H464" s="10">
        <v>0</v>
      </c>
    </row>
    <row r="465" spans="1:8" ht="12.75">
      <c r="A465" s="126"/>
      <c r="B465" s="131">
        <v>1990</v>
      </c>
      <c r="C465" s="10">
        <v>3035490589</v>
      </c>
      <c r="D465" s="10">
        <v>3622625730.4</v>
      </c>
      <c r="E465" s="10">
        <v>1888296161</v>
      </c>
      <c r="F465" s="10">
        <v>0</v>
      </c>
      <c r="G465" s="11">
        <f t="shared" si="38"/>
        <v>8546412480.4</v>
      </c>
      <c r="H465" s="10">
        <v>0</v>
      </c>
    </row>
    <row r="466" spans="1:8" ht="12.75">
      <c r="A466" s="126"/>
      <c r="B466" s="131">
        <v>1991</v>
      </c>
      <c r="C466" s="10">
        <v>3191579628</v>
      </c>
      <c r="D466" s="10">
        <v>2821578406</v>
      </c>
      <c r="E466" s="10">
        <v>1985179991</v>
      </c>
      <c r="F466" s="10">
        <v>0</v>
      </c>
      <c r="G466" s="11">
        <f t="shared" si="38"/>
        <v>7998338025</v>
      </c>
      <c r="H466" s="10">
        <v>0</v>
      </c>
    </row>
    <row r="467" spans="1:8" ht="12.75">
      <c r="A467" s="126"/>
      <c r="B467" s="131">
        <v>1992</v>
      </c>
      <c r="C467" s="10">
        <v>3358538676</v>
      </c>
      <c r="D467" s="10">
        <v>2438918555.16</v>
      </c>
      <c r="E467" s="10">
        <v>2017525467</v>
      </c>
      <c r="F467" s="10">
        <v>1628237584</v>
      </c>
      <c r="G467" s="11">
        <f t="shared" si="38"/>
        <v>9443220282.16</v>
      </c>
      <c r="H467" s="10">
        <v>0</v>
      </c>
    </row>
    <row r="468" spans="1:8" ht="12.75">
      <c r="A468" s="126"/>
      <c r="B468" s="131">
        <v>1993</v>
      </c>
      <c r="C468" s="10">
        <v>3578335954</v>
      </c>
      <c r="D468" s="10">
        <v>2225973485</v>
      </c>
      <c r="E468" s="10">
        <v>2117059165</v>
      </c>
      <c r="F468" s="10">
        <v>1379394121</v>
      </c>
      <c r="G468" s="11">
        <f t="shared" si="38"/>
        <v>9300762725</v>
      </c>
      <c r="H468" s="10">
        <v>0</v>
      </c>
    </row>
    <row r="469" spans="1:8" ht="12.75">
      <c r="A469" s="126"/>
      <c r="B469" s="131">
        <v>1994</v>
      </c>
      <c r="C469" s="10">
        <v>3734032803</v>
      </c>
      <c r="D469" s="10">
        <v>2530741767</v>
      </c>
      <c r="E469" s="10">
        <v>2228943235</v>
      </c>
      <c r="F469" s="10">
        <v>1369288162</v>
      </c>
      <c r="G469" s="11">
        <f t="shared" si="38"/>
        <v>9863005967</v>
      </c>
      <c r="H469" s="10">
        <v>0</v>
      </c>
    </row>
    <row r="470" spans="1:8" ht="12.75">
      <c r="A470" s="126"/>
      <c r="B470" s="131">
        <v>1995</v>
      </c>
      <c r="C470" s="10">
        <v>3790467592</v>
      </c>
      <c r="D470" s="10">
        <v>2878497123</v>
      </c>
      <c r="E470" s="10">
        <v>2354037821</v>
      </c>
      <c r="F470" s="10">
        <v>1244507998</v>
      </c>
      <c r="G470" s="11">
        <f t="shared" si="38"/>
        <v>10267510534</v>
      </c>
      <c r="H470" s="10">
        <v>0</v>
      </c>
    </row>
    <row r="471" spans="1:8" ht="12.75">
      <c r="A471" s="126"/>
      <c r="B471" s="131">
        <v>1996</v>
      </c>
      <c r="C471" s="10">
        <v>3878535536</v>
      </c>
      <c r="D471" s="10">
        <v>2375412080</v>
      </c>
      <c r="E471" s="10">
        <v>2442567996</v>
      </c>
      <c r="F471" s="10">
        <v>942485425</v>
      </c>
      <c r="G471" s="11">
        <f t="shared" si="38"/>
        <v>9639001037</v>
      </c>
      <c r="H471" s="10">
        <v>0</v>
      </c>
    </row>
    <row r="472" spans="1:8" ht="12.75">
      <c r="A472" s="126"/>
      <c r="B472" s="131">
        <v>1997</v>
      </c>
      <c r="C472" s="10">
        <v>4096755372</v>
      </c>
      <c r="D472" s="10">
        <v>2561449089</v>
      </c>
      <c r="E472" s="10">
        <v>3046664447</v>
      </c>
      <c r="F472" s="10">
        <v>1121172513</v>
      </c>
      <c r="G472" s="11">
        <f t="shared" si="38"/>
        <v>10826041421</v>
      </c>
      <c r="H472" s="10">
        <v>0</v>
      </c>
    </row>
    <row r="473" spans="1:8" ht="12.75">
      <c r="A473" s="126"/>
      <c r="B473" s="131">
        <v>1998</v>
      </c>
      <c r="C473" s="128">
        <v>4404475350</v>
      </c>
      <c r="D473" s="128">
        <v>2543399536</v>
      </c>
      <c r="E473" s="128">
        <v>3807399187</v>
      </c>
      <c r="F473" s="128">
        <v>1180688239</v>
      </c>
      <c r="G473" s="11">
        <f>SUM(C473:F473)</f>
        <v>11935962312</v>
      </c>
      <c r="H473" s="10">
        <v>0</v>
      </c>
    </row>
    <row r="474" spans="1:2" ht="12.75">
      <c r="A474" s="126"/>
      <c r="B474" s="131"/>
    </row>
    <row r="475" spans="1:8" ht="12.75">
      <c r="A475" s="126" t="s">
        <v>61</v>
      </c>
      <c r="B475" s="131">
        <v>1988</v>
      </c>
      <c r="C475" s="10">
        <v>202599488</v>
      </c>
      <c r="D475" s="10">
        <v>25279811</v>
      </c>
      <c r="E475" s="10">
        <v>425612159</v>
      </c>
      <c r="F475" s="10">
        <v>0</v>
      </c>
      <c r="G475" s="11">
        <f>SUM(C475:F475)</f>
        <v>653491458</v>
      </c>
      <c r="H475" s="10">
        <v>0</v>
      </c>
    </row>
    <row r="476" spans="1:8" ht="12.75">
      <c r="A476" s="126"/>
      <c r="B476" s="131">
        <v>1989</v>
      </c>
      <c r="C476" s="10">
        <v>208835315</v>
      </c>
      <c r="D476" s="10">
        <v>39507260</v>
      </c>
      <c r="E476" s="10">
        <v>459918822</v>
      </c>
      <c r="F476" s="10">
        <v>0</v>
      </c>
      <c r="G476" s="11">
        <f aca="true" t="shared" si="39" ref="G476:G484">SUM(C476:F476)</f>
        <v>708261397</v>
      </c>
      <c r="H476" s="10">
        <v>0</v>
      </c>
    </row>
    <row r="477" spans="1:8" ht="12.75">
      <c r="A477" s="126"/>
      <c r="B477" s="131">
        <v>1990</v>
      </c>
      <c r="C477" s="10">
        <v>218158248</v>
      </c>
      <c r="D477" s="10">
        <v>44600135.52</v>
      </c>
      <c r="E477" s="10">
        <v>491454195</v>
      </c>
      <c r="F477" s="10">
        <v>0</v>
      </c>
      <c r="G477" s="11">
        <f t="shared" si="39"/>
        <v>754212578.52</v>
      </c>
      <c r="H477" s="10">
        <v>0</v>
      </c>
    </row>
    <row r="478" spans="1:8" ht="12.75">
      <c r="A478" s="126"/>
      <c r="B478" s="131">
        <v>1991</v>
      </c>
      <c r="C478" s="10">
        <v>219457003</v>
      </c>
      <c r="D478" s="10">
        <v>48510553</v>
      </c>
      <c r="E478" s="10">
        <v>493779178</v>
      </c>
      <c r="F478" s="10">
        <v>0</v>
      </c>
      <c r="G478" s="11">
        <f t="shared" si="39"/>
        <v>761746734</v>
      </c>
      <c r="H478" s="10">
        <v>0</v>
      </c>
    </row>
    <row r="479" spans="1:8" ht="12.75">
      <c r="A479" s="126"/>
      <c r="B479" s="131">
        <v>1992</v>
      </c>
      <c r="C479" s="10">
        <v>242057864</v>
      </c>
      <c r="D479" s="10">
        <v>68159460.2</v>
      </c>
      <c r="E479" s="10">
        <v>488694921</v>
      </c>
      <c r="F479" s="10">
        <v>0</v>
      </c>
      <c r="G479" s="11">
        <f t="shared" si="39"/>
        <v>798912245.2</v>
      </c>
      <c r="H479" s="10">
        <v>0</v>
      </c>
    </row>
    <row r="480" spans="1:8" ht="12.75">
      <c r="A480" s="126"/>
      <c r="B480" s="131">
        <v>1993</v>
      </c>
      <c r="C480" s="10">
        <v>243162226</v>
      </c>
      <c r="D480" s="10">
        <v>46009753</v>
      </c>
      <c r="E480" s="10">
        <v>516131878</v>
      </c>
      <c r="F480" s="10">
        <v>0</v>
      </c>
      <c r="G480" s="11">
        <f t="shared" si="39"/>
        <v>805303857</v>
      </c>
      <c r="H480" s="10">
        <v>0</v>
      </c>
    </row>
    <row r="481" spans="1:8" ht="12.75">
      <c r="A481" s="126"/>
      <c r="B481" s="131">
        <v>1994</v>
      </c>
      <c r="C481" s="10">
        <v>273209720</v>
      </c>
      <c r="D481" s="10">
        <v>61908792</v>
      </c>
      <c r="E481" s="10">
        <v>547843632</v>
      </c>
      <c r="F481" s="10">
        <v>0</v>
      </c>
      <c r="G481" s="11">
        <f t="shared" si="39"/>
        <v>882962144</v>
      </c>
      <c r="H481" s="10">
        <v>0</v>
      </c>
    </row>
    <row r="482" spans="1:8" ht="12.75">
      <c r="A482" s="126"/>
      <c r="B482" s="131">
        <v>1995</v>
      </c>
      <c r="C482" s="10">
        <v>273978756</v>
      </c>
      <c r="D482" s="10">
        <v>51075560</v>
      </c>
      <c r="E482" s="10">
        <v>677006797</v>
      </c>
      <c r="F482" s="10">
        <v>0</v>
      </c>
      <c r="G482" s="11">
        <f t="shared" si="39"/>
        <v>1002061113</v>
      </c>
      <c r="H482" s="10">
        <v>0</v>
      </c>
    </row>
    <row r="483" spans="1:8" ht="12.75">
      <c r="A483" s="126"/>
      <c r="B483" s="131">
        <v>1996</v>
      </c>
      <c r="C483" s="10">
        <v>321962959</v>
      </c>
      <c r="D483" s="10">
        <v>60907369</v>
      </c>
      <c r="E483" s="10">
        <v>863693287</v>
      </c>
      <c r="F483" s="10">
        <v>0</v>
      </c>
      <c r="G483" s="11">
        <f t="shared" si="39"/>
        <v>1246563615</v>
      </c>
      <c r="H483" s="10">
        <v>0</v>
      </c>
    </row>
    <row r="484" spans="1:8" ht="12.75">
      <c r="A484" s="126"/>
      <c r="B484" s="131">
        <v>1997</v>
      </c>
      <c r="C484" s="10">
        <v>318651746</v>
      </c>
      <c r="D484" s="10">
        <v>57572959</v>
      </c>
      <c r="E484" s="10">
        <v>942379370</v>
      </c>
      <c r="F484" s="10">
        <v>0</v>
      </c>
      <c r="G484" s="11">
        <f t="shared" si="39"/>
        <v>1318604075</v>
      </c>
      <c r="H484" s="10">
        <v>0</v>
      </c>
    </row>
    <row r="485" spans="1:8" ht="12.75">
      <c r="A485" s="126"/>
      <c r="B485" s="131">
        <v>1998</v>
      </c>
      <c r="C485" s="128">
        <v>315930532</v>
      </c>
      <c r="D485" s="128">
        <v>50426968</v>
      </c>
      <c r="E485" s="128">
        <v>1026175813</v>
      </c>
      <c r="F485" s="10">
        <v>0</v>
      </c>
      <c r="G485" s="11">
        <f>SUM(C485:F485)</f>
        <v>1392533313</v>
      </c>
      <c r="H485" s="10">
        <v>0</v>
      </c>
    </row>
    <row r="486" spans="1:2" ht="12.75">
      <c r="A486" s="126"/>
      <c r="B486" s="131"/>
    </row>
    <row r="487" spans="1:8" ht="12.75">
      <c r="A487" s="126" t="s">
        <v>62</v>
      </c>
      <c r="B487" s="131">
        <v>1988</v>
      </c>
      <c r="C487" s="10">
        <v>241592427</v>
      </c>
      <c r="D487" s="10">
        <v>135208925</v>
      </c>
      <c r="E487" s="10">
        <v>124908211</v>
      </c>
      <c r="F487" s="10">
        <v>0</v>
      </c>
      <c r="G487" s="11">
        <f>SUM(C487:F487)</f>
        <v>501709563</v>
      </c>
      <c r="H487" s="10">
        <v>0</v>
      </c>
    </row>
    <row r="488" spans="1:8" ht="12.75">
      <c r="A488" s="126"/>
      <c r="B488" s="131">
        <v>1989</v>
      </c>
      <c r="C488" s="10">
        <v>235543411</v>
      </c>
      <c r="D488" s="10">
        <v>177930743</v>
      </c>
      <c r="E488" s="10">
        <v>101472217</v>
      </c>
      <c r="F488" s="10">
        <v>0</v>
      </c>
      <c r="G488" s="11">
        <f aca="true" t="shared" si="40" ref="G488:G496">SUM(C488:F488)</f>
        <v>514946371</v>
      </c>
      <c r="H488" s="10">
        <v>0</v>
      </c>
    </row>
    <row r="489" spans="1:8" ht="12.75">
      <c r="A489" s="126"/>
      <c r="B489" s="131">
        <v>1990</v>
      </c>
      <c r="C489" s="10">
        <v>252225269</v>
      </c>
      <c r="D489" s="10">
        <v>313351542.2</v>
      </c>
      <c r="E489" s="10">
        <v>117873033</v>
      </c>
      <c r="F489" s="10">
        <v>0</v>
      </c>
      <c r="G489" s="11">
        <f t="shared" si="40"/>
        <v>683449844.2</v>
      </c>
      <c r="H489" s="10">
        <v>0</v>
      </c>
    </row>
    <row r="490" spans="1:8" ht="12.75">
      <c r="A490" s="126"/>
      <c r="B490" s="131">
        <v>1991</v>
      </c>
      <c r="C490" s="10">
        <v>242886184</v>
      </c>
      <c r="D490" s="10">
        <v>317370437</v>
      </c>
      <c r="E490" s="10">
        <v>130663108</v>
      </c>
      <c r="F490" s="10">
        <v>0</v>
      </c>
      <c r="G490" s="11">
        <f t="shared" si="40"/>
        <v>690919729</v>
      </c>
      <c r="H490" s="10">
        <v>0</v>
      </c>
    </row>
    <row r="491" spans="1:8" ht="12.75">
      <c r="A491" s="126"/>
      <c r="B491" s="131">
        <v>1992</v>
      </c>
      <c r="C491" s="10">
        <v>283767485</v>
      </c>
      <c r="D491" s="10">
        <v>187380350.32</v>
      </c>
      <c r="E491" s="10">
        <v>142290204</v>
      </c>
      <c r="F491" s="10">
        <v>0</v>
      </c>
      <c r="G491" s="11">
        <f t="shared" si="40"/>
        <v>613438039.3199999</v>
      </c>
      <c r="H491" s="10">
        <v>0</v>
      </c>
    </row>
    <row r="492" spans="1:8" ht="12.75">
      <c r="A492" s="126"/>
      <c r="B492" s="131">
        <v>1993</v>
      </c>
      <c r="C492" s="10">
        <v>275778174</v>
      </c>
      <c r="D492" s="10">
        <v>179480221</v>
      </c>
      <c r="E492" s="10">
        <v>163891426</v>
      </c>
      <c r="F492" s="10">
        <v>0</v>
      </c>
      <c r="G492" s="11">
        <f t="shared" si="40"/>
        <v>619149821</v>
      </c>
      <c r="H492" s="10">
        <v>0</v>
      </c>
    </row>
    <row r="493" spans="1:8" ht="12.75">
      <c r="A493" s="126"/>
      <c r="B493" s="131">
        <v>1994</v>
      </c>
      <c r="C493" s="10">
        <v>286520020</v>
      </c>
      <c r="D493" s="10">
        <v>269677400</v>
      </c>
      <c r="E493" s="10">
        <v>185799271</v>
      </c>
      <c r="F493" s="10">
        <v>0</v>
      </c>
      <c r="G493" s="11">
        <f t="shared" si="40"/>
        <v>741996691</v>
      </c>
      <c r="H493" s="10">
        <v>0</v>
      </c>
    </row>
    <row r="494" spans="1:8" ht="12.75">
      <c r="A494" s="126"/>
      <c r="B494" s="131">
        <v>1995</v>
      </c>
      <c r="C494" s="10">
        <v>344571784</v>
      </c>
      <c r="D494" s="10">
        <v>296639953</v>
      </c>
      <c r="E494" s="10">
        <v>169288773</v>
      </c>
      <c r="F494" s="10">
        <v>0</v>
      </c>
      <c r="G494" s="11">
        <f t="shared" si="40"/>
        <v>810500510</v>
      </c>
      <c r="H494" s="10">
        <v>0</v>
      </c>
    </row>
    <row r="495" spans="1:8" ht="12.75">
      <c r="A495" s="126"/>
      <c r="B495" s="131">
        <v>1996</v>
      </c>
      <c r="C495" s="10">
        <v>340977377</v>
      </c>
      <c r="D495" s="10">
        <v>275125829</v>
      </c>
      <c r="E495" s="10">
        <v>185044330</v>
      </c>
      <c r="F495" s="10">
        <v>56476573</v>
      </c>
      <c r="G495" s="11">
        <f t="shared" si="40"/>
        <v>857624109</v>
      </c>
      <c r="H495" s="10">
        <v>0</v>
      </c>
    </row>
    <row r="496" spans="1:8" ht="12.75">
      <c r="A496" s="126"/>
      <c r="B496" s="131">
        <v>1997</v>
      </c>
      <c r="C496" s="10">
        <v>492526568</v>
      </c>
      <c r="D496" s="10">
        <v>343303826</v>
      </c>
      <c r="E496" s="10">
        <v>185583861</v>
      </c>
      <c r="F496" s="10">
        <v>80439353</v>
      </c>
      <c r="G496" s="11">
        <f t="shared" si="40"/>
        <v>1101853608</v>
      </c>
      <c r="H496" s="10">
        <v>0</v>
      </c>
    </row>
    <row r="497" spans="1:8" ht="12.75">
      <c r="A497" s="126"/>
      <c r="B497" s="131">
        <v>1998</v>
      </c>
      <c r="C497" s="128">
        <v>389341189</v>
      </c>
      <c r="D497" s="128">
        <v>368445580</v>
      </c>
      <c r="E497" s="128">
        <v>231565704</v>
      </c>
      <c r="F497" s="128">
        <v>43056159</v>
      </c>
      <c r="G497" s="11">
        <f>SUM(C497:F497)</f>
        <v>1032408632</v>
      </c>
      <c r="H497" s="10">
        <v>0</v>
      </c>
    </row>
    <row r="498" spans="1:2" ht="12.75">
      <c r="A498" s="126"/>
      <c r="B498" s="131"/>
    </row>
    <row r="499" spans="1:8" ht="12.75">
      <c r="A499" s="126" t="s">
        <v>63</v>
      </c>
      <c r="B499" s="131">
        <v>1988</v>
      </c>
      <c r="C499" s="10">
        <v>808452560</v>
      </c>
      <c r="D499" s="10">
        <v>346192899</v>
      </c>
      <c r="E499" s="10">
        <v>819627720</v>
      </c>
      <c r="F499" s="10">
        <v>0</v>
      </c>
      <c r="G499" s="11">
        <f>SUM(C499:F499)</f>
        <v>1974273179</v>
      </c>
      <c r="H499" s="10">
        <v>0</v>
      </c>
    </row>
    <row r="500" spans="1:8" ht="12.75">
      <c r="A500" s="126"/>
      <c r="B500" s="131">
        <v>1989</v>
      </c>
      <c r="C500" s="10">
        <v>814318036</v>
      </c>
      <c r="D500" s="10">
        <v>337981640</v>
      </c>
      <c r="E500" s="10">
        <v>875250418</v>
      </c>
      <c r="F500" s="10">
        <v>0</v>
      </c>
      <c r="G500" s="11">
        <f aca="true" t="shared" si="41" ref="G500:G508">SUM(C500:F500)</f>
        <v>2027550094</v>
      </c>
      <c r="H500" s="10">
        <v>0</v>
      </c>
    </row>
    <row r="501" spans="1:8" ht="12.75">
      <c r="A501" s="126"/>
      <c r="B501" s="131">
        <v>1990</v>
      </c>
      <c r="C501" s="10">
        <v>880477875</v>
      </c>
      <c r="D501" s="10">
        <v>476727196.2</v>
      </c>
      <c r="E501" s="10">
        <v>1005882561</v>
      </c>
      <c r="F501" s="10">
        <v>0</v>
      </c>
      <c r="G501" s="11">
        <f t="shared" si="41"/>
        <v>2363087632.2</v>
      </c>
      <c r="H501" s="10">
        <v>0</v>
      </c>
    </row>
    <row r="502" spans="1:8" ht="12.75">
      <c r="A502" s="126"/>
      <c r="B502" s="131">
        <v>1991</v>
      </c>
      <c r="C502" s="10">
        <v>930638160</v>
      </c>
      <c r="D502" s="10">
        <v>443003035</v>
      </c>
      <c r="E502" s="10">
        <v>984931346</v>
      </c>
      <c r="F502" s="10">
        <v>0</v>
      </c>
      <c r="G502" s="11">
        <f t="shared" si="41"/>
        <v>2358572541</v>
      </c>
      <c r="H502" s="10">
        <v>0</v>
      </c>
    </row>
    <row r="503" spans="1:8" ht="12.75">
      <c r="A503" s="126"/>
      <c r="B503" s="131">
        <v>1992</v>
      </c>
      <c r="C503" s="10">
        <v>970732687</v>
      </c>
      <c r="D503" s="10">
        <v>431429092.84</v>
      </c>
      <c r="E503" s="10">
        <v>1020691852</v>
      </c>
      <c r="F503" s="10">
        <v>0</v>
      </c>
      <c r="G503" s="11">
        <f t="shared" si="41"/>
        <v>2422853631.84</v>
      </c>
      <c r="H503" s="10">
        <v>0</v>
      </c>
    </row>
    <row r="504" spans="1:8" ht="12.75">
      <c r="A504" s="126"/>
      <c r="B504" s="131">
        <v>1993</v>
      </c>
      <c r="C504" s="10">
        <v>1053428777</v>
      </c>
      <c r="D504" s="10">
        <v>431367337</v>
      </c>
      <c r="E504" s="10">
        <v>1085608064</v>
      </c>
      <c r="F504" s="10">
        <v>0</v>
      </c>
      <c r="G504" s="11">
        <f t="shared" si="41"/>
        <v>2570404178</v>
      </c>
      <c r="H504" s="10">
        <v>0</v>
      </c>
    </row>
    <row r="505" spans="1:8" ht="12.75">
      <c r="A505" s="126"/>
      <c r="B505" s="131">
        <v>1994</v>
      </c>
      <c r="C505" s="10">
        <v>1135146769</v>
      </c>
      <c r="D505" s="10">
        <v>585195477</v>
      </c>
      <c r="E505" s="10">
        <v>1121728041</v>
      </c>
      <c r="F505" s="10">
        <v>0</v>
      </c>
      <c r="G505" s="11">
        <f t="shared" si="41"/>
        <v>2842070287</v>
      </c>
      <c r="H505" s="10">
        <v>0</v>
      </c>
    </row>
    <row r="506" spans="1:8" ht="12.75">
      <c r="A506" s="126"/>
      <c r="B506" s="131">
        <v>1995</v>
      </c>
      <c r="C506" s="10">
        <v>1209662608</v>
      </c>
      <c r="D506" s="10">
        <v>528614246</v>
      </c>
      <c r="E506" s="10">
        <v>1163662102</v>
      </c>
      <c r="F506" s="10">
        <v>0</v>
      </c>
      <c r="G506" s="11">
        <f t="shared" si="41"/>
        <v>2901938956</v>
      </c>
      <c r="H506" s="10">
        <v>0</v>
      </c>
    </row>
    <row r="507" spans="1:8" ht="12.75">
      <c r="A507" s="126"/>
      <c r="B507" s="131">
        <v>1996</v>
      </c>
      <c r="C507" s="10">
        <v>1134564209</v>
      </c>
      <c r="D507" s="10">
        <v>450933838</v>
      </c>
      <c r="E507" s="10">
        <v>1239784959</v>
      </c>
      <c r="F507" s="10">
        <v>0</v>
      </c>
      <c r="G507" s="11">
        <f t="shared" si="41"/>
        <v>2825283006</v>
      </c>
      <c r="H507" s="10">
        <v>0</v>
      </c>
    </row>
    <row r="508" spans="1:8" ht="12.75">
      <c r="A508" s="126"/>
      <c r="B508" s="131">
        <v>1997</v>
      </c>
      <c r="C508" s="10">
        <v>1119268528</v>
      </c>
      <c r="D508" s="10">
        <v>513078474</v>
      </c>
      <c r="E508" s="10">
        <v>1315429048</v>
      </c>
      <c r="F508" s="10">
        <v>0</v>
      </c>
      <c r="G508" s="11">
        <f t="shared" si="41"/>
        <v>2947776050</v>
      </c>
      <c r="H508" s="10">
        <v>0</v>
      </c>
    </row>
    <row r="509" spans="1:8" ht="12.75">
      <c r="A509" s="126"/>
      <c r="B509" s="131">
        <v>1998</v>
      </c>
      <c r="C509" s="128">
        <v>1217115119</v>
      </c>
      <c r="D509" s="128">
        <v>526140202</v>
      </c>
      <c r="E509" s="128">
        <v>1400686753</v>
      </c>
      <c r="F509" s="10">
        <v>0</v>
      </c>
      <c r="G509" s="11">
        <f>SUM(C509:F509)</f>
        <v>3143942074</v>
      </c>
      <c r="H509" s="10">
        <v>0</v>
      </c>
    </row>
    <row r="510" spans="1:2" ht="12.75">
      <c r="A510" s="126"/>
      <c r="B510" s="131"/>
    </row>
    <row r="511" spans="1:8" ht="12.75">
      <c r="A511" s="126" t="s">
        <v>64</v>
      </c>
      <c r="B511" s="131">
        <v>1988</v>
      </c>
      <c r="C511" s="10">
        <v>171874879</v>
      </c>
      <c r="D511" s="10">
        <v>160470797</v>
      </c>
      <c r="E511" s="10">
        <v>224310316</v>
      </c>
      <c r="F511" s="10">
        <v>0</v>
      </c>
      <c r="G511" s="11">
        <f>SUM(C511:F511)</f>
        <v>556655992</v>
      </c>
      <c r="H511" s="10">
        <v>0</v>
      </c>
    </row>
    <row r="512" spans="1:8" ht="12.75">
      <c r="A512" s="126"/>
      <c r="B512" s="131">
        <v>1989</v>
      </c>
      <c r="C512" s="10">
        <v>164165888</v>
      </c>
      <c r="D512" s="10">
        <v>154402927</v>
      </c>
      <c r="E512" s="10">
        <v>239395164</v>
      </c>
      <c r="F512" s="10">
        <v>0</v>
      </c>
      <c r="G512" s="11">
        <f aca="true" t="shared" si="42" ref="G512:G520">SUM(C512:F512)</f>
        <v>557963979</v>
      </c>
      <c r="H512" s="10">
        <v>0</v>
      </c>
    </row>
    <row r="513" spans="1:8" ht="12.75">
      <c r="A513" s="126"/>
      <c r="B513" s="131">
        <v>1990</v>
      </c>
      <c r="C513" s="10">
        <v>167821811</v>
      </c>
      <c r="D513" s="10">
        <v>165387971.84</v>
      </c>
      <c r="E513" s="10">
        <v>254570615</v>
      </c>
      <c r="F513" s="10">
        <v>0</v>
      </c>
      <c r="G513" s="11">
        <f t="shared" si="42"/>
        <v>587780397.84</v>
      </c>
      <c r="H513" s="10">
        <v>0</v>
      </c>
    </row>
    <row r="514" spans="1:8" ht="12.75">
      <c r="A514" s="126"/>
      <c r="B514" s="131">
        <v>1991</v>
      </c>
      <c r="C514" s="10">
        <v>179567209</v>
      </c>
      <c r="D514" s="10">
        <v>181276707</v>
      </c>
      <c r="E514" s="10">
        <v>266294144</v>
      </c>
      <c r="F514" s="10">
        <v>0</v>
      </c>
      <c r="G514" s="11">
        <f t="shared" si="42"/>
        <v>627138060</v>
      </c>
      <c r="H514" s="10">
        <v>0</v>
      </c>
    </row>
    <row r="515" spans="1:8" ht="12.75">
      <c r="A515" s="126"/>
      <c r="B515" s="131">
        <v>1992</v>
      </c>
      <c r="C515" s="10">
        <v>189295694</v>
      </c>
      <c r="D515" s="10">
        <v>177520864.2</v>
      </c>
      <c r="E515" s="10">
        <v>293691882</v>
      </c>
      <c r="F515" s="10">
        <v>0</v>
      </c>
      <c r="G515" s="11">
        <f t="shared" si="42"/>
        <v>660508440.2</v>
      </c>
      <c r="H515" s="10">
        <v>0</v>
      </c>
    </row>
    <row r="516" spans="1:8" ht="12.75">
      <c r="A516" s="126"/>
      <c r="B516" s="131">
        <v>1993</v>
      </c>
      <c r="C516" s="10">
        <v>184534209</v>
      </c>
      <c r="D516" s="10">
        <v>154806390</v>
      </c>
      <c r="E516" s="10">
        <v>309129040</v>
      </c>
      <c r="F516" s="10">
        <v>0</v>
      </c>
      <c r="G516" s="11">
        <f t="shared" si="42"/>
        <v>648469639</v>
      </c>
      <c r="H516" s="10">
        <v>0</v>
      </c>
    </row>
    <row r="517" spans="1:8" ht="12.75">
      <c r="A517" s="126"/>
      <c r="B517" s="131">
        <v>1994</v>
      </c>
      <c r="C517" s="10">
        <v>204777549</v>
      </c>
      <c r="D517" s="10">
        <v>198188809</v>
      </c>
      <c r="E517" s="10">
        <v>336796117</v>
      </c>
      <c r="F517" s="10">
        <v>0</v>
      </c>
      <c r="G517" s="11">
        <f t="shared" si="42"/>
        <v>739762475</v>
      </c>
      <c r="H517" s="10">
        <v>0</v>
      </c>
    </row>
    <row r="518" spans="1:8" ht="12.75">
      <c r="A518" s="126"/>
      <c r="B518" s="131">
        <v>1995</v>
      </c>
      <c r="C518" s="10">
        <v>223151747</v>
      </c>
      <c r="D518" s="10">
        <v>199043824</v>
      </c>
      <c r="E518" s="10">
        <v>315070850</v>
      </c>
      <c r="F518" s="10">
        <v>0</v>
      </c>
      <c r="G518" s="11">
        <f t="shared" si="42"/>
        <v>737266421</v>
      </c>
      <c r="H518" s="10">
        <v>0</v>
      </c>
    </row>
    <row r="519" spans="1:8" ht="12.75">
      <c r="A519" s="126"/>
      <c r="B519" s="131">
        <v>1996</v>
      </c>
      <c r="C519" s="10">
        <v>231483651</v>
      </c>
      <c r="D519" s="10">
        <v>145665585</v>
      </c>
      <c r="E519" s="10">
        <v>351139255</v>
      </c>
      <c r="F519" s="10">
        <v>0</v>
      </c>
      <c r="G519" s="11">
        <f t="shared" si="42"/>
        <v>728288491</v>
      </c>
      <c r="H519" s="10">
        <v>0</v>
      </c>
    </row>
    <row r="520" spans="1:8" ht="12.75">
      <c r="A520" s="126"/>
      <c r="B520" s="131">
        <v>1997</v>
      </c>
      <c r="C520" s="10">
        <v>233356861</v>
      </c>
      <c r="D520" s="10">
        <v>153521535</v>
      </c>
      <c r="E520" s="10">
        <v>415557589</v>
      </c>
      <c r="F520" s="10">
        <v>0</v>
      </c>
      <c r="G520" s="11">
        <f t="shared" si="42"/>
        <v>802435985</v>
      </c>
      <c r="H520" s="10">
        <v>0</v>
      </c>
    </row>
    <row r="521" spans="1:8" ht="12.75">
      <c r="A521" s="126"/>
      <c r="B521" s="131">
        <v>1998</v>
      </c>
      <c r="C521" s="128">
        <v>225174978</v>
      </c>
      <c r="D521" s="128">
        <v>143147379</v>
      </c>
      <c r="E521" s="128">
        <v>410864385</v>
      </c>
      <c r="F521" s="10">
        <v>0</v>
      </c>
      <c r="G521" s="11">
        <f>SUM(C521:F521)</f>
        <v>779186742</v>
      </c>
      <c r="H521" s="10">
        <v>0</v>
      </c>
    </row>
    <row r="522" spans="1:2" ht="12.75">
      <c r="A522" s="126"/>
      <c r="B522" s="131"/>
    </row>
    <row r="523" spans="1:8" ht="12.75">
      <c r="A523" s="126" t="s">
        <v>65</v>
      </c>
      <c r="B523" s="131">
        <v>1988</v>
      </c>
      <c r="C523" s="10">
        <v>1094456855</v>
      </c>
      <c r="D523" s="10">
        <v>630847662</v>
      </c>
      <c r="E523" s="10">
        <v>1132760117</v>
      </c>
      <c r="F523" s="10">
        <v>0</v>
      </c>
      <c r="G523" s="11">
        <f>SUM(C523:F523)</f>
        <v>2858064634</v>
      </c>
      <c r="H523" s="10">
        <v>42513662</v>
      </c>
    </row>
    <row r="524" spans="1:8" ht="12.75">
      <c r="A524" s="126"/>
      <c r="B524" s="131">
        <v>1989</v>
      </c>
      <c r="C524" s="10">
        <v>1103309502</v>
      </c>
      <c r="D524" s="10">
        <v>695982293</v>
      </c>
      <c r="E524" s="10">
        <v>1181216142</v>
      </c>
      <c r="F524" s="10">
        <v>0</v>
      </c>
      <c r="G524" s="11">
        <f aca="true" t="shared" si="43" ref="G524:G532">SUM(C524:F524)</f>
        <v>2980507937</v>
      </c>
      <c r="H524" s="10">
        <v>59314805</v>
      </c>
    </row>
    <row r="525" spans="1:8" ht="12.75">
      <c r="A525" s="126" t="s">
        <v>341</v>
      </c>
      <c r="B525" s="131">
        <v>1990</v>
      </c>
      <c r="C525" s="10">
        <v>1155059260</v>
      </c>
      <c r="D525" s="10">
        <v>835584984.44</v>
      </c>
      <c r="E525" s="10">
        <v>1212050455</v>
      </c>
      <c r="F525" s="10">
        <v>0</v>
      </c>
      <c r="G525" s="11">
        <f t="shared" si="43"/>
        <v>3202694699.44</v>
      </c>
      <c r="H525" s="10">
        <v>59500579</v>
      </c>
    </row>
    <row r="526" spans="1:8" ht="12.75">
      <c r="A526" s="126" t="s">
        <v>342</v>
      </c>
      <c r="B526" s="131">
        <v>1991</v>
      </c>
      <c r="C526" s="10">
        <v>1255918023</v>
      </c>
      <c r="D526" s="10">
        <v>763382831</v>
      </c>
      <c r="E526" s="10">
        <v>1305663313</v>
      </c>
      <c r="F526" s="10">
        <v>0</v>
      </c>
      <c r="G526" s="11">
        <f t="shared" si="43"/>
        <v>3324964167</v>
      </c>
      <c r="H526" s="10">
        <v>67284316</v>
      </c>
    </row>
    <row r="527" spans="1:8" ht="12.75">
      <c r="A527" s="126"/>
      <c r="B527" s="131">
        <v>1992</v>
      </c>
      <c r="C527" s="10">
        <v>1344609250</v>
      </c>
      <c r="D527" s="10">
        <v>840424831.96</v>
      </c>
      <c r="E527" s="10">
        <v>1368966567</v>
      </c>
      <c r="F527" s="10">
        <v>0</v>
      </c>
      <c r="G527" s="11">
        <f t="shared" si="43"/>
        <v>3554000648.96</v>
      </c>
      <c r="H527" s="10">
        <v>83202481</v>
      </c>
    </row>
    <row r="528" spans="1:8" ht="12.75">
      <c r="A528" s="126"/>
      <c r="B528" s="131">
        <v>1993</v>
      </c>
      <c r="C528" s="10">
        <v>1400980664</v>
      </c>
      <c r="D528" s="10">
        <v>883362163</v>
      </c>
      <c r="E528" s="10">
        <v>1483713333</v>
      </c>
      <c r="F528" s="10">
        <v>0</v>
      </c>
      <c r="G528" s="11">
        <f t="shared" si="43"/>
        <v>3768056160</v>
      </c>
      <c r="H528" s="10">
        <v>74961477</v>
      </c>
    </row>
    <row r="529" spans="1:8" ht="12.75">
      <c r="A529" s="126"/>
      <c r="B529" s="131">
        <v>1994</v>
      </c>
      <c r="C529" s="10">
        <v>1560367985</v>
      </c>
      <c r="D529" s="10">
        <v>1037462461</v>
      </c>
      <c r="E529" s="10">
        <v>1549027334</v>
      </c>
      <c r="F529" s="10">
        <v>0</v>
      </c>
      <c r="G529" s="11">
        <f t="shared" si="43"/>
        <v>4146857780</v>
      </c>
      <c r="H529" s="10">
        <v>82789359</v>
      </c>
    </row>
    <row r="530" spans="1:8" ht="12.75">
      <c r="A530" s="126"/>
      <c r="B530" s="131">
        <v>1995</v>
      </c>
      <c r="C530" s="10">
        <v>1727962837</v>
      </c>
      <c r="D530" s="10">
        <v>1047808902</v>
      </c>
      <c r="E530" s="10">
        <v>3719779960</v>
      </c>
      <c r="F530" s="10">
        <v>0</v>
      </c>
      <c r="G530" s="11">
        <f t="shared" si="43"/>
        <v>6495551699</v>
      </c>
      <c r="H530" s="10">
        <v>91703614</v>
      </c>
    </row>
    <row r="531" spans="1:8" ht="12.75">
      <c r="A531" s="126"/>
      <c r="B531" s="131">
        <v>1996</v>
      </c>
      <c r="C531" s="10">
        <v>1607097663</v>
      </c>
      <c r="D531" s="10">
        <v>899183122</v>
      </c>
      <c r="E531" s="10">
        <v>3042149224</v>
      </c>
      <c r="F531" s="10">
        <v>0</v>
      </c>
      <c r="G531" s="11">
        <f t="shared" si="43"/>
        <v>5548430009</v>
      </c>
      <c r="H531" s="10">
        <v>71669381</v>
      </c>
    </row>
    <row r="532" spans="1:8" ht="12.75">
      <c r="A532" s="126"/>
      <c r="B532" s="131">
        <v>1997</v>
      </c>
      <c r="C532" s="10">
        <v>1675851142</v>
      </c>
      <c r="D532" s="10">
        <v>1050846109</v>
      </c>
      <c r="E532" s="10">
        <v>2399520536</v>
      </c>
      <c r="F532" s="10">
        <v>0</v>
      </c>
      <c r="G532" s="11">
        <f t="shared" si="43"/>
        <v>5126217787</v>
      </c>
      <c r="H532" s="10">
        <v>74931317</v>
      </c>
    </row>
    <row r="533" spans="1:8" ht="12.75">
      <c r="A533" s="126"/>
      <c r="B533" s="131">
        <v>1998</v>
      </c>
      <c r="C533" s="128">
        <v>1751128399</v>
      </c>
      <c r="D533" s="128">
        <v>1054235470</v>
      </c>
      <c r="E533" s="128">
        <v>2446290662</v>
      </c>
      <c r="F533" s="10">
        <v>0</v>
      </c>
      <c r="G533" s="11">
        <f>SUM(C533:F533)</f>
        <v>5251654531</v>
      </c>
      <c r="H533" s="10">
        <v>56840224</v>
      </c>
    </row>
    <row r="534" spans="1:2" ht="12.75">
      <c r="A534" s="126"/>
      <c r="B534" s="131"/>
    </row>
    <row r="535" spans="1:8" ht="12.75">
      <c r="A535" s="126" t="s">
        <v>66</v>
      </c>
      <c r="B535" s="131">
        <v>1988</v>
      </c>
      <c r="C535" s="10">
        <v>3815419554</v>
      </c>
      <c r="D535" s="10">
        <v>2268537114</v>
      </c>
      <c r="E535" s="10">
        <v>4422066159</v>
      </c>
      <c r="F535" s="10">
        <v>1339828984</v>
      </c>
      <c r="G535" s="11">
        <f>SUM(C535:F535)</f>
        <v>11845851811</v>
      </c>
      <c r="H535" s="10">
        <v>0</v>
      </c>
    </row>
    <row r="536" spans="1:8" ht="12.75">
      <c r="A536" s="126"/>
      <c r="B536" s="131">
        <v>1989</v>
      </c>
      <c r="C536" s="10">
        <v>3599963635</v>
      </c>
      <c r="D536" s="10">
        <v>2384369898</v>
      </c>
      <c r="E536" s="10">
        <v>4945087925</v>
      </c>
      <c r="F536" s="10">
        <v>1438852364</v>
      </c>
      <c r="G536" s="11">
        <f aca="true" t="shared" si="44" ref="G536:G544">SUM(C536:F536)</f>
        <v>12368273822</v>
      </c>
      <c r="H536" s="10">
        <v>0</v>
      </c>
    </row>
    <row r="537" spans="1:8" ht="12.75">
      <c r="A537" s="126"/>
      <c r="B537" s="131">
        <v>1990</v>
      </c>
      <c r="C537" s="10">
        <v>3756690986</v>
      </c>
      <c r="D537" s="10">
        <v>2554557045.72</v>
      </c>
      <c r="E537" s="10">
        <v>5435265671</v>
      </c>
      <c r="F537" s="10">
        <v>1412926882</v>
      </c>
      <c r="G537" s="11">
        <f t="shared" si="44"/>
        <v>13159440584.72</v>
      </c>
      <c r="H537" s="10">
        <v>0</v>
      </c>
    </row>
    <row r="538" spans="1:8" ht="12.75">
      <c r="A538" s="126"/>
      <c r="B538" s="131">
        <v>1991</v>
      </c>
      <c r="C538" s="10">
        <v>4101784095</v>
      </c>
      <c r="D538" s="10">
        <v>2470818838</v>
      </c>
      <c r="E538" s="10">
        <v>5494771599</v>
      </c>
      <c r="F538" s="10">
        <v>1445275145</v>
      </c>
      <c r="G538" s="11">
        <f t="shared" si="44"/>
        <v>13512649677</v>
      </c>
      <c r="H538" s="10">
        <v>0</v>
      </c>
    </row>
    <row r="539" spans="1:8" ht="12.75">
      <c r="A539" s="126"/>
      <c r="B539" s="131">
        <v>1992</v>
      </c>
      <c r="C539" s="10">
        <v>4260916595</v>
      </c>
      <c r="D539" s="10">
        <v>3112732687.8</v>
      </c>
      <c r="E539" s="10">
        <v>5850881673</v>
      </c>
      <c r="F539" s="10">
        <v>1183778858</v>
      </c>
      <c r="G539" s="11">
        <f t="shared" si="44"/>
        <v>14408309813.8</v>
      </c>
      <c r="H539" s="10">
        <v>0</v>
      </c>
    </row>
    <row r="540" spans="1:8" ht="12.75">
      <c r="A540" s="126"/>
      <c r="B540" s="131">
        <v>1993</v>
      </c>
      <c r="C540" s="10">
        <v>4568272333</v>
      </c>
      <c r="D540" s="10">
        <v>2424316050</v>
      </c>
      <c r="E540" s="10">
        <v>6040321328</v>
      </c>
      <c r="F540" s="10">
        <v>1038398764</v>
      </c>
      <c r="G540" s="11">
        <f t="shared" si="44"/>
        <v>14071308475</v>
      </c>
      <c r="H540" s="10">
        <v>0</v>
      </c>
    </row>
    <row r="541" spans="1:8" ht="12.75">
      <c r="A541" s="126"/>
      <c r="B541" s="131">
        <v>1994</v>
      </c>
      <c r="C541" s="10">
        <v>4856277402</v>
      </c>
      <c r="D541" s="10">
        <v>2960162037</v>
      </c>
      <c r="E541" s="10">
        <v>6105777363</v>
      </c>
      <c r="F541" s="10">
        <v>1144681743</v>
      </c>
      <c r="G541" s="11">
        <f t="shared" si="44"/>
        <v>15066898545</v>
      </c>
      <c r="H541" s="10">
        <v>0</v>
      </c>
    </row>
    <row r="542" spans="1:8" ht="12.75">
      <c r="A542" s="126"/>
      <c r="B542" s="131">
        <v>1995</v>
      </c>
      <c r="C542" s="10">
        <v>5045233055</v>
      </c>
      <c r="D542" s="10">
        <v>3078479254</v>
      </c>
      <c r="E542" s="10">
        <v>6243546186</v>
      </c>
      <c r="F542" s="10">
        <v>1064458213</v>
      </c>
      <c r="G542" s="11">
        <f t="shared" si="44"/>
        <v>15431716708</v>
      </c>
      <c r="H542" s="10">
        <v>0</v>
      </c>
    </row>
    <row r="543" spans="1:8" ht="12.75">
      <c r="A543" s="126"/>
      <c r="B543" s="131">
        <v>1996</v>
      </c>
      <c r="C543" s="10">
        <v>4996187312</v>
      </c>
      <c r="D543" s="10">
        <v>2841705439</v>
      </c>
      <c r="E543" s="10">
        <v>6530505680</v>
      </c>
      <c r="F543" s="10">
        <v>808306230</v>
      </c>
      <c r="G543" s="11">
        <f t="shared" si="44"/>
        <v>15176704661</v>
      </c>
      <c r="H543" s="10">
        <v>0</v>
      </c>
    </row>
    <row r="544" spans="1:8" ht="12.75">
      <c r="A544" s="126"/>
      <c r="B544" s="131">
        <v>1997</v>
      </c>
      <c r="C544" s="10">
        <v>5173395954</v>
      </c>
      <c r="D544" s="10">
        <v>3023595878</v>
      </c>
      <c r="E544" s="10">
        <v>6772660413</v>
      </c>
      <c r="F544" s="10">
        <v>1019117116</v>
      </c>
      <c r="G544" s="11">
        <f t="shared" si="44"/>
        <v>15988769361</v>
      </c>
      <c r="H544" s="10">
        <v>0</v>
      </c>
    </row>
    <row r="545" spans="1:8" ht="12.75">
      <c r="A545" s="126"/>
      <c r="B545" s="131">
        <v>1998</v>
      </c>
      <c r="C545" s="128">
        <v>5217470879</v>
      </c>
      <c r="D545" s="128">
        <v>3117683503</v>
      </c>
      <c r="E545" s="128">
        <v>7159771033</v>
      </c>
      <c r="F545" s="128">
        <v>732298784</v>
      </c>
      <c r="G545" s="11">
        <f>SUM(C545:F545)</f>
        <v>16227224199</v>
      </c>
      <c r="H545" s="10">
        <v>0</v>
      </c>
    </row>
    <row r="546" spans="1:2" ht="12.75">
      <c r="A546" s="126"/>
      <c r="B546" s="131"/>
    </row>
    <row r="547" spans="1:8" ht="12.75">
      <c r="A547" s="126" t="s">
        <v>67</v>
      </c>
      <c r="B547" s="131">
        <v>1988</v>
      </c>
      <c r="C547" s="10">
        <v>313526813</v>
      </c>
      <c r="D547" s="10">
        <v>290557522</v>
      </c>
      <c r="E547" s="10">
        <v>470386838</v>
      </c>
      <c r="F547" s="10">
        <v>0</v>
      </c>
      <c r="G547" s="11">
        <f>SUM(C547:F547)</f>
        <v>1074471173</v>
      </c>
      <c r="H547" s="10">
        <v>0</v>
      </c>
    </row>
    <row r="548" spans="1:8" ht="12.75">
      <c r="A548" s="126"/>
      <c r="B548" s="131">
        <v>1989</v>
      </c>
      <c r="C548" s="10">
        <v>299172790</v>
      </c>
      <c r="D548" s="10">
        <v>379254528</v>
      </c>
      <c r="E548" s="10">
        <v>581428474</v>
      </c>
      <c r="F548" s="10">
        <v>0</v>
      </c>
      <c r="G548" s="11">
        <f aca="true" t="shared" si="45" ref="G548:G556">SUM(C548:F548)</f>
        <v>1259855792</v>
      </c>
      <c r="H548" s="10">
        <v>0</v>
      </c>
    </row>
    <row r="549" spans="1:8" ht="12.75">
      <c r="A549" s="126"/>
      <c r="B549" s="131">
        <v>1990</v>
      </c>
      <c r="C549" s="10">
        <v>318604445</v>
      </c>
      <c r="D549" s="10">
        <v>414986860.44</v>
      </c>
      <c r="E549" s="10">
        <v>644904260</v>
      </c>
      <c r="F549" s="10">
        <v>0</v>
      </c>
      <c r="G549" s="11">
        <f t="shared" si="45"/>
        <v>1378495565.44</v>
      </c>
      <c r="H549" s="10">
        <v>0</v>
      </c>
    </row>
    <row r="550" spans="1:8" ht="12.75">
      <c r="A550" s="126"/>
      <c r="B550" s="131">
        <v>1991</v>
      </c>
      <c r="C550" s="10">
        <v>354581693</v>
      </c>
      <c r="D550" s="10">
        <v>340404656</v>
      </c>
      <c r="E550" s="10">
        <v>506517887</v>
      </c>
      <c r="F550" s="10">
        <v>140164604</v>
      </c>
      <c r="G550" s="11">
        <f t="shared" si="45"/>
        <v>1341668840</v>
      </c>
      <c r="H550" s="10">
        <v>0</v>
      </c>
    </row>
    <row r="551" spans="1:8" ht="12.75">
      <c r="A551" s="126"/>
      <c r="B551" s="131">
        <v>1992</v>
      </c>
      <c r="C551" s="10">
        <v>387308050</v>
      </c>
      <c r="D551" s="10">
        <v>349394173.12</v>
      </c>
      <c r="E551" s="10">
        <v>524792525</v>
      </c>
      <c r="F551" s="10">
        <v>117830898</v>
      </c>
      <c r="G551" s="11">
        <f t="shared" si="45"/>
        <v>1379325646.12</v>
      </c>
      <c r="H551" s="10">
        <v>0</v>
      </c>
    </row>
    <row r="552" spans="1:8" ht="12.75">
      <c r="A552" s="126"/>
      <c r="B552" s="131">
        <v>1993</v>
      </c>
      <c r="C552" s="10">
        <v>404053511</v>
      </c>
      <c r="D552" s="10">
        <v>284964556</v>
      </c>
      <c r="E552" s="10">
        <v>572786897</v>
      </c>
      <c r="F552" s="10">
        <v>118494471</v>
      </c>
      <c r="G552" s="11">
        <f t="shared" si="45"/>
        <v>1380299435</v>
      </c>
      <c r="H552" s="10">
        <v>0</v>
      </c>
    </row>
    <row r="553" spans="1:8" ht="12.75">
      <c r="A553" s="126"/>
      <c r="B553" s="131">
        <v>1994</v>
      </c>
      <c r="C553" s="10">
        <v>448122101</v>
      </c>
      <c r="D553" s="10">
        <v>335080149</v>
      </c>
      <c r="E553" s="10">
        <v>598429341</v>
      </c>
      <c r="F553" s="10">
        <v>82023413</v>
      </c>
      <c r="G553" s="11">
        <f t="shared" si="45"/>
        <v>1463655004</v>
      </c>
      <c r="H553" s="10">
        <v>0</v>
      </c>
    </row>
    <row r="554" spans="1:8" ht="12.75">
      <c r="A554" s="126"/>
      <c r="B554" s="131">
        <v>1995</v>
      </c>
      <c r="C554" s="10">
        <v>466569480</v>
      </c>
      <c r="D554" s="10">
        <v>361825176</v>
      </c>
      <c r="E554" s="10">
        <v>618199870</v>
      </c>
      <c r="F554" s="10">
        <v>74926370</v>
      </c>
      <c r="G554" s="11">
        <f t="shared" si="45"/>
        <v>1521520896</v>
      </c>
      <c r="H554" s="10">
        <v>0</v>
      </c>
    </row>
    <row r="555" spans="1:8" ht="12.75">
      <c r="A555" s="126"/>
      <c r="B555" s="131">
        <v>1996</v>
      </c>
      <c r="C555" s="10">
        <v>538241101</v>
      </c>
      <c r="D555" s="10">
        <v>293089887</v>
      </c>
      <c r="E555" s="10">
        <v>896321487</v>
      </c>
      <c r="F555" s="10">
        <v>57549757</v>
      </c>
      <c r="G555" s="11">
        <f t="shared" si="45"/>
        <v>1785202232</v>
      </c>
      <c r="H555" s="10">
        <v>0</v>
      </c>
    </row>
    <row r="556" spans="1:8" ht="12.75">
      <c r="A556" s="126"/>
      <c r="B556" s="131">
        <v>1997</v>
      </c>
      <c r="C556" s="10">
        <v>519625457</v>
      </c>
      <c r="D556" s="10">
        <v>344918051</v>
      </c>
      <c r="E556" s="10">
        <v>929835181</v>
      </c>
      <c r="F556" s="10">
        <v>45809089</v>
      </c>
      <c r="G556" s="11">
        <f t="shared" si="45"/>
        <v>1840187778</v>
      </c>
      <c r="H556" s="10">
        <v>0</v>
      </c>
    </row>
    <row r="557" spans="1:8" ht="12.75">
      <c r="A557" s="126"/>
      <c r="B557" s="131">
        <v>1998</v>
      </c>
      <c r="C557" s="128">
        <v>537069568</v>
      </c>
      <c r="D557" s="128">
        <v>331698352</v>
      </c>
      <c r="E557" s="128">
        <v>1022320045</v>
      </c>
      <c r="F557" s="128">
        <v>41350152</v>
      </c>
      <c r="G557" s="11">
        <f>SUM(C557:F557)</f>
        <v>1932438117</v>
      </c>
      <c r="H557" s="10">
        <v>0</v>
      </c>
    </row>
    <row r="558" spans="1:2" ht="12.75">
      <c r="A558" s="126"/>
      <c r="B558" s="131"/>
    </row>
    <row r="559" spans="1:8" ht="12.75">
      <c r="A559" s="126" t="s">
        <v>68</v>
      </c>
      <c r="B559" s="131">
        <v>1988</v>
      </c>
      <c r="C559" s="10">
        <v>122626500</v>
      </c>
      <c r="D559" s="10">
        <v>110419005</v>
      </c>
      <c r="E559" s="10">
        <v>93493091</v>
      </c>
      <c r="F559" s="10">
        <v>32147720</v>
      </c>
      <c r="G559" s="11">
        <f>SUM(C559:F559)</f>
        <v>358686316</v>
      </c>
      <c r="H559" s="10">
        <v>0</v>
      </c>
    </row>
    <row r="560" spans="1:8" ht="12.75">
      <c r="A560" s="126"/>
      <c r="B560" s="131">
        <v>1989</v>
      </c>
      <c r="C560" s="10">
        <v>121866023</v>
      </c>
      <c r="D560" s="10">
        <v>103462668</v>
      </c>
      <c r="E560" s="10">
        <v>114573357</v>
      </c>
      <c r="F560" s="10">
        <v>31655100</v>
      </c>
      <c r="G560" s="11">
        <f aca="true" t="shared" si="46" ref="G560:G568">SUM(C560:F560)</f>
        <v>371557148</v>
      </c>
      <c r="H560" s="10">
        <v>0</v>
      </c>
    </row>
    <row r="561" spans="1:8" ht="12.75">
      <c r="A561" s="126"/>
      <c r="B561" s="131">
        <v>1990</v>
      </c>
      <c r="C561" s="10">
        <v>125284028</v>
      </c>
      <c r="D561" s="10">
        <v>129964172.8</v>
      </c>
      <c r="E561" s="10">
        <v>121889421</v>
      </c>
      <c r="F561" s="10">
        <v>30348856</v>
      </c>
      <c r="G561" s="11">
        <f t="shared" si="46"/>
        <v>407486477.8</v>
      </c>
      <c r="H561" s="10">
        <v>0</v>
      </c>
    </row>
    <row r="562" spans="1:8" ht="12.75">
      <c r="A562" s="126"/>
      <c r="B562" s="131">
        <v>1991</v>
      </c>
      <c r="C562" s="10">
        <v>140035940</v>
      </c>
      <c r="D562" s="10">
        <v>97458725</v>
      </c>
      <c r="E562" s="10">
        <v>121428543</v>
      </c>
      <c r="F562" s="10">
        <v>46492982</v>
      </c>
      <c r="G562" s="11">
        <f t="shared" si="46"/>
        <v>405416190</v>
      </c>
      <c r="H562" s="10">
        <v>0</v>
      </c>
    </row>
    <row r="563" spans="1:8" ht="12.75">
      <c r="A563" s="126"/>
      <c r="B563" s="131">
        <v>1992</v>
      </c>
      <c r="C563" s="10">
        <v>144127741</v>
      </c>
      <c r="D563" s="10">
        <v>101249948.6</v>
      </c>
      <c r="E563" s="10">
        <v>110744720</v>
      </c>
      <c r="F563" s="10">
        <v>36425854</v>
      </c>
      <c r="G563" s="11">
        <f t="shared" si="46"/>
        <v>392548263.6</v>
      </c>
      <c r="H563" s="10">
        <v>0</v>
      </c>
    </row>
    <row r="564" spans="1:8" ht="12.75">
      <c r="A564" s="126"/>
      <c r="B564" s="131">
        <v>1993</v>
      </c>
      <c r="C564" s="10">
        <v>149477430</v>
      </c>
      <c r="D564" s="10">
        <v>91852476</v>
      </c>
      <c r="E564" s="10">
        <v>100302377</v>
      </c>
      <c r="F564" s="10">
        <v>24211331</v>
      </c>
      <c r="G564" s="11">
        <f t="shared" si="46"/>
        <v>365843614</v>
      </c>
      <c r="H564" s="10">
        <v>0</v>
      </c>
    </row>
    <row r="565" spans="1:8" ht="12.75">
      <c r="A565" s="126"/>
      <c r="B565" s="131">
        <v>1994</v>
      </c>
      <c r="C565" s="10">
        <v>148603072</v>
      </c>
      <c r="D565" s="10">
        <v>120243180</v>
      </c>
      <c r="E565" s="10">
        <v>100735266</v>
      </c>
      <c r="F565" s="10">
        <v>25504706</v>
      </c>
      <c r="G565" s="11">
        <f t="shared" si="46"/>
        <v>395086224</v>
      </c>
      <c r="H565" s="10">
        <v>0</v>
      </c>
    </row>
    <row r="566" spans="1:8" ht="12.75">
      <c r="A566" s="126"/>
      <c r="B566" s="131">
        <v>1995</v>
      </c>
      <c r="C566" s="10">
        <v>156076340</v>
      </c>
      <c r="D566" s="10">
        <v>130970112</v>
      </c>
      <c r="E566" s="10">
        <v>103963046</v>
      </c>
      <c r="F566" s="10">
        <v>26580328</v>
      </c>
      <c r="G566" s="11">
        <f t="shared" si="46"/>
        <v>417589826</v>
      </c>
      <c r="H566" s="10">
        <v>0</v>
      </c>
    </row>
    <row r="567" spans="1:8" ht="12.75">
      <c r="A567" s="126"/>
      <c r="B567" s="131">
        <v>1996</v>
      </c>
      <c r="C567" s="10">
        <v>157634026</v>
      </c>
      <c r="D567" s="10">
        <v>107804469</v>
      </c>
      <c r="E567" s="10">
        <v>125040436</v>
      </c>
      <c r="F567" s="10">
        <v>5126379</v>
      </c>
      <c r="G567" s="11">
        <f t="shared" si="46"/>
        <v>395605310</v>
      </c>
      <c r="H567" s="10">
        <v>0</v>
      </c>
    </row>
    <row r="568" spans="1:8" ht="12.75">
      <c r="A568" s="126"/>
      <c r="B568" s="131">
        <v>1997</v>
      </c>
      <c r="C568" s="10">
        <v>185895076</v>
      </c>
      <c r="D568" s="10">
        <v>134030611</v>
      </c>
      <c r="E568" s="10">
        <v>136455905</v>
      </c>
      <c r="F568" s="10">
        <v>19201038</v>
      </c>
      <c r="G568" s="11">
        <f t="shared" si="46"/>
        <v>475582630</v>
      </c>
      <c r="H568" s="10">
        <v>0</v>
      </c>
    </row>
    <row r="569" spans="1:8" ht="12.75">
      <c r="A569" s="126"/>
      <c r="B569" s="131">
        <v>1998</v>
      </c>
      <c r="C569" s="128">
        <v>203025510</v>
      </c>
      <c r="D569" s="128">
        <v>147820152</v>
      </c>
      <c r="E569" s="128">
        <v>145892884</v>
      </c>
      <c r="F569" s="128">
        <v>35091296</v>
      </c>
      <c r="G569" s="11">
        <f>SUM(C569:F569)</f>
        <v>531829842</v>
      </c>
      <c r="H569" s="10">
        <v>0</v>
      </c>
    </row>
    <row r="570" spans="1:2" ht="12.75">
      <c r="A570" s="126"/>
      <c r="B570" s="131"/>
    </row>
    <row r="571" spans="1:8" ht="12.75">
      <c r="A571" s="126" t="s">
        <v>69</v>
      </c>
      <c r="B571" s="131">
        <v>1988</v>
      </c>
      <c r="C571" s="10">
        <v>1501089283</v>
      </c>
      <c r="D571" s="10">
        <v>910923198</v>
      </c>
      <c r="E571" s="10">
        <v>2363356212</v>
      </c>
      <c r="F571" s="10">
        <v>0</v>
      </c>
      <c r="G571" s="11">
        <f>SUM(C571:F571)</f>
        <v>4775368693</v>
      </c>
      <c r="H571" s="10">
        <v>0</v>
      </c>
    </row>
    <row r="572" spans="1:8" ht="12.75">
      <c r="A572" s="126"/>
      <c r="B572" s="131">
        <v>1989</v>
      </c>
      <c r="C572" s="10">
        <v>1543941404</v>
      </c>
      <c r="D572" s="10">
        <v>1049042899</v>
      </c>
      <c r="E572" s="10">
        <v>2657188303</v>
      </c>
      <c r="F572" s="10">
        <v>0</v>
      </c>
      <c r="G572" s="11">
        <f aca="true" t="shared" si="47" ref="G572:G580">SUM(C572:F572)</f>
        <v>5250172606</v>
      </c>
      <c r="H572" s="10">
        <v>0</v>
      </c>
    </row>
    <row r="573" spans="1:8" ht="12.75">
      <c r="A573" s="126"/>
      <c r="B573" s="131">
        <v>1990</v>
      </c>
      <c r="C573" s="10">
        <v>1660561706</v>
      </c>
      <c r="D573" s="10">
        <v>1103217804.12</v>
      </c>
      <c r="E573" s="10">
        <v>2128224081</v>
      </c>
      <c r="F573" s="10">
        <v>0</v>
      </c>
      <c r="G573" s="11">
        <f t="shared" si="47"/>
        <v>4892003591.12</v>
      </c>
      <c r="H573" s="10">
        <v>0</v>
      </c>
    </row>
    <row r="574" spans="1:8" ht="12.75">
      <c r="A574" s="126"/>
      <c r="B574" s="131">
        <v>1991</v>
      </c>
      <c r="C574" s="10">
        <v>1729816670</v>
      </c>
      <c r="D574" s="10">
        <v>945263271</v>
      </c>
      <c r="E574" s="10">
        <v>2250538034</v>
      </c>
      <c r="F574" s="10">
        <v>0</v>
      </c>
      <c r="G574" s="11">
        <f t="shared" si="47"/>
        <v>4925617975</v>
      </c>
      <c r="H574" s="10">
        <v>0</v>
      </c>
    </row>
    <row r="575" spans="1:8" ht="12.75">
      <c r="A575" s="126"/>
      <c r="B575" s="131">
        <v>1992</v>
      </c>
      <c r="C575" s="10">
        <v>1889473142</v>
      </c>
      <c r="D575" s="10">
        <v>1257251933.56</v>
      </c>
      <c r="E575" s="10">
        <v>2348996620</v>
      </c>
      <c r="F575" s="10">
        <v>0</v>
      </c>
      <c r="G575" s="11">
        <f t="shared" si="47"/>
        <v>5495721695.559999</v>
      </c>
      <c r="H575" s="10">
        <v>0</v>
      </c>
    </row>
    <row r="576" spans="1:8" ht="12.75">
      <c r="A576" s="126"/>
      <c r="B576" s="131">
        <v>1993</v>
      </c>
      <c r="C576" s="10">
        <v>1907656659</v>
      </c>
      <c r="D576" s="10">
        <v>1126828951</v>
      </c>
      <c r="E576" s="10">
        <v>2519918117</v>
      </c>
      <c r="F576" s="10">
        <v>0</v>
      </c>
      <c r="G576" s="11">
        <f t="shared" si="47"/>
        <v>5554403727</v>
      </c>
      <c r="H576" s="10">
        <v>0</v>
      </c>
    </row>
    <row r="577" spans="1:8" ht="12.75">
      <c r="A577" s="126"/>
      <c r="B577" s="131">
        <v>1994</v>
      </c>
      <c r="C577" s="10">
        <v>2049832358</v>
      </c>
      <c r="D577" s="10">
        <v>1532486706</v>
      </c>
      <c r="E577" s="10">
        <v>2520943348</v>
      </c>
      <c r="F577" s="10">
        <v>0</v>
      </c>
      <c r="G577" s="11">
        <f t="shared" si="47"/>
        <v>6103262412</v>
      </c>
      <c r="H577" s="10">
        <v>0</v>
      </c>
    </row>
    <row r="578" spans="1:8" ht="12.75">
      <c r="A578" s="126"/>
      <c r="B578" s="131">
        <v>1995</v>
      </c>
      <c r="C578" s="10">
        <v>2190692461</v>
      </c>
      <c r="D578" s="10">
        <v>1400792149</v>
      </c>
      <c r="E578" s="10">
        <v>2639522810</v>
      </c>
      <c r="F578" s="10">
        <v>0</v>
      </c>
      <c r="G578" s="11">
        <f t="shared" si="47"/>
        <v>6231007420</v>
      </c>
      <c r="H578" s="10">
        <v>0</v>
      </c>
    </row>
    <row r="579" spans="1:8" ht="12.75">
      <c r="A579" s="126"/>
      <c r="B579" s="131">
        <v>1996</v>
      </c>
      <c r="C579" s="10">
        <v>2227159561</v>
      </c>
      <c r="D579" s="10">
        <v>1192305410</v>
      </c>
      <c r="E579" s="10">
        <v>2690850982</v>
      </c>
      <c r="F579" s="10">
        <v>0</v>
      </c>
      <c r="G579" s="11">
        <f t="shared" si="47"/>
        <v>6110315953</v>
      </c>
      <c r="H579" s="10">
        <v>0</v>
      </c>
    </row>
    <row r="580" spans="1:8" ht="12.75">
      <c r="A580" s="126"/>
      <c r="B580" s="131">
        <v>1997</v>
      </c>
      <c r="C580" s="10">
        <v>2183619207</v>
      </c>
      <c r="D580" s="10">
        <v>1364423874</v>
      </c>
      <c r="E580" s="10">
        <v>2716987365</v>
      </c>
      <c r="F580" s="10">
        <v>0</v>
      </c>
      <c r="G580" s="11">
        <f t="shared" si="47"/>
        <v>6265030446</v>
      </c>
      <c r="H580" s="10">
        <v>0</v>
      </c>
    </row>
    <row r="581" spans="1:8" ht="12.75">
      <c r="A581" s="126"/>
      <c r="B581" s="131">
        <v>1998</v>
      </c>
      <c r="C581" s="128">
        <v>2343446115</v>
      </c>
      <c r="D581" s="128">
        <v>1408582622</v>
      </c>
      <c r="E581" s="128">
        <v>2828357943</v>
      </c>
      <c r="F581" s="10">
        <v>0</v>
      </c>
      <c r="G581" s="11">
        <f>SUM(C581:F581)</f>
        <v>6580386680</v>
      </c>
      <c r="H581" s="10">
        <v>0</v>
      </c>
    </row>
    <row r="582" spans="1:2" ht="12.75">
      <c r="A582" s="126"/>
      <c r="B582" s="131"/>
    </row>
    <row r="583" spans="1:8" ht="12.75">
      <c r="A583" s="126" t="s">
        <v>70</v>
      </c>
      <c r="B583" s="131">
        <v>1988</v>
      </c>
      <c r="C583" s="10">
        <v>840791631</v>
      </c>
      <c r="D583" s="10">
        <v>1043673472</v>
      </c>
      <c r="E583" s="10">
        <v>591169771</v>
      </c>
      <c r="F583" s="10">
        <v>437364236</v>
      </c>
      <c r="G583" s="11">
        <f>SUM(C583:F583)</f>
        <v>2912999110</v>
      </c>
      <c r="H583" s="10">
        <v>0</v>
      </c>
    </row>
    <row r="584" spans="1:8" ht="12.75">
      <c r="A584" s="126"/>
      <c r="B584" s="131">
        <v>1989</v>
      </c>
      <c r="C584" s="10">
        <v>807137955</v>
      </c>
      <c r="D584" s="10">
        <v>1210734505</v>
      </c>
      <c r="E584" s="10">
        <v>640054085</v>
      </c>
      <c r="F584" s="10">
        <v>488580358</v>
      </c>
      <c r="G584" s="11">
        <f aca="true" t="shared" si="48" ref="G584:G592">SUM(C584:F584)</f>
        <v>3146506903</v>
      </c>
      <c r="H584" s="10">
        <v>0</v>
      </c>
    </row>
    <row r="585" spans="1:8" ht="12.75">
      <c r="A585" s="126"/>
      <c r="B585" s="131">
        <v>1990</v>
      </c>
      <c r="C585" s="10">
        <v>894491367</v>
      </c>
      <c r="D585" s="10">
        <v>1237761805.32</v>
      </c>
      <c r="E585" s="10">
        <v>698740449</v>
      </c>
      <c r="F585" s="10">
        <v>521619599</v>
      </c>
      <c r="G585" s="11">
        <f t="shared" si="48"/>
        <v>3352613220.3199997</v>
      </c>
      <c r="H585" s="10">
        <v>0</v>
      </c>
    </row>
    <row r="586" spans="1:8" ht="12.75">
      <c r="A586" s="126"/>
      <c r="B586" s="131">
        <v>1991</v>
      </c>
      <c r="C586" s="10">
        <v>942705118</v>
      </c>
      <c r="D586" s="10">
        <v>1153819584</v>
      </c>
      <c r="E586" s="10">
        <v>779175455</v>
      </c>
      <c r="F586" s="10">
        <v>668575581</v>
      </c>
      <c r="G586" s="11">
        <f t="shared" si="48"/>
        <v>3544275738</v>
      </c>
      <c r="H586" s="10">
        <v>0</v>
      </c>
    </row>
    <row r="587" spans="1:8" ht="12.75">
      <c r="A587" s="126"/>
      <c r="B587" s="131">
        <v>1992</v>
      </c>
      <c r="C587" s="10">
        <v>978983875</v>
      </c>
      <c r="D587" s="10">
        <v>1242921039.64</v>
      </c>
      <c r="E587" s="10">
        <v>794668027</v>
      </c>
      <c r="F587" s="10">
        <v>622392323</v>
      </c>
      <c r="G587" s="11">
        <f t="shared" si="48"/>
        <v>3638965264.6400003</v>
      </c>
      <c r="H587" s="10">
        <v>0</v>
      </c>
    </row>
    <row r="588" spans="1:8" ht="12.75">
      <c r="A588" s="126"/>
      <c r="B588" s="131">
        <v>1993</v>
      </c>
      <c r="C588" s="10">
        <v>1043427820</v>
      </c>
      <c r="D588" s="10">
        <v>1103729433</v>
      </c>
      <c r="E588" s="10">
        <v>858202022</v>
      </c>
      <c r="F588" s="10">
        <v>691524499</v>
      </c>
      <c r="G588" s="11">
        <f t="shared" si="48"/>
        <v>3696883774</v>
      </c>
      <c r="H588" s="10">
        <v>0</v>
      </c>
    </row>
    <row r="589" spans="1:8" ht="12.75">
      <c r="A589" s="126"/>
      <c r="B589" s="131">
        <v>1994</v>
      </c>
      <c r="C589" s="10">
        <v>1124669859</v>
      </c>
      <c r="D589" s="10">
        <v>1422941443</v>
      </c>
      <c r="E589" s="10">
        <v>902566719</v>
      </c>
      <c r="F589" s="10">
        <v>459774576</v>
      </c>
      <c r="G589" s="11">
        <f t="shared" si="48"/>
        <v>3909952597</v>
      </c>
      <c r="H589" s="10">
        <v>0</v>
      </c>
    </row>
    <row r="590" spans="1:8" ht="12.75">
      <c r="A590" s="126"/>
      <c r="B590" s="131">
        <v>1995</v>
      </c>
      <c r="C590" s="10">
        <v>1162485889</v>
      </c>
      <c r="D590" s="10">
        <v>1463600440</v>
      </c>
      <c r="E590" s="10">
        <v>864885764</v>
      </c>
      <c r="F590" s="10">
        <v>493225941</v>
      </c>
      <c r="G590" s="11">
        <f t="shared" si="48"/>
        <v>3984198034</v>
      </c>
      <c r="H590" s="10">
        <v>0</v>
      </c>
    </row>
    <row r="591" spans="1:8" ht="12.75">
      <c r="A591" s="126"/>
      <c r="B591" s="131">
        <v>1996</v>
      </c>
      <c r="C591" s="10">
        <v>1236711432</v>
      </c>
      <c r="D591" s="10">
        <v>1266424365</v>
      </c>
      <c r="E591" s="10">
        <v>905247281</v>
      </c>
      <c r="F591" s="10">
        <v>369674707</v>
      </c>
      <c r="G591" s="11">
        <f t="shared" si="48"/>
        <v>3778057785</v>
      </c>
      <c r="H591" s="10">
        <v>0</v>
      </c>
    </row>
    <row r="592" spans="1:8" ht="12.75">
      <c r="A592" s="126"/>
      <c r="B592" s="131">
        <v>1997</v>
      </c>
      <c r="C592" s="10">
        <v>1242837207</v>
      </c>
      <c r="D592" s="10">
        <v>1251259432</v>
      </c>
      <c r="E592" s="10">
        <v>909853333</v>
      </c>
      <c r="F592" s="10">
        <v>605162364</v>
      </c>
      <c r="G592" s="11">
        <f t="shared" si="48"/>
        <v>4009112336</v>
      </c>
      <c r="H592" s="10">
        <v>0</v>
      </c>
    </row>
    <row r="593" spans="1:8" ht="12.75">
      <c r="A593" s="126"/>
      <c r="B593" s="131">
        <v>1998</v>
      </c>
      <c r="C593" s="128">
        <v>1232207831</v>
      </c>
      <c r="D593" s="128">
        <v>1363392378</v>
      </c>
      <c r="E593" s="128">
        <v>958797014</v>
      </c>
      <c r="F593" s="128">
        <v>527811650</v>
      </c>
      <c r="G593" s="11">
        <f>SUM(C593:F593)</f>
        <v>4082208873</v>
      </c>
      <c r="H593" s="10">
        <v>0</v>
      </c>
    </row>
    <row r="594" spans="1:2" ht="12.75">
      <c r="A594" s="126"/>
      <c r="B594" s="131"/>
    </row>
    <row r="595" spans="1:8" ht="12.75">
      <c r="A595" s="126" t="s">
        <v>71</v>
      </c>
      <c r="B595" s="131">
        <v>1988</v>
      </c>
      <c r="C595" s="10">
        <v>319827097</v>
      </c>
      <c r="D595" s="10">
        <v>211836963</v>
      </c>
      <c r="E595" s="10">
        <v>350969222</v>
      </c>
      <c r="F595" s="10">
        <v>0</v>
      </c>
      <c r="G595" s="11">
        <f>SUM(C595:F595)</f>
        <v>882633282</v>
      </c>
      <c r="H595" s="10">
        <v>0</v>
      </c>
    </row>
    <row r="596" spans="1:8" ht="12.75">
      <c r="A596" s="126"/>
      <c r="B596" s="131">
        <v>1989</v>
      </c>
      <c r="C596" s="10">
        <v>321654307</v>
      </c>
      <c r="D596" s="10">
        <v>219131663</v>
      </c>
      <c r="E596" s="10">
        <v>371883149</v>
      </c>
      <c r="F596" s="10">
        <v>0</v>
      </c>
      <c r="G596" s="11">
        <f aca="true" t="shared" si="49" ref="G596:G604">SUM(C596:F596)</f>
        <v>912669119</v>
      </c>
      <c r="H596" s="10">
        <v>0</v>
      </c>
    </row>
    <row r="597" spans="1:8" ht="12.75">
      <c r="A597" s="126"/>
      <c r="B597" s="131">
        <v>1990</v>
      </c>
      <c r="C597" s="10">
        <v>325388423</v>
      </c>
      <c r="D597" s="10">
        <v>219521543.72</v>
      </c>
      <c r="E597" s="10">
        <v>456136849</v>
      </c>
      <c r="F597" s="10">
        <v>0</v>
      </c>
      <c r="G597" s="11">
        <f t="shared" si="49"/>
        <v>1001046815.72</v>
      </c>
      <c r="H597" s="10">
        <v>0</v>
      </c>
    </row>
    <row r="598" spans="1:8" ht="12.75">
      <c r="A598" s="126"/>
      <c r="B598" s="131">
        <v>1991</v>
      </c>
      <c r="C598" s="10">
        <v>368245037</v>
      </c>
      <c r="D598" s="10">
        <v>210735750</v>
      </c>
      <c r="E598" s="10">
        <v>502025018</v>
      </c>
      <c r="F598" s="10">
        <v>0</v>
      </c>
      <c r="G598" s="11">
        <f t="shared" si="49"/>
        <v>1081005805</v>
      </c>
      <c r="H598" s="10">
        <v>0</v>
      </c>
    </row>
    <row r="599" spans="1:8" ht="12.75">
      <c r="A599" s="126"/>
      <c r="B599" s="131">
        <v>1992</v>
      </c>
      <c r="C599" s="10">
        <v>376679927</v>
      </c>
      <c r="D599" s="10">
        <v>242273021.44</v>
      </c>
      <c r="E599" s="10">
        <v>512768938</v>
      </c>
      <c r="F599" s="10">
        <v>0</v>
      </c>
      <c r="G599" s="11">
        <f t="shared" si="49"/>
        <v>1131721886.44</v>
      </c>
      <c r="H599" s="10">
        <v>0</v>
      </c>
    </row>
    <row r="600" spans="1:8" ht="12.75">
      <c r="A600" s="126"/>
      <c r="B600" s="131">
        <v>1993</v>
      </c>
      <c r="C600" s="10">
        <v>385572008</v>
      </c>
      <c r="D600" s="10">
        <v>213513375</v>
      </c>
      <c r="E600" s="10">
        <v>532791316</v>
      </c>
      <c r="F600" s="10">
        <v>37437552</v>
      </c>
      <c r="G600" s="11">
        <f t="shared" si="49"/>
        <v>1169314251</v>
      </c>
      <c r="H600" s="10">
        <v>0</v>
      </c>
    </row>
    <row r="601" spans="1:8" ht="12.75">
      <c r="A601" s="126"/>
      <c r="B601" s="131">
        <v>1994</v>
      </c>
      <c r="C601" s="10">
        <v>401468979</v>
      </c>
      <c r="D601" s="10">
        <v>296839571</v>
      </c>
      <c r="E601" s="10">
        <v>536393798</v>
      </c>
      <c r="F601" s="10">
        <v>7407963</v>
      </c>
      <c r="G601" s="11">
        <f t="shared" si="49"/>
        <v>1242110311</v>
      </c>
      <c r="H601" s="10">
        <v>0</v>
      </c>
    </row>
    <row r="602" spans="1:8" ht="12.75">
      <c r="A602" s="126"/>
      <c r="B602" s="131">
        <v>1995</v>
      </c>
      <c r="C602" s="10">
        <v>432912350</v>
      </c>
      <c r="D602" s="10">
        <v>336766379</v>
      </c>
      <c r="E602" s="10">
        <v>534013201</v>
      </c>
      <c r="F602" s="10">
        <v>47207038</v>
      </c>
      <c r="G602" s="11">
        <f t="shared" si="49"/>
        <v>1350898968</v>
      </c>
      <c r="H602" s="10">
        <v>0</v>
      </c>
    </row>
    <row r="603" spans="1:8" ht="12.75">
      <c r="A603" s="126"/>
      <c r="B603" s="131">
        <v>1996</v>
      </c>
      <c r="C603" s="10">
        <v>406121463</v>
      </c>
      <c r="D603" s="10">
        <v>268629892</v>
      </c>
      <c r="E603" s="10">
        <v>565547539</v>
      </c>
      <c r="F603" s="10">
        <v>24256408</v>
      </c>
      <c r="G603" s="11">
        <f t="shared" si="49"/>
        <v>1264555302</v>
      </c>
      <c r="H603" s="10">
        <v>0</v>
      </c>
    </row>
    <row r="604" spans="1:8" ht="12.75">
      <c r="A604" s="126"/>
      <c r="B604" s="131">
        <v>1997</v>
      </c>
      <c r="C604" s="10">
        <v>450394807</v>
      </c>
      <c r="D604" s="10">
        <v>247316630</v>
      </c>
      <c r="E604" s="10">
        <v>574590966</v>
      </c>
      <c r="F604" s="10">
        <v>24959051</v>
      </c>
      <c r="G604" s="11">
        <f t="shared" si="49"/>
        <v>1297261454</v>
      </c>
      <c r="H604" s="10">
        <v>0</v>
      </c>
    </row>
    <row r="605" spans="1:8" ht="12.75">
      <c r="A605" s="126"/>
      <c r="B605" s="131">
        <v>1998</v>
      </c>
      <c r="C605" s="128">
        <v>425880377</v>
      </c>
      <c r="D605" s="128">
        <v>234904435</v>
      </c>
      <c r="E605" s="128">
        <v>598353464</v>
      </c>
      <c r="F605" s="128">
        <v>39620560</v>
      </c>
      <c r="G605" s="11">
        <f>SUM(C605:F605)</f>
        <v>1298758836</v>
      </c>
      <c r="H605" s="10">
        <v>0</v>
      </c>
    </row>
    <row r="606" spans="1:2" ht="12.75">
      <c r="A606" s="126"/>
      <c r="B606" s="131"/>
    </row>
    <row r="607" spans="1:8" ht="12.75">
      <c r="A607" s="126" t="s">
        <v>72</v>
      </c>
      <c r="B607" s="131">
        <v>1988</v>
      </c>
      <c r="C607" s="10">
        <v>983454251</v>
      </c>
      <c r="D607" s="10">
        <v>1187279276</v>
      </c>
      <c r="E607" s="10">
        <v>1120812622</v>
      </c>
      <c r="F607" s="10">
        <v>0</v>
      </c>
      <c r="G607" s="11">
        <f>SUM(C607:F607)</f>
        <v>3291546149</v>
      </c>
      <c r="H607" s="10">
        <v>0</v>
      </c>
    </row>
    <row r="608" spans="1:8" ht="12.75">
      <c r="A608" s="126"/>
      <c r="B608" s="131">
        <v>1989</v>
      </c>
      <c r="C608" s="10">
        <v>939877756</v>
      </c>
      <c r="D608" s="10">
        <v>1340779418</v>
      </c>
      <c r="E608" s="10">
        <v>1246550050</v>
      </c>
      <c r="F608" s="10">
        <v>0</v>
      </c>
      <c r="G608" s="11">
        <f aca="true" t="shared" si="50" ref="G608:G616">SUM(C608:F608)</f>
        <v>3527207224</v>
      </c>
      <c r="H608" s="10">
        <v>0</v>
      </c>
    </row>
    <row r="609" spans="1:8" ht="12.75">
      <c r="A609" s="126"/>
      <c r="B609" s="131">
        <v>1990</v>
      </c>
      <c r="C609" s="10">
        <v>982868253</v>
      </c>
      <c r="D609" s="10">
        <v>1455954371.16</v>
      </c>
      <c r="E609" s="10">
        <v>1381928234</v>
      </c>
      <c r="F609" s="10">
        <v>0</v>
      </c>
      <c r="G609" s="11">
        <f t="shared" si="50"/>
        <v>3820750858.16</v>
      </c>
      <c r="H609" s="10">
        <v>0</v>
      </c>
    </row>
    <row r="610" spans="1:8" ht="12.75">
      <c r="A610" s="126"/>
      <c r="B610" s="131">
        <v>1991</v>
      </c>
      <c r="C610" s="10">
        <v>1076399245</v>
      </c>
      <c r="D610" s="10">
        <v>1357274758</v>
      </c>
      <c r="E610" s="10">
        <v>1469942227</v>
      </c>
      <c r="F610" s="10">
        <v>0</v>
      </c>
      <c r="G610" s="11">
        <f t="shared" si="50"/>
        <v>3903616230</v>
      </c>
      <c r="H610" s="10">
        <v>0</v>
      </c>
    </row>
    <row r="611" spans="1:8" ht="12.75">
      <c r="A611" s="126"/>
      <c r="B611" s="131">
        <v>1992</v>
      </c>
      <c r="C611" s="10">
        <v>1135747271</v>
      </c>
      <c r="D611" s="10">
        <v>1301215746.56</v>
      </c>
      <c r="E611" s="10">
        <v>1571640097</v>
      </c>
      <c r="F611" s="10">
        <v>0</v>
      </c>
      <c r="G611" s="11">
        <f t="shared" si="50"/>
        <v>4008603114.56</v>
      </c>
      <c r="H611" s="10">
        <v>0</v>
      </c>
    </row>
    <row r="612" spans="1:8" ht="12.75">
      <c r="A612" s="126"/>
      <c r="B612" s="131">
        <v>1993</v>
      </c>
      <c r="C612" s="10">
        <v>1202592049</v>
      </c>
      <c r="D612" s="10">
        <v>1112059894</v>
      </c>
      <c r="E612" s="10">
        <v>1686502690</v>
      </c>
      <c r="F612" s="10">
        <v>0</v>
      </c>
      <c r="G612" s="11">
        <f t="shared" si="50"/>
        <v>4001154633</v>
      </c>
      <c r="H612" s="10">
        <v>0</v>
      </c>
    </row>
    <row r="613" spans="1:8" ht="12.75">
      <c r="A613" s="126"/>
      <c r="B613" s="131">
        <v>1994</v>
      </c>
      <c r="C613" s="10">
        <v>1268795868</v>
      </c>
      <c r="D613" s="10">
        <v>1319815450</v>
      </c>
      <c r="E613" s="10">
        <v>1745011167</v>
      </c>
      <c r="F613" s="10">
        <v>0</v>
      </c>
      <c r="G613" s="11">
        <f t="shared" si="50"/>
        <v>4333622485</v>
      </c>
      <c r="H613" s="10">
        <v>0</v>
      </c>
    </row>
    <row r="614" spans="1:8" ht="12.75">
      <c r="A614" s="126"/>
      <c r="B614" s="131">
        <v>1995</v>
      </c>
      <c r="C614" s="10">
        <v>1377155879</v>
      </c>
      <c r="D614" s="10">
        <v>1530405980</v>
      </c>
      <c r="E614" s="10">
        <v>1767044880</v>
      </c>
      <c r="F614" s="10">
        <v>0</v>
      </c>
      <c r="G614" s="11">
        <f t="shared" si="50"/>
        <v>4674606739</v>
      </c>
      <c r="H614" s="10">
        <v>0</v>
      </c>
    </row>
    <row r="615" spans="1:8" ht="12.75">
      <c r="A615" s="126"/>
      <c r="B615" s="131">
        <v>1996</v>
      </c>
      <c r="C615" s="10">
        <v>1388187363</v>
      </c>
      <c r="D615" s="10">
        <v>1123817700</v>
      </c>
      <c r="E615" s="10">
        <v>2117462093</v>
      </c>
      <c r="F615" s="10">
        <v>0</v>
      </c>
      <c r="G615" s="11">
        <f t="shared" si="50"/>
        <v>4629467156</v>
      </c>
      <c r="H615" s="10">
        <v>0</v>
      </c>
    </row>
    <row r="616" spans="1:8" ht="12.75">
      <c r="A616" s="126"/>
      <c r="B616" s="131">
        <v>1997</v>
      </c>
      <c r="C616" s="10">
        <v>1330673454</v>
      </c>
      <c r="D616" s="10">
        <v>1296128142</v>
      </c>
      <c r="E616" s="10">
        <v>1966606840</v>
      </c>
      <c r="F616" s="10">
        <v>0</v>
      </c>
      <c r="G616" s="11">
        <f t="shared" si="50"/>
        <v>4593408436</v>
      </c>
      <c r="H616" s="10">
        <v>0</v>
      </c>
    </row>
    <row r="617" spans="1:8" ht="12.75">
      <c r="A617" s="126"/>
      <c r="B617" s="131">
        <v>1998</v>
      </c>
      <c r="C617" s="128">
        <v>1666545855</v>
      </c>
      <c r="D617" s="128">
        <v>1359800366</v>
      </c>
      <c r="E617" s="128">
        <v>2701101642</v>
      </c>
      <c r="F617" s="10">
        <v>0</v>
      </c>
      <c r="G617" s="11">
        <f>SUM(C617:F617)</f>
        <v>5727447863</v>
      </c>
      <c r="H617" s="10">
        <v>0</v>
      </c>
    </row>
    <row r="618" spans="1:2" ht="12.75">
      <c r="A618" s="126"/>
      <c r="B618" s="131"/>
    </row>
    <row r="619" spans="1:8" ht="12.75">
      <c r="A619" s="126" t="s">
        <v>73</v>
      </c>
      <c r="B619" s="131">
        <v>1988</v>
      </c>
      <c r="C619" s="10">
        <v>97626321</v>
      </c>
      <c r="D619" s="10">
        <v>94368976</v>
      </c>
      <c r="E619" s="10">
        <v>85482029</v>
      </c>
      <c r="F619" s="10">
        <v>0</v>
      </c>
      <c r="G619" s="11">
        <f>SUM(C619:F619)</f>
        <v>277477326</v>
      </c>
      <c r="H619" s="10">
        <v>0</v>
      </c>
    </row>
    <row r="620" spans="1:8" ht="12.75">
      <c r="A620" s="126"/>
      <c r="B620" s="131">
        <v>1989</v>
      </c>
      <c r="C620" s="10">
        <v>90923902</v>
      </c>
      <c r="D620" s="10">
        <v>84285866</v>
      </c>
      <c r="E620" s="10">
        <v>90453608</v>
      </c>
      <c r="F620" s="10">
        <v>0</v>
      </c>
      <c r="G620" s="11">
        <f aca="true" t="shared" si="51" ref="G620:G628">SUM(C620:F620)</f>
        <v>265663376</v>
      </c>
      <c r="H620" s="10">
        <v>0</v>
      </c>
    </row>
    <row r="621" spans="1:8" ht="12.75">
      <c r="A621" s="126"/>
      <c r="B621" s="131">
        <v>1990</v>
      </c>
      <c r="C621" s="10">
        <v>90058438</v>
      </c>
      <c r="D621" s="10">
        <v>93698388.68</v>
      </c>
      <c r="E621" s="10">
        <v>97798492</v>
      </c>
      <c r="F621" s="10">
        <v>0</v>
      </c>
      <c r="G621" s="11">
        <f t="shared" si="51"/>
        <v>281555318.68</v>
      </c>
      <c r="H621" s="10">
        <v>0</v>
      </c>
    </row>
    <row r="622" spans="1:8" ht="12.75">
      <c r="A622" s="126"/>
      <c r="B622" s="131">
        <v>1991</v>
      </c>
      <c r="C622" s="10">
        <v>96951799</v>
      </c>
      <c r="D622" s="10">
        <v>81766219</v>
      </c>
      <c r="E622" s="10">
        <v>99883708</v>
      </c>
      <c r="F622" s="10">
        <v>0</v>
      </c>
      <c r="G622" s="11">
        <f t="shared" si="51"/>
        <v>278601726</v>
      </c>
      <c r="H622" s="10">
        <v>0</v>
      </c>
    </row>
    <row r="623" spans="1:8" ht="12.75">
      <c r="A623" s="126"/>
      <c r="B623" s="131">
        <v>1992</v>
      </c>
      <c r="C623" s="10">
        <v>105896069</v>
      </c>
      <c r="D623" s="10">
        <v>82392605.08</v>
      </c>
      <c r="E623" s="10">
        <v>112094162</v>
      </c>
      <c r="F623" s="10">
        <v>0</v>
      </c>
      <c r="G623" s="11">
        <f t="shared" si="51"/>
        <v>300382836.08</v>
      </c>
      <c r="H623" s="10">
        <v>0</v>
      </c>
    </row>
    <row r="624" spans="1:8" ht="12.75">
      <c r="A624" s="126"/>
      <c r="B624" s="131">
        <v>1993</v>
      </c>
      <c r="C624" s="10">
        <v>110151591</v>
      </c>
      <c r="D624" s="10">
        <v>66544761</v>
      </c>
      <c r="E624" s="10">
        <v>123196590</v>
      </c>
      <c r="F624" s="10">
        <v>0</v>
      </c>
      <c r="G624" s="11">
        <f t="shared" si="51"/>
        <v>299892942</v>
      </c>
      <c r="H624" s="10">
        <v>0</v>
      </c>
    </row>
    <row r="625" spans="1:8" ht="12.75">
      <c r="A625" s="126"/>
      <c r="B625" s="131">
        <v>1994</v>
      </c>
      <c r="C625" s="10">
        <v>120563305</v>
      </c>
      <c r="D625" s="10">
        <v>82776199</v>
      </c>
      <c r="E625" s="10">
        <v>127681818</v>
      </c>
      <c r="F625" s="10">
        <v>0</v>
      </c>
      <c r="G625" s="11">
        <f t="shared" si="51"/>
        <v>331021322</v>
      </c>
      <c r="H625" s="10">
        <v>0</v>
      </c>
    </row>
    <row r="626" spans="1:8" ht="12.75">
      <c r="A626" s="126"/>
      <c r="B626" s="131">
        <v>1995</v>
      </c>
      <c r="C626" s="10">
        <v>128258372</v>
      </c>
      <c r="D626" s="10">
        <v>91755805</v>
      </c>
      <c r="E626" s="10">
        <v>125844578</v>
      </c>
      <c r="F626" s="10">
        <v>0</v>
      </c>
      <c r="G626" s="11">
        <f t="shared" si="51"/>
        <v>345858755</v>
      </c>
      <c r="H626" s="10">
        <v>0</v>
      </c>
    </row>
    <row r="627" spans="1:8" ht="12.75">
      <c r="A627" s="126"/>
      <c r="B627" s="131">
        <v>1996</v>
      </c>
      <c r="C627" s="10">
        <v>144853471</v>
      </c>
      <c r="D627" s="10">
        <v>64293629</v>
      </c>
      <c r="E627" s="10">
        <v>139762212</v>
      </c>
      <c r="F627" s="10">
        <v>0</v>
      </c>
      <c r="G627" s="11">
        <f t="shared" si="51"/>
        <v>348909312</v>
      </c>
      <c r="H627" s="10">
        <v>0</v>
      </c>
    </row>
    <row r="628" spans="1:8" ht="12.75">
      <c r="A628" s="126"/>
      <c r="B628" s="131">
        <v>1997</v>
      </c>
      <c r="C628" s="10">
        <v>132336804</v>
      </c>
      <c r="D628" s="10">
        <v>73610903</v>
      </c>
      <c r="E628" s="10">
        <v>137395545</v>
      </c>
      <c r="F628" s="10">
        <v>0</v>
      </c>
      <c r="G628" s="11">
        <f t="shared" si="51"/>
        <v>343343252</v>
      </c>
      <c r="H628" s="10">
        <v>0</v>
      </c>
    </row>
    <row r="629" spans="1:8" ht="12.75">
      <c r="A629" s="126"/>
      <c r="B629" s="131">
        <v>1998</v>
      </c>
      <c r="C629" s="128">
        <v>133370742</v>
      </c>
      <c r="D629" s="128">
        <v>65128698</v>
      </c>
      <c r="E629" s="128">
        <v>147217331</v>
      </c>
      <c r="F629" s="10">
        <v>0</v>
      </c>
      <c r="G629" s="11">
        <f>SUM(C629:F629)</f>
        <v>345716771</v>
      </c>
      <c r="H629" s="10">
        <v>0</v>
      </c>
    </row>
    <row r="630" spans="1:2" ht="12.75">
      <c r="A630" s="126"/>
      <c r="B630" s="131"/>
    </row>
    <row r="631" spans="1:8" ht="12.75">
      <c r="A631" s="120" t="s">
        <v>343</v>
      </c>
      <c r="B631" s="122">
        <v>1988</v>
      </c>
      <c r="C631" s="1">
        <f aca="true" t="shared" si="52" ref="C631:H641">+C19+C7+C43+C31+C55+C67+C79+C91+C115+C127+C139+C187+C151+C163+C175+C199+C211+C223+C259+C247+C235+C271+C283+C307+C295+C319+C403+C415+C331+C355+C367+C379+C343+C391+C427+C439+C451+C463+C475+C487+C499+C511+C523+C535+C547+C571+C559+C583+C607+C595+C619+C103</f>
        <v>56388254348</v>
      </c>
      <c r="D631" s="1">
        <f t="shared" si="52"/>
        <v>47263267591</v>
      </c>
      <c r="E631" s="1">
        <f t="shared" si="52"/>
        <v>67909694904</v>
      </c>
      <c r="F631" s="1">
        <f t="shared" si="52"/>
        <v>13003786835</v>
      </c>
      <c r="G631" s="3">
        <f t="shared" si="52"/>
        <v>184565003678</v>
      </c>
      <c r="H631" s="1">
        <f t="shared" si="52"/>
        <v>65627302</v>
      </c>
    </row>
    <row r="632" spans="1:8" ht="12.75">
      <c r="A632"/>
      <c r="B632" s="122">
        <v>1989</v>
      </c>
      <c r="C632" s="1">
        <f t="shared" si="52"/>
        <v>55236476397</v>
      </c>
      <c r="D632" s="1">
        <f t="shared" si="52"/>
        <v>51478466586</v>
      </c>
      <c r="E632" s="1">
        <f t="shared" si="52"/>
        <v>72068971823</v>
      </c>
      <c r="F632" s="1">
        <f t="shared" si="52"/>
        <v>13398723461</v>
      </c>
      <c r="G632" s="3">
        <f t="shared" si="52"/>
        <v>192182638267</v>
      </c>
      <c r="H632" s="1">
        <f t="shared" si="52"/>
        <v>83207030</v>
      </c>
    </row>
    <row r="633" spans="1:8" ht="12.75">
      <c r="A633"/>
      <c r="B633" s="122">
        <v>1990</v>
      </c>
      <c r="C633" s="1">
        <f t="shared" si="52"/>
        <v>59745978030</v>
      </c>
      <c r="D633" s="1">
        <f t="shared" si="52"/>
        <v>59210480857.20001</v>
      </c>
      <c r="E633" s="1">
        <f t="shared" si="52"/>
        <v>76031191445</v>
      </c>
      <c r="F633" s="1">
        <f t="shared" si="52"/>
        <v>13185715755</v>
      </c>
      <c r="G633" s="3">
        <f t="shared" si="52"/>
        <v>208173366087.2</v>
      </c>
      <c r="H633" s="1">
        <f t="shared" si="52"/>
        <v>86486025</v>
      </c>
    </row>
    <row r="634" spans="1:8" ht="12.75">
      <c r="A634"/>
      <c r="B634" s="122">
        <v>1991</v>
      </c>
      <c r="C634" s="1">
        <f t="shared" si="52"/>
        <v>63124415917</v>
      </c>
      <c r="D634" s="1">
        <f t="shared" si="52"/>
        <v>54110160997</v>
      </c>
      <c r="E634" s="1">
        <f t="shared" si="52"/>
        <v>77211223791</v>
      </c>
      <c r="F634" s="1">
        <f t="shared" si="52"/>
        <v>15049158581</v>
      </c>
      <c r="G634" s="3">
        <f t="shared" si="52"/>
        <v>209494959286</v>
      </c>
      <c r="H634" s="1">
        <f t="shared" si="52"/>
        <v>101244119</v>
      </c>
    </row>
    <row r="635" spans="1:8" ht="12.75">
      <c r="A635"/>
      <c r="B635" s="122">
        <v>1992</v>
      </c>
      <c r="C635" s="1">
        <f t="shared" si="52"/>
        <v>66782571580</v>
      </c>
      <c r="D635" s="1">
        <f t="shared" si="52"/>
        <v>56703419958.79999</v>
      </c>
      <c r="E635" s="1">
        <f t="shared" si="52"/>
        <v>79348307053</v>
      </c>
      <c r="F635" s="1">
        <f t="shared" si="52"/>
        <v>12888318201</v>
      </c>
      <c r="G635" s="3">
        <f t="shared" si="52"/>
        <v>215722616792.80002</v>
      </c>
      <c r="H635" s="1">
        <f t="shared" si="52"/>
        <v>126323239</v>
      </c>
    </row>
    <row r="636" spans="1:8" ht="12.75">
      <c r="A636"/>
      <c r="B636" s="122">
        <v>1993</v>
      </c>
      <c r="C636" s="1">
        <f t="shared" si="52"/>
        <v>71523564638</v>
      </c>
      <c r="D636" s="1">
        <f t="shared" si="52"/>
        <v>48902588001</v>
      </c>
      <c r="E636" s="1">
        <f t="shared" si="52"/>
        <v>82280654795</v>
      </c>
      <c r="F636" s="1">
        <f t="shared" si="52"/>
        <v>12195899332</v>
      </c>
      <c r="G636" s="3">
        <f t="shared" si="52"/>
        <v>214902706766</v>
      </c>
      <c r="H636" s="1">
        <f t="shared" si="52"/>
        <v>116194692</v>
      </c>
    </row>
    <row r="637" spans="1:8" ht="12.75">
      <c r="A637"/>
      <c r="B637" s="122">
        <v>1994</v>
      </c>
      <c r="C637" s="1">
        <f t="shared" si="52"/>
        <v>76465077072</v>
      </c>
      <c r="D637" s="1">
        <f t="shared" si="52"/>
        <v>64056662631</v>
      </c>
      <c r="E637" s="1">
        <f t="shared" si="52"/>
        <v>82657912116</v>
      </c>
      <c r="F637" s="1">
        <f t="shared" si="52"/>
        <v>11394978331</v>
      </c>
      <c r="G637" s="3">
        <f t="shared" si="52"/>
        <v>234574630150</v>
      </c>
      <c r="H637" s="1">
        <f t="shared" si="52"/>
        <v>127716287</v>
      </c>
    </row>
    <row r="638" spans="1:8" ht="12.75">
      <c r="A638"/>
      <c r="B638" s="122">
        <v>1995</v>
      </c>
      <c r="C638" s="1">
        <f t="shared" si="52"/>
        <v>81386026586</v>
      </c>
      <c r="D638" s="1">
        <f t="shared" si="52"/>
        <v>65051449590</v>
      </c>
      <c r="E638" s="1">
        <f t="shared" si="52"/>
        <v>88302485204</v>
      </c>
      <c r="F638" s="1">
        <f t="shared" si="52"/>
        <v>10670395993</v>
      </c>
      <c r="G638" s="3">
        <f t="shared" si="52"/>
        <v>245410357373</v>
      </c>
      <c r="H638" s="1">
        <f t="shared" si="52"/>
        <v>147261114</v>
      </c>
    </row>
    <row r="639" spans="1:8" ht="12.75">
      <c r="A639"/>
      <c r="B639" s="122">
        <v>1996</v>
      </c>
      <c r="C639" s="1">
        <f t="shared" si="52"/>
        <v>80118134719</v>
      </c>
      <c r="D639" s="1">
        <f t="shared" si="52"/>
        <v>56008408418</v>
      </c>
      <c r="E639" s="1">
        <f t="shared" si="52"/>
        <v>93955094633</v>
      </c>
      <c r="F639" s="1">
        <f t="shared" si="52"/>
        <v>8691527510</v>
      </c>
      <c r="G639" s="3">
        <f t="shared" si="52"/>
        <v>238773165280</v>
      </c>
      <c r="H639" s="1">
        <f t="shared" si="52"/>
        <v>115973403</v>
      </c>
    </row>
    <row r="640" spans="1:8" ht="12.75">
      <c r="A640"/>
      <c r="B640" s="122">
        <v>1997</v>
      </c>
      <c r="C640" s="1">
        <f t="shared" si="52"/>
        <v>81291968089</v>
      </c>
      <c r="D640" s="1">
        <f t="shared" si="52"/>
        <v>60690697981</v>
      </c>
      <c r="E640" s="1">
        <f t="shared" si="52"/>
        <v>95865833782</v>
      </c>
      <c r="F640" s="1">
        <f t="shared" si="52"/>
        <v>9343241569</v>
      </c>
      <c r="G640" s="3">
        <f t="shared" si="52"/>
        <v>247191741421</v>
      </c>
      <c r="H640" s="1">
        <f t="shared" si="52"/>
        <v>131079061</v>
      </c>
    </row>
    <row r="641" spans="1:8" ht="12.75">
      <c r="A641"/>
      <c r="B641" s="122">
        <v>1998</v>
      </c>
      <c r="C641" s="1">
        <f t="shared" si="52"/>
        <v>84536044451</v>
      </c>
      <c r="D641" s="1">
        <f t="shared" si="52"/>
        <v>58426760693</v>
      </c>
      <c r="E641" s="1">
        <f t="shared" si="52"/>
        <v>101781346921</v>
      </c>
      <c r="F641" s="1">
        <f t="shared" si="52"/>
        <v>7868201364</v>
      </c>
      <c r="G641" s="3">
        <f t="shared" si="52"/>
        <v>252612353429</v>
      </c>
      <c r="H641" s="1">
        <f t="shared" si="52"/>
        <v>126213567</v>
      </c>
    </row>
    <row r="642" spans="1:8" ht="12.75">
      <c r="A642"/>
      <c r="B642" s="132" t="s">
        <v>131</v>
      </c>
      <c r="C642" s="129">
        <f aca="true" t="shared" si="53" ref="C642:H642">SUM(C631:C641)</f>
        <v>776598511827</v>
      </c>
      <c r="D642" s="129">
        <f t="shared" si="53"/>
        <v>621902363304</v>
      </c>
      <c r="E642" s="129">
        <f t="shared" si="53"/>
        <v>917412716467</v>
      </c>
      <c r="F642" s="129">
        <f t="shared" si="53"/>
        <v>127689946932</v>
      </c>
      <c r="G642" s="130">
        <f t="shared" si="53"/>
        <v>2443603538530</v>
      </c>
      <c r="H642" s="129">
        <f t="shared" si="53"/>
        <v>1227325839</v>
      </c>
    </row>
    <row r="643" spans="1:8" ht="12.75">
      <c r="A643"/>
      <c r="B643" s="122"/>
      <c r="C643" s="1"/>
      <c r="D643" s="1"/>
      <c r="E643" s="1"/>
      <c r="F643" s="1"/>
      <c r="G643" s="1"/>
      <c r="H643" s="1"/>
    </row>
    <row r="644" ht="12.75">
      <c r="B644" s="131"/>
    </row>
    <row r="645" ht="12.75">
      <c r="B645" s="131"/>
    </row>
    <row r="646" ht="12.75">
      <c r="B646" s="131"/>
    </row>
    <row r="647" ht="12.75">
      <c r="B647" s="131"/>
    </row>
    <row r="648" ht="12.75">
      <c r="B648" s="131"/>
    </row>
    <row r="649" ht="12.75">
      <c r="B649" s="131"/>
    </row>
    <row r="650" ht="12.75">
      <c r="B650" s="131"/>
    </row>
    <row r="651" ht="12.75">
      <c r="B651" s="131"/>
    </row>
    <row r="652" ht="12.75">
      <c r="B652" s="131"/>
    </row>
    <row r="653" ht="12.75">
      <c r="B653" s="131"/>
    </row>
    <row r="654" ht="12.75">
      <c r="B654" s="131"/>
    </row>
    <row r="655" ht="12.75">
      <c r="B655" s="131"/>
    </row>
    <row r="656" ht="12.75">
      <c r="B656" s="131"/>
    </row>
    <row r="657" ht="12.75">
      <c r="B657" s="131"/>
    </row>
    <row r="658" ht="12.75">
      <c r="B658" s="131"/>
    </row>
    <row r="659" ht="12.75">
      <c r="B659" s="131"/>
    </row>
    <row r="660" ht="12.75">
      <c r="B660" s="131"/>
    </row>
    <row r="661" ht="12.75">
      <c r="B661" s="131"/>
    </row>
    <row r="662" ht="12.75">
      <c r="B662" s="131"/>
    </row>
    <row r="663" ht="12.75">
      <c r="B663" s="131"/>
    </row>
    <row r="664" ht="12.75">
      <c r="B664" s="131"/>
    </row>
    <row r="665" ht="12.75">
      <c r="B665" s="131"/>
    </row>
    <row r="666" ht="12.75">
      <c r="B666" s="131"/>
    </row>
    <row r="667" ht="12.75">
      <c r="B667" s="131"/>
    </row>
    <row r="668" ht="12.75">
      <c r="B668" s="131"/>
    </row>
    <row r="669" ht="12.75">
      <c r="B669" s="131"/>
    </row>
    <row r="670" ht="12.75">
      <c r="B670" s="131"/>
    </row>
    <row r="671" ht="12.75">
      <c r="B671" s="131"/>
    </row>
    <row r="672" ht="12.75">
      <c r="B672" s="131"/>
    </row>
    <row r="673" ht="12.75">
      <c r="B673" s="131"/>
    </row>
    <row r="674" ht="12.75">
      <c r="B674" s="131"/>
    </row>
    <row r="675" ht="12.75">
      <c r="B675" s="131"/>
    </row>
    <row r="676" ht="12.75">
      <c r="B676" s="131"/>
    </row>
    <row r="677" ht="12.75">
      <c r="B677" s="131"/>
    </row>
    <row r="678" ht="12.75">
      <c r="B678" s="131"/>
    </row>
    <row r="679" ht="12.75">
      <c r="B679" s="131"/>
    </row>
    <row r="680" ht="12.75">
      <c r="B680" s="131"/>
    </row>
    <row r="681" ht="12.75">
      <c r="B681" s="131"/>
    </row>
    <row r="682" ht="12.75">
      <c r="B682" s="131"/>
    </row>
    <row r="683" ht="12.75">
      <c r="B683" s="131"/>
    </row>
    <row r="684" ht="12.75">
      <c r="B684" s="131"/>
    </row>
    <row r="685" ht="12.75">
      <c r="B685" s="131"/>
    </row>
    <row r="686" ht="12.75">
      <c r="B686" s="131"/>
    </row>
    <row r="687" ht="12.75">
      <c r="B687" s="131"/>
    </row>
    <row r="688" ht="12.75">
      <c r="B688" s="131"/>
    </row>
    <row r="689" ht="12.75">
      <c r="B689" s="131"/>
    </row>
    <row r="690" ht="12.75">
      <c r="B690" s="131"/>
    </row>
    <row r="691" ht="12.75">
      <c r="B691" s="131"/>
    </row>
    <row r="692" ht="12.75">
      <c r="B692" s="131"/>
    </row>
    <row r="693" ht="12.75">
      <c r="B693" s="131"/>
    </row>
    <row r="694" ht="12.75">
      <c r="B694" s="131"/>
    </row>
    <row r="695" ht="12.75">
      <c r="B695" s="131"/>
    </row>
    <row r="696" ht="12.75">
      <c r="B696" s="131"/>
    </row>
    <row r="697" ht="12.75">
      <c r="B697" s="131"/>
    </row>
    <row r="698" ht="12.75">
      <c r="B698" s="131"/>
    </row>
    <row r="699" ht="12.75">
      <c r="B699" s="131"/>
    </row>
    <row r="700" ht="12.75">
      <c r="B700" s="131"/>
    </row>
    <row r="701" ht="12.75">
      <c r="B701" s="131"/>
    </row>
    <row r="702" ht="12.75">
      <c r="B702" s="131"/>
    </row>
    <row r="703" ht="12.75">
      <c r="B703" s="131"/>
    </row>
    <row r="704" ht="12.75">
      <c r="B704" s="131"/>
    </row>
    <row r="705" ht="12.75">
      <c r="B705" s="131"/>
    </row>
    <row r="706" ht="12.75">
      <c r="B706" s="131"/>
    </row>
    <row r="707" ht="12.75">
      <c r="B707" s="131"/>
    </row>
    <row r="708" ht="12.75">
      <c r="B708" s="131"/>
    </row>
    <row r="709" ht="12.75">
      <c r="B709" s="131"/>
    </row>
    <row r="710" ht="12.75">
      <c r="B710" s="131"/>
    </row>
    <row r="711" ht="12.75">
      <c r="B711" s="131"/>
    </row>
    <row r="712" ht="12.75">
      <c r="B712" s="131"/>
    </row>
    <row r="713" ht="12.75">
      <c r="B713" s="131"/>
    </row>
    <row r="714" ht="12.75">
      <c r="B714" s="131"/>
    </row>
    <row r="715" ht="12.75">
      <c r="B715" s="131"/>
    </row>
    <row r="716" ht="12.75">
      <c r="B716" s="131"/>
    </row>
  </sheetData>
  <mergeCells count="5">
    <mergeCell ref="A97:A101"/>
    <mergeCell ref="A1:H1"/>
    <mergeCell ref="A2:H2"/>
    <mergeCell ref="H3:H5"/>
    <mergeCell ref="A49:A53"/>
  </mergeCells>
  <printOptions/>
  <pageMargins left="0" right="0" top="0.75" bottom="0.75" header="0.5" footer="0.5"/>
  <pageSetup horizontalDpi="600" verticalDpi="600" orientation="portrait" scale="65" r:id="rId1"/>
  <headerFooter alignWithMargins="0">
    <oddHeader>&amp;RNOLHGA</oddHeader>
    <oddFooter>&amp;CPremiums are derived from the Assessment Data Survey as filed by member co's.  Since GAs may correct the data for errors, totals may differ from those used by the GAs.  It MAY NOT be utilized in protesting actual GA assessments.</oddFooter>
  </headerFooter>
</worksheet>
</file>

<file path=xl/worksheets/sheet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1.00390625" style="16" customWidth="1"/>
    <col min="3" max="3" width="12.125" style="16" customWidth="1"/>
    <col min="4" max="4" width="8.12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109</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0</v>
      </c>
      <c r="C6" s="21">
        <v>0</v>
      </c>
      <c r="D6" s="21">
        <v>0</v>
      </c>
      <c r="E6" s="21">
        <v>0</v>
      </c>
      <c r="F6" s="21">
        <v>0</v>
      </c>
      <c r="G6" s="22"/>
      <c r="H6" s="22" t="s">
        <v>8</v>
      </c>
      <c r="I6" s="23" t="s">
        <v>0</v>
      </c>
    </row>
    <row r="7" spans="1:9" ht="12" customHeight="1">
      <c r="A7" s="20" t="s">
        <v>9</v>
      </c>
      <c r="B7" s="21">
        <v>0</v>
      </c>
      <c r="C7" s="21">
        <v>0</v>
      </c>
      <c r="D7" s="21">
        <v>0</v>
      </c>
      <c r="E7" s="21">
        <v>0</v>
      </c>
      <c r="F7" s="21">
        <v>0</v>
      </c>
      <c r="G7" s="22"/>
      <c r="H7" s="22"/>
      <c r="I7" s="23"/>
    </row>
    <row r="8" spans="1:9" ht="12.75">
      <c r="A8" s="20" t="s">
        <v>10</v>
      </c>
      <c r="B8" s="21">
        <v>555139.9747551805</v>
      </c>
      <c r="C8" s="21">
        <v>5876345.867667735</v>
      </c>
      <c r="D8" s="21">
        <v>2301.054034144188</v>
      </c>
      <c r="E8" s="21">
        <v>0</v>
      </c>
      <c r="F8" s="21">
        <v>6433786.89645706</v>
      </c>
      <c r="G8" s="22"/>
      <c r="H8" s="22" t="s">
        <v>0</v>
      </c>
      <c r="I8" s="23" t="s">
        <v>0</v>
      </c>
    </row>
    <row r="9" spans="1:9" ht="12.75">
      <c r="A9" s="20" t="s">
        <v>11</v>
      </c>
      <c r="B9" s="21">
        <v>0</v>
      </c>
      <c r="C9" s="21">
        <v>0</v>
      </c>
      <c r="D9" s="21">
        <v>0</v>
      </c>
      <c r="E9" s="21">
        <v>0</v>
      </c>
      <c r="F9" s="21">
        <v>0</v>
      </c>
      <c r="G9" s="22"/>
      <c r="H9" s="22" t="s">
        <v>0</v>
      </c>
      <c r="I9" s="23" t="s">
        <v>0</v>
      </c>
    </row>
    <row r="10" spans="1:9" ht="12.75">
      <c r="A10" s="20" t="s">
        <v>12</v>
      </c>
      <c r="B10" s="21">
        <v>0</v>
      </c>
      <c r="C10" s="21">
        <v>0</v>
      </c>
      <c r="D10" s="21">
        <v>0</v>
      </c>
      <c r="E10" s="21">
        <v>0</v>
      </c>
      <c r="F10" s="21">
        <v>0</v>
      </c>
      <c r="G10" s="22"/>
      <c r="H10" s="22" t="s">
        <v>13</v>
      </c>
      <c r="I10" s="23">
        <v>92859193.58</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492178.23</v>
      </c>
    </row>
    <row r="16" spans="1:9" ht="12.75">
      <c r="A16" s="20" t="s">
        <v>23</v>
      </c>
      <c r="B16" s="21">
        <v>0</v>
      </c>
      <c r="C16" s="21">
        <v>0</v>
      </c>
      <c r="D16" s="21">
        <v>0</v>
      </c>
      <c r="E16" s="21">
        <v>0</v>
      </c>
      <c r="F16" s="21">
        <v>0</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31395970.340000004</v>
      </c>
    </row>
    <row r="19" spans="1:9" ht="12.75">
      <c r="A19" s="20" t="s">
        <v>28</v>
      </c>
      <c r="B19" s="21">
        <v>2298960.569882873</v>
      </c>
      <c r="C19" s="21">
        <v>38487126.91266379</v>
      </c>
      <c r="D19" s="21">
        <v>49914.94864181112</v>
      </c>
      <c r="E19" s="21">
        <v>0</v>
      </c>
      <c r="F19" s="21">
        <v>40836002.43118847</v>
      </c>
      <c r="G19" s="22"/>
      <c r="H19" s="22" t="s">
        <v>29</v>
      </c>
      <c r="I19" s="23">
        <v>0</v>
      </c>
    </row>
    <row r="20" spans="1:9" ht="12.75">
      <c r="A20" s="20" t="s">
        <v>30</v>
      </c>
      <c r="B20" s="21">
        <v>266.0306553649404</v>
      </c>
      <c r="C20" s="21">
        <v>1100248.7799943625</v>
      </c>
      <c r="D20" s="21">
        <v>14029.39742031931</v>
      </c>
      <c r="E20" s="21">
        <v>0</v>
      </c>
      <c r="F20" s="21">
        <v>1114544.2080700467</v>
      </c>
      <c r="G20" s="22"/>
      <c r="H20" s="22" t="s">
        <v>31</v>
      </c>
      <c r="I20" s="23" t="s">
        <v>0</v>
      </c>
    </row>
    <row r="21" spans="1:9" ht="12.75">
      <c r="A21" s="20" t="s">
        <v>32</v>
      </c>
      <c r="B21" s="21">
        <v>0</v>
      </c>
      <c r="C21" s="21">
        <v>0</v>
      </c>
      <c r="D21" s="21">
        <v>0</v>
      </c>
      <c r="E21" s="21">
        <v>0</v>
      </c>
      <c r="F21" s="21">
        <v>0</v>
      </c>
      <c r="G21" s="22"/>
      <c r="H21" s="22" t="s">
        <v>33</v>
      </c>
      <c r="I21" s="23">
        <v>0</v>
      </c>
    </row>
    <row r="22" spans="1:9" ht="12.75">
      <c r="A22" s="20" t="s">
        <v>34</v>
      </c>
      <c r="B22" s="21">
        <v>0</v>
      </c>
      <c r="C22" s="21">
        <v>0</v>
      </c>
      <c r="D22" s="21">
        <v>0</v>
      </c>
      <c r="E22" s="21">
        <v>0</v>
      </c>
      <c r="F22" s="21">
        <v>0</v>
      </c>
      <c r="G22" s="22"/>
      <c r="H22" s="22" t="s">
        <v>35</v>
      </c>
      <c r="I22" s="23" t="s">
        <v>0</v>
      </c>
    </row>
    <row r="23" spans="1:9" ht="12.75">
      <c r="A23" s="20" t="s">
        <v>36</v>
      </c>
      <c r="B23" s="21">
        <v>0</v>
      </c>
      <c r="C23" s="21">
        <v>0</v>
      </c>
      <c r="D23" s="21">
        <v>0</v>
      </c>
      <c r="E23" s="21">
        <v>0</v>
      </c>
      <c r="F23" s="21">
        <v>0</v>
      </c>
      <c r="G23" s="22"/>
      <c r="H23" s="22" t="s">
        <v>37</v>
      </c>
      <c r="I23" s="23">
        <v>12999999.999999998</v>
      </c>
    </row>
    <row r="24" spans="1:9" ht="12.75">
      <c r="A24" s="20" t="s">
        <v>38</v>
      </c>
      <c r="B24" s="21">
        <v>0</v>
      </c>
      <c r="C24" s="21">
        <v>0</v>
      </c>
      <c r="D24" s="21">
        <v>0</v>
      </c>
      <c r="E24" s="21">
        <v>0</v>
      </c>
      <c r="F24" s="21">
        <v>0</v>
      </c>
      <c r="G24" s="22"/>
      <c r="H24" s="22"/>
      <c r="I24" s="23"/>
    </row>
    <row r="25" spans="1:9" ht="12.75">
      <c r="A25" s="20" t="s">
        <v>39</v>
      </c>
      <c r="B25" s="21">
        <v>0</v>
      </c>
      <c r="C25" s="21">
        <v>0</v>
      </c>
      <c r="D25" s="21">
        <v>0</v>
      </c>
      <c r="E25" s="21">
        <v>0</v>
      </c>
      <c r="F25" s="21">
        <v>0</v>
      </c>
      <c r="G25" s="22"/>
      <c r="H25" s="22" t="s">
        <v>40</v>
      </c>
      <c r="I25" s="23">
        <v>48955401.47</v>
      </c>
    </row>
    <row r="26" spans="1:9" ht="12.75">
      <c r="A26" s="20" t="s">
        <v>41</v>
      </c>
      <c r="B26" s="21">
        <v>0</v>
      </c>
      <c r="C26" s="21">
        <v>0</v>
      </c>
      <c r="D26" s="21">
        <v>0</v>
      </c>
      <c r="E26" s="21">
        <v>0</v>
      </c>
      <c r="F26" s="21">
        <v>0</v>
      </c>
      <c r="G26" s="22"/>
      <c r="H26" s="22" t="s">
        <v>42</v>
      </c>
      <c r="I26" s="23">
        <v>48955401.46999999</v>
      </c>
    </row>
    <row r="27" spans="1:9" ht="12.75">
      <c r="A27" s="20" t="s">
        <v>43</v>
      </c>
      <c r="B27" s="21">
        <v>0</v>
      </c>
      <c r="C27" s="21">
        <v>0</v>
      </c>
      <c r="D27" s="21">
        <v>0</v>
      </c>
      <c r="E27" s="21">
        <v>0</v>
      </c>
      <c r="F27" s="21">
        <v>0</v>
      </c>
      <c r="G27" s="22"/>
      <c r="H27" s="22"/>
      <c r="I27" s="23"/>
    </row>
    <row r="28" spans="1:9" ht="12.75">
      <c r="A28" s="20" t="s">
        <v>44</v>
      </c>
      <c r="B28" s="21">
        <v>0</v>
      </c>
      <c r="C28" s="21">
        <v>0</v>
      </c>
      <c r="D28" s="21">
        <v>0</v>
      </c>
      <c r="E28" s="21">
        <v>0</v>
      </c>
      <c r="F28" s="21">
        <v>0</v>
      </c>
      <c r="G28" s="22"/>
      <c r="H28" s="22"/>
      <c r="I28" s="23"/>
    </row>
    <row r="29" spans="1:9" ht="12.75">
      <c r="A29" s="20" t="s">
        <v>45</v>
      </c>
      <c r="B29" s="21">
        <v>0</v>
      </c>
      <c r="C29" s="21">
        <v>0</v>
      </c>
      <c r="D29" s="21">
        <v>0</v>
      </c>
      <c r="E29" s="21">
        <v>0</v>
      </c>
      <c r="F29" s="21">
        <v>0</v>
      </c>
      <c r="G29" s="22"/>
      <c r="H29" s="22"/>
      <c r="I29" s="23"/>
    </row>
    <row r="30" spans="1:9" ht="12.75">
      <c r="A30" s="20" t="s">
        <v>46</v>
      </c>
      <c r="B30" s="21">
        <v>0</v>
      </c>
      <c r="C30" s="21">
        <v>0</v>
      </c>
      <c r="D30" s="21">
        <v>0</v>
      </c>
      <c r="E30" s="21">
        <v>0</v>
      </c>
      <c r="F30" s="21">
        <v>0</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0</v>
      </c>
      <c r="C39" s="21">
        <v>0</v>
      </c>
      <c r="D39" s="21">
        <v>0</v>
      </c>
      <c r="E39" s="21">
        <v>0</v>
      </c>
      <c r="F39" s="21">
        <v>0</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0</v>
      </c>
      <c r="C42" s="21">
        <v>0</v>
      </c>
      <c r="D42" s="21">
        <v>0</v>
      </c>
      <c r="E42" s="21">
        <v>0</v>
      </c>
      <c r="F42" s="21">
        <v>0</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0</v>
      </c>
      <c r="C47" s="21">
        <v>0</v>
      </c>
      <c r="D47" s="21">
        <v>0</v>
      </c>
      <c r="E47" s="21">
        <v>0</v>
      </c>
      <c r="F47" s="21">
        <v>0</v>
      </c>
      <c r="G47" s="22"/>
      <c r="H47" s="22"/>
      <c r="I47" s="23"/>
    </row>
    <row r="48" spans="1:9" ht="12.75">
      <c r="A48" s="20" t="s">
        <v>64</v>
      </c>
      <c r="B48" s="21">
        <v>0</v>
      </c>
      <c r="C48" s="21">
        <v>2050.611785344761</v>
      </c>
      <c r="D48" s="21">
        <v>0</v>
      </c>
      <c r="E48" s="21">
        <v>0</v>
      </c>
      <c r="F48" s="21">
        <v>2050.611785344761</v>
      </c>
      <c r="G48" s="22"/>
      <c r="H48" s="22"/>
      <c r="I48" s="23"/>
    </row>
    <row r="49" spans="1:9" ht="12.75">
      <c r="A49" s="20" t="s">
        <v>65</v>
      </c>
      <c r="B49" s="21">
        <v>0</v>
      </c>
      <c r="C49" s="21">
        <v>0</v>
      </c>
      <c r="D49" s="21">
        <v>0</v>
      </c>
      <c r="E49" s="21">
        <v>0</v>
      </c>
      <c r="F49" s="21">
        <v>0</v>
      </c>
      <c r="G49" s="22"/>
      <c r="H49" s="22"/>
      <c r="I49" s="23"/>
    </row>
    <row r="50" spans="1:9" ht="12.75">
      <c r="A50" s="20" t="s">
        <v>66</v>
      </c>
      <c r="B50" s="21">
        <v>45011.77590529216</v>
      </c>
      <c r="C50" s="21">
        <v>523997.0081198643</v>
      </c>
      <c r="D50" s="21">
        <v>8.538473911819317</v>
      </c>
      <c r="E50" s="21">
        <v>0</v>
      </c>
      <c r="F50" s="21">
        <v>569017.3224990682</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2899378.3511987105</v>
      </c>
      <c r="C60" s="21">
        <v>45989769.180231094</v>
      </c>
      <c r="D60" s="21">
        <v>66253.93857018644</v>
      </c>
      <c r="E60" s="21">
        <v>0</v>
      </c>
      <c r="F60" s="21">
        <v>48955401.46999999</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I1"/>
    </sheetView>
  </sheetViews>
  <sheetFormatPr defaultColWidth="9.00390625" defaultRowHeight="12.75"/>
  <cols>
    <col min="1" max="1" width="15.625" style="16" customWidth="1"/>
    <col min="2" max="2" width="12.125" style="16" customWidth="1"/>
    <col min="3" max="3" width="11.625" style="16" customWidth="1"/>
    <col min="4" max="4" width="9.37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111</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1059479.3470255304</v>
      </c>
      <c r="C6" s="21">
        <v>274665.1934841826</v>
      </c>
      <c r="D6" s="21">
        <v>0</v>
      </c>
      <c r="E6" s="21">
        <v>0</v>
      </c>
      <c r="F6" s="21">
        <v>1334144.5405097129</v>
      </c>
      <c r="G6" s="22"/>
      <c r="H6" s="22" t="s">
        <v>8</v>
      </c>
      <c r="I6" s="23" t="s">
        <v>0</v>
      </c>
    </row>
    <row r="7" spans="1:9" ht="12" customHeight="1">
      <c r="A7" s="20" t="s">
        <v>9</v>
      </c>
      <c r="B7" s="21">
        <v>0</v>
      </c>
      <c r="C7" s="21">
        <v>0</v>
      </c>
      <c r="D7" s="21">
        <v>0</v>
      </c>
      <c r="E7" s="21">
        <v>0</v>
      </c>
      <c r="F7" s="21">
        <v>0</v>
      </c>
      <c r="G7" s="22"/>
      <c r="H7" s="22"/>
      <c r="I7" s="23"/>
    </row>
    <row r="8" spans="1:9" ht="12.75">
      <c r="A8" s="20" t="s">
        <v>10</v>
      </c>
      <c r="B8" s="21">
        <v>0</v>
      </c>
      <c r="C8" s="21">
        <v>0</v>
      </c>
      <c r="D8" s="21">
        <v>0</v>
      </c>
      <c r="E8" s="21">
        <v>0</v>
      </c>
      <c r="F8" s="21">
        <v>0</v>
      </c>
      <c r="G8" s="22"/>
      <c r="H8" s="22" t="s">
        <v>0</v>
      </c>
      <c r="I8" s="23" t="s">
        <v>0</v>
      </c>
    </row>
    <row r="9" spans="1:9" ht="12.75">
      <c r="A9" s="20" t="s">
        <v>11</v>
      </c>
      <c r="B9" s="21">
        <v>615471.4094706757</v>
      </c>
      <c r="C9" s="21">
        <v>159558.1586756236</v>
      </c>
      <c r="D9" s="21">
        <v>0</v>
      </c>
      <c r="E9" s="21">
        <v>0</v>
      </c>
      <c r="F9" s="21">
        <v>775029.5681462993</v>
      </c>
      <c r="G9" s="22"/>
      <c r="H9" s="22" t="s">
        <v>0</v>
      </c>
      <c r="I9" s="23" t="s">
        <v>0</v>
      </c>
    </row>
    <row r="10" spans="1:9" ht="12.75">
      <c r="A10" s="20" t="s">
        <v>12</v>
      </c>
      <c r="B10" s="21">
        <v>0</v>
      </c>
      <c r="C10" s="21">
        <v>0</v>
      </c>
      <c r="D10" s="21">
        <v>0</v>
      </c>
      <c r="E10" s="21">
        <v>0</v>
      </c>
      <c r="F10" s="21">
        <v>0</v>
      </c>
      <c r="G10" s="22"/>
      <c r="H10" s="22" t="s">
        <v>13</v>
      </c>
      <c r="I10" s="23">
        <v>55014949.35400905</v>
      </c>
    </row>
    <row r="11" spans="1:9" ht="12.75">
      <c r="A11" s="20" t="s">
        <v>14</v>
      </c>
      <c r="B11" s="21">
        <v>0</v>
      </c>
      <c r="C11" s="21">
        <v>0</v>
      </c>
      <c r="D11" s="21">
        <v>0</v>
      </c>
      <c r="E11" s="21">
        <v>0</v>
      </c>
      <c r="F11" s="21">
        <v>0</v>
      </c>
      <c r="G11" s="22"/>
      <c r="H11" s="22"/>
      <c r="I11" s="23"/>
    </row>
    <row r="12" spans="1:9" ht="12.75">
      <c r="A12" s="20" t="s">
        <v>15</v>
      </c>
      <c r="B12" s="21">
        <v>0</v>
      </c>
      <c r="C12" s="21">
        <v>0</v>
      </c>
      <c r="D12" s="21">
        <v>0</v>
      </c>
      <c r="E12" s="21">
        <v>0</v>
      </c>
      <c r="F12" s="21">
        <v>0</v>
      </c>
      <c r="G12" s="22"/>
      <c r="H12" s="22" t="s">
        <v>16</v>
      </c>
      <c r="I12" s="23"/>
    </row>
    <row r="13" spans="1:9" ht="12.75">
      <c r="A13" s="20" t="s">
        <v>17</v>
      </c>
      <c r="B13" s="21">
        <v>0</v>
      </c>
      <c r="C13" s="21">
        <v>0</v>
      </c>
      <c r="D13" s="21">
        <v>0</v>
      </c>
      <c r="E13" s="21">
        <v>0</v>
      </c>
      <c r="F13" s="21">
        <v>0</v>
      </c>
      <c r="G13" s="22"/>
      <c r="H13" s="22" t="s">
        <v>18</v>
      </c>
      <c r="I13" s="23">
        <v>0</v>
      </c>
    </row>
    <row r="14" spans="1:9" ht="12.75">
      <c r="A14" s="20" t="s">
        <v>19</v>
      </c>
      <c r="B14" s="21">
        <v>0</v>
      </c>
      <c r="C14" s="21">
        <v>0</v>
      </c>
      <c r="D14" s="21">
        <v>0</v>
      </c>
      <c r="E14" s="21">
        <v>0</v>
      </c>
      <c r="F14" s="21">
        <v>0</v>
      </c>
      <c r="G14" s="22"/>
      <c r="H14" s="22" t="s">
        <v>20</v>
      </c>
      <c r="I14" s="23">
        <v>0</v>
      </c>
    </row>
    <row r="15" spans="1:9" ht="12.75">
      <c r="A15" s="20" t="s">
        <v>21</v>
      </c>
      <c r="B15" s="21">
        <v>0</v>
      </c>
      <c r="C15" s="21">
        <v>0</v>
      </c>
      <c r="D15" s="21">
        <v>0</v>
      </c>
      <c r="E15" s="21">
        <v>0</v>
      </c>
      <c r="F15" s="21">
        <v>0</v>
      </c>
      <c r="G15" s="22"/>
      <c r="H15" s="22" t="s">
        <v>22</v>
      </c>
      <c r="I15" s="23">
        <v>781376.74</v>
      </c>
    </row>
    <row r="16" spans="1:9" ht="12.75">
      <c r="A16" s="20" t="s">
        <v>23</v>
      </c>
      <c r="B16" s="21">
        <v>138034.86433249342</v>
      </c>
      <c r="C16" s="21">
        <v>35784.90965953071</v>
      </c>
      <c r="D16" s="21">
        <v>0</v>
      </c>
      <c r="E16" s="21">
        <v>0</v>
      </c>
      <c r="F16" s="21">
        <v>173819.77399202413</v>
      </c>
      <c r="G16" s="22"/>
      <c r="H16" s="22"/>
      <c r="I16" s="23"/>
    </row>
    <row r="17" spans="1:9" ht="12.75">
      <c r="A17" s="20" t="s">
        <v>24</v>
      </c>
      <c r="B17" s="21">
        <v>0</v>
      </c>
      <c r="C17" s="21">
        <v>0</v>
      </c>
      <c r="D17" s="21">
        <v>0</v>
      </c>
      <c r="E17" s="21">
        <v>0</v>
      </c>
      <c r="F17" s="21">
        <v>0</v>
      </c>
      <c r="G17" s="22"/>
      <c r="H17" s="22" t="s">
        <v>25</v>
      </c>
      <c r="I17" s="23"/>
    </row>
    <row r="18" spans="1:9" ht="12.75">
      <c r="A18" s="20" t="s">
        <v>26</v>
      </c>
      <c r="B18" s="21">
        <v>0</v>
      </c>
      <c r="C18" s="21">
        <v>0</v>
      </c>
      <c r="D18" s="21">
        <v>0</v>
      </c>
      <c r="E18" s="21">
        <v>0</v>
      </c>
      <c r="F18" s="21">
        <v>0</v>
      </c>
      <c r="G18" s="22"/>
      <c r="H18" s="22" t="s">
        <v>27</v>
      </c>
      <c r="I18" s="23">
        <v>5725000</v>
      </c>
    </row>
    <row r="19" spans="1:9" ht="12.75">
      <c r="A19" s="20" t="s">
        <v>28</v>
      </c>
      <c r="B19" s="21">
        <v>0</v>
      </c>
      <c r="C19" s="21">
        <v>0</v>
      </c>
      <c r="D19" s="21">
        <v>0</v>
      </c>
      <c r="E19" s="21">
        <v>0</v>
      </c>
      <c r="F19" s="21">
        <v>0</v>
      </c>
      <c r="G19" s="22"/>
      <c r="H19" s="22" t="s">
        <v>29</v>
      </c>
      <c r="I19" s="23">
        <v>-7993993.060218926</v>
      </c>
    </row>
    <row r="20" spans="1:9" ht="12.75">
      <c r="A20" s="20" t="s">
        <v>30</v>
      </c>
      <c r="B20" s="21">
        <v>0</v>
      </c>
      <c r="C20" s="21">
        <v>0</v>
      </c>
      <c r="D20" s="21">
        <v>0</v>
      </c>
      <c r="E20" s="21">
        <v>0</v>
      </c>
      <c r="F20" s="21">
        <v>0</v>
      </c>
      <c r="G20" s="22"/>
      <c r="H20" s="22" t="s">
        <v>31</v>
      </c>
      <c r="I20" s="23" t="s">
        <v>0</v>
      </c>
    </row>
    <row r="21" spans="1:9" ht="12.75">
      <c r="A21" s="20" t="s">
        <v>32</v>
      </c>
      <c r="B21" s="21">
        <v>0</v>
      </c>
      <c r="C21" s="21">
        <v>0</v>
      </c>
      <c r="D21" s="21">
        <v>0</v>
      </c>
      <c r="E21" s="21">
        <v>0</v>
      </c>
      <c r="F21" s="21">
        <v>0</v>
      </c>
      <c r="G21" s="22"/>
      <c r="H21" s="22" t="s">
        <v>33</v>
      </c>
      <c r="I21" s="23">
        <v>11334052</v>
      </c>
    </row>
    <row r="22" spans="1:9" ht="12.75">
      <c r="A22" s="20" t="s">
        <v>34</v>
      </c>
      <c r="B22" s="21">
        <v>0</v>
      </c>
      <c r="C22" s="21">
        <v>0</v>
      </c>
      <c r="D22" s="21">
        <v>0</v>
      </c>
      <c r="E22" s="21">
        <v>0</v>
      </c>
      <c r="F22" s="21">
        <v>0</v>
      </c>
      <c r="G22" s="22"/>
      <c r="H22" s="22" t="s">
        <v>35</v>
      </c>
      <c r="I22" s="23" t="s">
        <v>0</v>
      </c>
    </row>
    <row r="23" spans="1:9" ht="12.75">
      <c r="A23" s="20" t="s">
        <v>36</v>
      </c>
      <c r="B23" s="21">
        <v>12434.11287272421</v>
      </c>
      <c r="C23" s="21">
        <v>3223.487109568604</v>
      </c>
      <c r="D23" s="21">
        <v>0</v>
      </c>
      <c r="E23" s="21">
        <v>0</v>
      </c>
      <c r="F23" s="21">
        <v>15657.599982292813</v>
      </c>
      <c r="G23" s="22"/>
      <c r="H23" s="22" t="s">
        <v>37</v>
      </c>
      <c r="I23" s="23">
        <v>6090883</v>
      </c>
    </row>
    <row r="24" spans="1:9" ht="12.75">
      <c r="A24" s="20" t="s">
        <v>38</v>
      </c>
      <c r="B24" s="21">
        <v>3700287.945214795</v>
      </c>
      <c r="C24" s="21">
        <v>959282.790431892</v>
      </c>
      <c r="D24" s="21">
        <v>2925.505265248096</v>
      </c>
      <c r="E24" s="21">
        <v>0</v>
      </c>
      <c r="F24" s="21">
        <v>4662496.240911935</v>
      </c>
      <c r="G24" s="22"/>
      <c r="H24" s="22"/>
      <c r="I24" s="23"/>
    </row>
    <row r="25" spans="1:9" ht="12.75">
      <c r="A25" s="20" t="s">
        <v>39</v>
      </c>
      <c r="B25" s="21">
        <v>0</v>
      </c>
      <c r="C25" s="21">
        <v>0</v>
      </c>
      <c r="D25" s="21">
        <v>0</v>
      </c>
      <c r="E25" s="21">
        <v>0</v>
      </c>
      <c r="F25" s="21">
        <v>0</v>
      </c>
      <c r="G25" s="22"/>
      <c r="H25" s="22" t="s">
        <v>40</v>
      </c>
      <c r="I25" s="23">
        <v>40640384.15422797</v>
      </c>
    </row>
    <row r="26" spans="1:9" ht="12.75">
      <c r="A26" s="20" t="s">
        <v>41</v>
      </c>
      <c r="B26" s="21">
        <v>0</v>
      </c>
      <c r="C26" s="21">
        <v>0</v>
      </c>
      <c r="D26" s="21">
        <v>0</v>
      </c>
      <c r="E26" s="21">
        <v>0</v>
      </c>
      <c r="F26" s="21">
        <v>0</v>
      </c>
      <c r="G26" s="22"/>
      <c r="H26" s="22" t="s">
        <v>42</v>
      </c>
      <c r="I26" s="23">
        <v>40640384.15422797</v>
      </c>
    </row>
    <row r="27" spans="1:9" ht="12.75">
      <c r="A27" s="20" t="s">
        <v>43</v>
      </c>
      <c r="B27" s="21">
        <v>0</v>
      </c>
      <c r="C27" s="21">
        <v>0</v>
      </c>
      <c r="D27" s="21">
        <v>0</v>
      </c>
      <c r="E27" s="21">
        <v>0</v>
      </c>
      <c r="F27" s="21">
        <v>0</v>
      </c>
      <c r="G27" s="22"/>
      <c r="H27" s="22"/>
      <c r="I27" s="23" t="s">
        <v>0</v>
      </c>
    </row>
    <row r="28" spans="1:9" ht="12.75">
      <c r="A28" s="20" t="s">
        <v>44</v>
      </c>
      <c r="B28" s="21">
        <v>0</v>
      </c>
      <c r="C28" s="21">
        <v>0</v>
      </c>
      <c r="D28" s="21">
        <v>0</v>
      </c>
      <c r="E28" s="21">
        <v>0</v>
      </c>
      <c r="F28" s="21">
        <v>0</v>
      </c>
      <c r="G28" s="22"/>
      <c r="H28" s="22"/>
      <c r="I28" s="23" t="s">
        <v>0</v>
      </c>
    </row>
    <row r="29" spans="1:9" ht="12.75">
      <c r="A29" s="20" t="s">
        <v>45</v>
      </c>
      <c r="B29" s="21">
        <v>0</v>
      </c>
      <c r="C29" s="21">
        <v>0</v>
      </c>
      <c r="D29" s="21">
        <v>0</v>
      </c>
      <c r="E29" s="21">
        <v>0</v>
      </c>
      <c r="F29" s="21">
        <v>0</v>
      </c>
      <c r="G29" s="22"/>
      <c r="H29" s="22"/>
      <c r="I29" s="23"/>
    </row>
    <row r="30" spans="1:9" ht="12.75">
      <c r="A30" s="20" t="s">
        <v>46</v>
      </c>
      <c r="B30" s="21">
        <v>14317189.37414269</v>
      </c>
      <c r="C30" s="21">
        <v>3705857.420660476</v>
      </c>
      <c r="D30" s="21">
        <v>90729.24833033232</v>
      </c>
      <c r="E30" s="21">
        <v>0</v>
      </c>
      <c r="F30" s="21">
        <v>18113776.043133497</v>
      </c>
      <c r="G30" s="22"/>
      <c r="H30" s="22"/>
      <c r="I30" s="23"/>
    </row>
    <row r="31" spans="1:9" ht="12.75">
      <c r="A31" s="20" t="s">
        <v>47</v>
      </c>
      <c r="B31" s="21">
        <v>0</v>
      </c>
      <c r="C31" s="21">
        <v>0</v>
      </c>
      <c r="D31" s="21">
        <v>0</v>
      </c>
      <c r="E31" s="21">
        <v>0</v>
      </c>
      <c r="F31" s="21">
        <v>0</v>
      </c>
      <c r="G31" s="22"/>
      <c r="H31" s="22"/>
      <c r="I31" s="23"/>
    </row>
    <row r="32" spans="1:9" ht="12.75">
      <c r="A32" s="20" t="s">
        <v>48</v>
      </c>
      <c r="B32" s="21">
        <v>0</v>
      </c>
      <c r="C32" s="21">
        <v>0</v>
      </c>
      <c r="D32" s="21">
        <v>0</v>
      </c>
      <c r="E32" s="21">
        <v>0</v>
      </c>
      <c r="F32" s="21">
        <v>0</v>
      </c>
      <c r="G32" s="22"/>
      <c r="H32" s="22"/>
      <c r="I32" s="23"/>
    </row>
    <row r="33" spans="1:9" ht="12.75">
      <c r="A33" s="20" t="s">
        <v>49</v>
      </c>
      <c r="B33" s="21">
        <v>0</v>
      </c>
      <c r="C33" s="21">
        <v>0</v>
      </c>
      <c r="D33" s="21">
        <v>0</v>
      </c>
      <c r="E33" s="21">
        <v>0</v>
      </c>
      <c r="F33" s="21">
        <v>0</v>
      </c>
      <c r="G33" s="22"/>
      <c r="H33" s="22"/>
      <c r="I33" s="23"/>
    </row>
    <row r="34" spans="1:9" ht="12.75">
      <c r="A34" s="20" t="s">
        <v>50</v>
      </c>
      <c r="B34" s="21">
        <v>0</v>
      </c>
      <c r="C34" s="21">
        <v>0</v>
      </c>
      <c r="D34" s="21">
        <v>0</v>
      </c>
      <c r="E34" s="21">
        <v>0</v>
      </c>
      <c r="F34" s="21">
        <v>0</v>
      </c>
      <c r="G34" s="22"/>
      <c r="H34" s="22"/>
      <c r="I34" s="23"/>
    </row>
    <row r="35" spans="1:9" ht="12.75">
      <c r="A35" s="20" t="s">
        <v>51</v>
      </c>
      <c r="B35" s="21">
        <v>0</v>
      </c>
      <c r="C35" s="21">
        <v>0</v>
      </c>
      <c r="D35" s="21">
        <v>0</v>
      </c>
      <c r="E35" s="21">
        <v>0</v>
      </c>
      <c r="F35" s="21">
        <v>0</v>
      </c>
      <c r="G35" s="22"/>
      <c r="H35" s="22"/>
      <c r="I35" s="23"/>
    </row>
    <row r="36" spans="1:9" ht="12.75">
      <c r="A36" s="20" t="s">
        <v>52</v>
      </c>
      <c r="B36" s="21">
        <v>0</v>
      </c>
      <c r="C36" s="21">
        <v>0</v>
      </c>
      <c r="D36" s="21">
        <v>0</v>
      </c>
      <c r="E36" s="21">
        <v>0</v>
      </c>
      <c r="F36" s="21">
        <v>0</v>
      </c>
      <c r="G36" s="22"/>
      <c r="H36" s="22"/>
      <c r="I36" s="23"/>
    </row>
    <row r="37" spans="1:9" ht="12.75">
      <c r="A37" s="20" t="s">
        <v>53</v>
      </c>
      <c r="B37" s="21">
        <v>0</v>
      </c>
      <c r="C37" s="21">
        <v>0</v>
      </c>
      <c r="D37" s="21">
        <v>0</v>
      </c>
      <c r="E37" s="21">
        <v>0</v>
      </c>
      <c r="F37" s="21">
        <v>0</v>
      </c>
      <c r="G37" s="22"/>
      <c r="H37" s="22"/>
      <c r="I37" s="23"/>
    </row>
    <row r="38" spans="1:9" ht="12.75">
      <c r="A38" s="20" t="s">
        <v>54</v>
      </c>
      <c r="B38" s="21">
        <v>0</v>
      </c>
      <c r="C38" s="21">
        <v>0</v>
      </c>
      <c r="D38" s="21">
        <v>0</v>
      </c>
      <c r="E38" s="21">
        <v>0</v>
      </c>
      <c r="F38" s="21">
        <v>0</v>
      </c>
      <c r="G38" s="22"/>
      <c r="H38" s="22"/>
      <c r="I38" s="23"/>
    </row>
    <row r="39" spans="1:9" ht="12.75">
      <c r="A39" s="20" t="s">
        <v>55</v>
      </c>
      <c r="B39" s="21">
        <v>4980600.735858026</v>
      </c>
      <c r="C39" s="21">
        <v>1291198.0480058778</v>
      </c>
      <c r="D39" s="21">
        <v>0</v>
      </c>
      <c r="E39" s="21">
        <v>0</v>
      </c>
      <c r="F39" s="21">
        <v>6271798.783863904</v>
      </c>
      <c r="G39" s="22"/>
      <c r="H39" s="22"/>
      <c r="I39" s="23"/>
    </row>
    <row r="40" spans="1:9" ht="12.75">
      <c r="A40" s="20" t="s">
        <v>56</v>
      </c>
      <c r="B40" s="21">
        <v>0</v>
      </c>
      <c r="C40" s="21">
        <v>0</v>
      </c>
      <c r="D40" s="21">
        <v>0</v>
      </c>
      <c r="E40" s="21">
        <v>0</v>
      </c>
      <c r="F40" s="21">
        <v>0</v>
      </c>
      <c r="G40" s="22"/>
      <c r="H40" s="22"/>
      <c r="I40" s="23"/>
    </row>
    <row r="41" spans="1:9" ht="12.75">
      <c r="A41" s="20" t="s">
        <v>57</v>
      </c>
      <c r="B41" s="21">
        <v>0</v>
      </c>
      <c r="C41" s="21">
        <v>0</v>
      </c>
      <c r="D41" s="21">
        <v>0</v>
      </c>
      <c r="E41" s="21">
        <v>0</v>
      </c>
      <c r="F41" s="21">
        <v>0</v>
      </c>
      <c r="G41" s="22"/>
      <c r="H41" s="22"/>
      <c r="I41" s="23"/>
    </row>
    <row r="42" spans="1:9" ht="12.75">
      <c r="A42" s="20" t="s">
        <v>58</v>
      </c>
      <c r="B42" s="21">
        <v>117868.13145130913</v>
      </c>
      <c r="C42" s="21">
        <v>30556.77604436848</v>
      </c>
      <c r="D42" s="21">
        <v>0</v>
      </c>
      <c r="E42" s="21">
        <v>0</v>
      </c>
      <c r="F42" s="21">
        <v>148424.90749567762</v>
      </c>
      <c r="G42" s="22"/>
      <c r="H42" s="22"/>
      <c r="I42" s="23"/>
    </row>
    <row r="43" spans="1:9" ht="12.75">
      <c r="A43" s="20" t="s">
        <v>59</v>
      </c>
      <c r="B43" s="21">
        <v>0</v>
      </c>
      <c r="C43" s="21">
        <v>0</v>
      </c>
      <c r="D43" s="21">
        <v>0</v>
      </c>
      <c r="E43" s="21">
        <v>0</v>
      </c>
      <c r="F43" s="21">
        <v>0</v>
      </c>
      <c r="G43" s="22"/>
      <c r="H43" s="22"/>
      <c r="I43" s="23"/>
    </row>
    <row r="44" spans="1:9" ht="12.75">
      <c r="A44" s="20" t="s">
        <v>60</v>
      </c>
      <c r="B44" s="21">
        <v>0</v>
      </c>
      <c r="C44" s="21">
        <v>0</v>
      </c>
      <c r="D44" s="21">
        <v>0</v>
      </c>
      <c r="E44" s="21">
        <v>0</v>
      </c>
      <c r="F44" s="21">
        <v>0</v>
      </c>
      <c r="G44" s="22"/>
      <c r="H44" s="22"/>
      <c r="I44" s="23"/>
    </row>
    <row r="45" spans="1:9" ht="12.75">
      <c r="A45" s="20" t="s">
        <v>61</v>
      </c>
      <c r="B45" s="21">
        <v>0</v>
      </c>
      <c r="C45" s="21">
        <v>0</v>
      </c>
      <c r="D45" s="21">
        <v>0</v>
      </c>
      <c r="E45" s="21">
        <v>0</v>
      </c>
      <c r="F45" s="21">
        <v>0</v>
      </c>
      <c r="G45" s="22"/>
      <c r="H45" s="22"/>
      <c r="I45" s="23"/>
    </row>
    <row r="46" spans="1:9" ht="12.75">
      <c r="A46" s="20" t="s">
        <v>62</v>
      </c>
      <c r="B46" s="21">
        <v>0</v>
      </c>
      <c r="C46" s="21">
        <v>0</v>
      </c>
      <c r="D46" s="21">
        <v>0</v>
      </c>
      <c r="E46" s="21">
        <v>0</v>
      </c>
      <c r="F46" s="21">
        <v>0</v>
      </c>
      <c r="G46" s="22"/>
      <c r="H46" s="22"/>
      <c r="I46" s="23"/>
    </row>
    <row r="47" spans="1:9" ht="12.75">
      <c r="A47" s="20" t="s">
        <v>63</v>
      </c>
      <c r="B47" s="21">
        <v>119911.72379278173</v>
      </c>
      <c r="C47" s="21">
        <v>31086.568047817353</v>
      </c>
      <c r="D47" s="21">
        <v>0</v>
      </c>
      <c r="E47" s="21">
        <v>0</v>
      </c>
      <c r="F47" s="21">
        <v>150998.2918405991</v>
      </c>
      <c r="G47" s="22"/>
      <c r="H47" s="22"/>
      <c r="I47" s="23"/>
    </row>
    <row r="48" spans="1:9" ht="12.75">
      <c r="A48" s="20" t="s">
        <v>64</v>
      </c>
      <c r="B48" s="21">
        <v>0</v>
      </c>
      <c r="C48" s="21">
        <v>0</v>
      </c>
      <c r="D48" s="21">
        <v>0</v>
      </c>
      <c r="E48" s="21">
        <v>0</v>
      </c>
      <c r="F48" s="21">
        <v>0</v>
      </c>
      <c r="G48" s="22"/>
      <c r="H48" s="22"/>
      <c r="I48" s="23"/>
    </row>
    <row r="49" spans="1:9" ht="12.75">
      <c r="A49" s="20" t="s">
        <v>65</v>
      </c>
      <c r="B49" s="21">
        <v>5667659.389759155</v>
      </c>
      <c r="C49" s="21">
        <v>1469314.8736321055</v>
      </c>
      <c r="D49" s="21">
        <v>12629.302707427938</v>
      </c>
      <c r="E49" s="21">
        <v>0</v>
      </c>
      <c r="F49" s="21">
        <v>7149603.566098688</v>
      </c>
      <c r="G49" s="22"/>
      <c r="H49" s="22"/>
      <c r="I49" s="23"/>
    </row>
    <row r="50" spans="1:9" ht="12.75">
      <c r="A50" s="20" t="s">
        <v>66</v>
      </c>
      <c r="B50" s="21">
        <v>1449791.1492584075</v>
      </c>
      <c r="C50" s="21">
        <v>394843.6889949343</v>
      </c>
      <c r="D50" s="21">
        <v>0</v>
      </c>
      <c r="E50" s="21">
        <v>0</v>
      </c>
      <c r="F50" s="21">
        <v>1844634.8382533418</v>
      </c>
      <c r="G50" s="22"/>
      <c r="H50" s="22"/>
      <c r="I50" s="23"/>
    </row>
    <row r="51" spans="1:9" ht="12.75">
      <c r="A51" s="20" t="s">
        <v>67</v>
      </c>
      <c r="B51" s="21">
        <v>0</v>
      </c>
      <c r="C51" s="21">
        <v>0</v>
      </c>
      <c r="D51" s="21">
        <v>0</v>
      </c>
      <c r="E51" s="21">
        <v>0</v>
      </c>
      <c r="F51" s="21">
        <v>0</v>
      </c>
      <c r="G51" s="22"/>
      <c r="H51" s="22"/>
      <c r="I51" s="23"/>
    </row>
    <row r="52" spans="1:9" ht="12.75">
      <c r="A52" s="20" t="s">
        <v>68</v>
      </c>
      <c r="B52" s="21">
        <v>0</v>
      </c>
      <c r="C52" s="21">
        <v>0</v>
      </c>
      <c r="D52" s="21">
        <v>0</v>
      </c>
      <c r="E52" s="21">
        <v>0</v>
      </c>
      <c r="F52" s="21">
        <v>0</v>
      </c>
      <c r="G52" s="22"/>
      <c r="H52" s="22"/>
      <c r="I52" s="23"/>
    </row>
    <row r="53" spans="1:9" ht="12.75">
      <c r="A53" s="20" t="s">
        <v>69</v>
      </c>
      <c r="B53" s="21">
        <v>0</v>
      </c>
      <c r="C53" s="21">
        <v>0</v>
      </c>
      <c r="D53" s="21">
        <v>0</v>
      </c>
      <c r="E53" s="21">
        <v>0</v>
      </c>
      <c r="F53" s="21">
        <v>0</v>
      </c>
      <c r="G53" s="22"/>
      <c r="H53" s="22"/>
      <c r="I53" s="23"/>
    </row>
    <row r="54" spans="1:9" ht="12.75">
      <c r="A54" s="20" t="s">
        <v>70</v>
      </c>
      <c r="B54" s="21">
        <v>0</v>
      </c>
      <c r="C54" s="21">
        <v>0</v>
      </c>
      <c r="D54" s="21">
        <v>0</v>
      </c>
      <c r="E54" s="21">
        <v>0</v>
      </c>
      <c r="F54" s="21">
        <v>0</v>
      </c>
      <c r="G54" s="22"/>
      <c r="H54" s="22"/>
      <c r="I54" s="23"/>
    </row>
    <row r="55" spans="1:9" ht="12.75">
      <c r="A55" s="20" t="s">
        <v>71</v>
      </c>
      <c r="B55" s="21">
        <v>0</v>
      </c>
      <c r="C55" s="21">
        <v>0</v>
      </c>
      <c r="D55" s="21">
        <v>0</v>
      </c>
      <c r="E55" s="21">
        <v>0</v>
      </c>
      <c r="F55" s="21">
        <v>0</v>
      </c>
      <c r="G55" s="22"/>
      <c r="H55" s="22"/>
      <c r="I55" s="23"/>
    </row>
    <row r="56" spans="1:9" ht="12.75">
      <c r="A56" s="20" t="s">
        <v>72</v>
      </c>
      <c r="B56" s="21">
        <v>0</v>
      </c>
      <c r="C56" s="21">
        <v>0</v>
      </c>
      <c r="D56" s="21">
        <v>0</v>
      </c>
      <c r="E56" s="21">
        <v>0</v>
      </c>
      <c r="F56" s="21">
        <v>0</v>
      </c>
      <c r="G56" s="22"/>
      <c r="H56" s="22"/>
      <c r="I56" s="23"/>
    </row>
    <row r="57" spans="1:9" ht="12.75">
      <c r="A57" s="20" t="s">
        <v>73</v>
      </c>
      <c r="B57" s="21">
        <v>0</v>
      </c>
      <c r="C57" s="21">
        <v>0</v>
      </c>
      <c r="D57" s="21">
        <v>0</v>
      </c>
      <c r="E57" s="21">
        <v>0</v>
      </c>
      <c r="F57" s="21">
        <v>0</v>
      </c>
      <c r="G57" s="22"/>
      <c r="H57" s="22"/>
      <c r="I57" s="23"/>
    </row>
    <row r="58" spans="1:9" ht="12.75">
      <c r="A58" s="20" t="s">
        <v>74</v>
      </c>
      <c r="B58" s="21">
        <v>0</v>
      </c>
      <c r="C58" s="21">
        <v>0</v>
      </c>
      <c r="D58" s="21">
        <v>0</v>
      </c>
      <c r="E58" s="21">
        <v>0</v>
      </c>
      <c r="F58" s="21">
        <v>0</v>
      </c>
      <c r="G58" s="22"/>
      <c r="H58" s="22"/>
      <c r="I58" s="23"/>
    </row>
    <row r="59" spans="1:9" ht="12.75">
      <c r="A59" s="20" t="s">
        <v>0</v>
      </c>
      <c r="B59" s="21"/>
      <c r="C59" s="21"/>
      <c r="D59" s="21"/>
      <c r="E59" s="21"/>
      <c r="F59" s="21"/>
      <c r="G59" s="22"/>
      <c r="H59" s="22"/>
      <c r="I59" s="23"/>
    </row>
    <row r="60" spans="1:9" ht="12.75">
      <c r="A60" s="20" t="s">
        <v>6</v>
      </c>
      <c r="B60" s="21">
        <v>32178728.183178585</v>
      </c>
      <c r="C60" s="21">
        <v>8355371.9147463795</v>
      </c>
      <c r="D60" s="21">
        <v>106284.05630300836</v>
      </c>
      <c r="E60" s="21">
        <v>0</v>
      </c>
      <c r="F60" s="21">
        <v>40640384.15422797</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orientation="portrait" scale="70" r:id="rId1"/>
  <headerFooter alignWithMargins="0">
    <oddHeader>&amp;L&amp;"Geneva,Bold"&amp;D&amp;R&amp;"Geneva,Bold"UNAUDITED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
    </sheetView>
  </sheetViews>
  <sheetFormatPr defaultColWidth="9.00390625" defaultRowHeight="12.75"/>
  <cols>
    <col min="1" max="1" width="15.625" style="16" customWidth="1"/>
    <col min="2" max="2" width="9.375" style="16" customWidth="1"/>
    <col min="3" max="3" width="11.625" style="16" customWidth="1"/>
    <col min="4" max="4" width="12.125" style="16" customWidth="1"/>
    <col min="5" max="5" width="14.50390625" style="16" customWidth="1"/>
    <col min="6" max="6" width="12.125" style="16" customWidth="1"/>
    <col min="7" max="7" width="2.625" style="16" customWidth="1"/>
    <col min="8" max="8" width="28.125" style="16" customWidth="1"/>
    <col min="9" max="9" width="12.125" style="17" customWidth="1"/>
    <col min="10" max="16384" width="10.625" style="16" customWidth="1"/>
  </cols>
  <sheetData>
    <row r="1" spans="1:9" ht="12.75">
      <c r="A1" s="133" t="s">
        <v>238</v>
      </c>
      <c r="B1" s="133"/>
      <c r="C1" s="133"/>
      <c r="D1" s="133"/>
      <c r="E1" s="133"/>
      <c r="F1" s="133"/>
      <c r="G1" s="133"/>
      <c r="H1" s="133"/>
      <c r="I1" s="133"/>
    </row>
    <row r="2" ht="12.75">
      <c r="A2" s="14" t="s">
        <v>0</v>
      </c>
    </row>
    <row r="3" spans="2:5" ht="12.75">
      <c r="B3" s="18"/>
      <c r="C3" s="18" t="s">
        <v>1</v>
      </c>
      <c r="D3" s="19"/>
      <c r="E3" s="18" t="s">
        <v>2</v>
      </c>
    </row>
    <row r="4" spans="1:6" ht="12.75">
      <c r="A4" s="16" t="s">
        <v>0</v>
      </c>
      <c r="B4" s="18" t="s">
        <v>3</v>
      </c>
      <c r="C4" s="18" t="s">
        <v>4</v>
      </c>
      <c r="D4" s="18" t="s">
        <v>5</v>
      </c>
      <c r="E4" s="18" t="s">
        <v>4</v>
      </c>
      <c r="F4" s="18" t="s">
        <v>6</v>
      </c>
    </row>
    <row r="5" ht="12.75">
      <c r="A5" s="16" t="s">
        <v>0</v>
      </c>
    </row>
    <row r="6" spans="1:9" ht="12.75">
      <c r="A6" s="20" t="s">
        <v>7</v>
      </c>
      <c r="B6" s="21">
        <v>289</v>
      </c>
      <c r="C6" s="21">
        <v>0</v>
      </c>
      <c r="D6" s="21">
        <v>955467.0409313829</v>
      </c>
      <c r="E6" s="21">
        <v>0</v>
      </c>
      <c r="F6" s="21">
        <v>955756.0409313829</v>
      </c>
      <c r="G6" s="22"/>
      <c r="H6" s="22" t="s">
        <v>8</v>
      </c>
      <c r="I6" s="23" t="s">
        <v>0</v>
      </c>
    </row>
    <row r="7" spans="1:9" ht="12" customHeight="1">
      <c r="A7" s="20" t="s">
        <v>9</v>
      </c>
      <c r="B7" s="21">
        <v>0</v>
      </c>
      <c r="C7" s="21">
        <v>0</v>
      </c>
      <c r="D7" s="21">
        <v>44448.30300754709</v>
      </c>
      <c r="E7" s="21">
        <v>0</v>
      </c>
      <c r="F7" s="21">
        <v>44448.30300754709</v>
      </c>
      <c r="G7" s="22"/>
      <c r="H7" s="22"/>
      <c r="I7" s="23"/>
    </row>
    <row r="8" spans="1:9" ht="12.75">
      <c r="A8" s="20" t="s">
        <v>10</v>
      </c>
      <c r="B8" s="21">
        <v>2375</v>
      </c>
      <c r="C8" s="21">
        <v>0</v>
      </c>
      <c r="D8" s="21">
        <v>2689302.5211606007</v>
      </c>
      <c r="E8" s="21">
        <v>0</v>
      </c>
      <c r="F8" s="21">
        <v>2691677.5211606007</v>
      </c>
      <c r="G8" s="22"/>
      <c r="H8" s="22" t="s">
        <v>0</v>
      </c>
      <c r="I8" s="23" t="s">
        <v>0</v>
      </c>
    </row>
    <row r="9" spans="1:9" ht="12.75">
      <c r="A9" s="20" t="s">
        <v>11</v>
      </c>
      <c r="B9" s="21">
        <v>214</v>
      </c>
      <c r="C9" s="21">
        <v>0</v>
      </c>
      <c r="D9" s="21">
        <v>767834.9575623928</v>
      </c>
      <c r="E9" s="21">
        <v>0</v>
      </c>
      <c r="F9" s="21">
        <v>768048.9575623928</v>
      </c>
      <c r="G9" s="22"/>
      <c r="H9" s="22" t="s">
        <v>0</v>
      </c>
      <c r="I9" s="23" t="s">
        <v>0</v>
      </c>
    </row>
    <row r="10" spans="1:9" ht="12.75">
      <c r="A10" s="20" t="s">
        <v>12</v>
      </c>
      <c r="B10" s="21">
        <v>19436</v>
      </c>
      <c r="C10" s="21">
        <v>0</v>
      </c>
      <c r="D10" s="21">
        <v>15719923.023550829</v>
      </c>
      <c r="E10" s="21">
        <v>0</v>
      </c>
      <c r="F10" s="21">
        <v>15739359.023550829</v>
      </c>
      <c r="G10" s="22"/>
      <c r="H10" s="22" t="s">
        <v>13</v>
      </c>
      <c r="I10" s="23">
        <v>27054257.000000004</v>
      </c>
    </row>
    <row r="11" spans="1:9" ht="12.75">
      <c r="A11" s="20" t="s">
        <v>14</v>
      </c>
      <c r="B11" s="21">
        <v>1543</v>
      </c>
      <c r="C11" s="21">
        <v>0</v>
      </c>
      <c r="D11" s="21">
        <v>831513.5571251356</v>
      </c>
      <c r="E11" s="21">
        <v>0</v>
      </c>
      <c r="F11" s="21">
        <v>833056.5571251356</v>
      </c>
      <c r="G11" s="22"/>
      <c r="H11" s="22"/>
      <c r="I11" s="23"/>
    </row>
    <row r="12" spans="1:9" ht="12.75">
      <c r="A12" s="20" t="s">
        <v>15</v>
      </c>
      <c r="B12" s="21">
        <v>0</v>
      </c>
      <c r="C12" s="21">
        <v>0</v>
      </c>
      <c r="D12" s="21">
        <v>106725.9397436851</v>
      </c>
      <c r="E12" s="21">
        <v>0</v>
      </c>
      <c r="F12" s="21">
        <v>106725.9397436851</v>
      </c>
      <c r="G12" s="22"/>
      <c r="H12" s="22" t="s">
        <v>16</v>
      </c>
      <c r="I12" s="23"/>
    </row>
    <row r="13" spans="1:9" ht="12.75">
      <c r="A13" s="20" t="s">
        <v>17</v>
      </c>
      <c r="B13" s="21">
        <v>40</v>
      </c>
      <c r="C13" s="21">
        <v>0</v>
      </c>
      <c r="D13" s="21">
        <v>392293.77417330304</v>
      </c>
      <c r="E13" s="21">
        <v>0</v>
      </c>
      <c r="F13" s="21">
        <v>392333.77417330304</v>
      </c>
      <c r="G13" s="22"/>
      <c r="H13" s="22" t="s">
        <v>18</v>
      </c>
      <c r="I13" s="23">
        <v>36076742.99999999</v>
      </c>
    </row>
    <row r="14" spans="1:9" ht="12.75">
      <c r="A14" s="20" t="s">
        <v>19</v>
      </c>
      <c r="B14" s="21">
        <v>0</v>
      </c>
      <c r="C14" s="21">
        <v>0</v>
      </c>
      <c r="D14" s="21">
        <v>-14818.29934143805</v>
      </c>
      <c r="E14" s="21">
        <v>0</v>
      </c>
      <c r="F14" s="21">
        <v>-14818.29934143805</v>
      </c>
      <c r="G14" s="22"/>
      <c r="H14" s="22" t="s">
        <v>20</v>
      </c>
      <c r="I14" s="23">
        <v>2496697</v>
      </c>
    </row>
    <row r="15" spans="1:9" ht="12.75">
      <c r="A15" s="20" t="s">
        <v>21</v>
      </c>
      <c r="B15" s="21">
        <v>13071</v>
      </c>
      <c r="C15" s="21">
        <v>21177</v>
      </c>
      <c r="D15" s="21">
        <v>7661047.978733429</v>
      </c>
      <c r="E15" s="21">
        <v>0</v>
      </c>
      <c r="F15" s="21">
        <v>7695295.978733429</v>
      </c>
      <c r="G15" s="22"/>
      <c r="H15" s="22" t="s">
        <v>22</v>
      </c>
      <c r="I15" s="23">
        <v>1527434.17</v>
      </c>
    </row>
    <row r="16" spans="1:9" ht="12.75">
      <c r="A16" s="20" t="s">
        <v>23</v>
      </c>
      <c r="B16" s="21">
        <v>4782</v>
      </c>
      <c r="C16" s="21">
        <v>0</v>
      </c>
      <c r="D16" s="21">
        <v>3122647.664933906</v>
      </c>
      <c r="E16" s="21">
        <v>0</v>
      </c>
      <c r="F16" s="21">
        <v>3127429.664933906</v>
      </c>
      <c r="G16" s="22"/>
      <c r="H16" s="22"/>
      <c r="I16" s="23"/>
    </row>
    <row r="17" spans="1:9" ht="12.75">
      <c r="A17" s="20" t="s">
        <v>24</v>
      </c>
      <c r="B17" s="21">
        <v>0</v>
      </c>
      <c r="C17" s="21">
        <v>0</v>
      </c>
      <c r="D17" s="21">
        <v>131975.17859443097</v>
      </c>
      <c r="E17" s="21">
        <v>0</v>
      </c>
      <c r="F17" s="21">
        <v>131975.17859443097</v>
      </c>
      <c r="G17" s="22"/>
      <c r="H17" s="22" t="s">
        <v>25</v>
      </c>
      <c r="I17" s="23"/>
    </row>
    <row r="18" spans="1:9" ht="12.75">
      <c r="A18" s="20" t="s">
        <v>26</v>
      </c>
      <c r="B18" s="21">
        <v>0</v>
      </c>
      <c r="C18" s="21">
        <v>0</v>
      </c>
      <c r="D18" s="21">
        <v>93761.23874933073</v>
      </c>
      <c r="E18" s="21">
        <v>0</v>
      </c>
      <c r="F18" s="21">
        <v>93761.23874933073</v>
      </c>
      <c r="G18" s="22"/>
      <c r="H18" s="22" t="s">
        <v>27</v>
      </c>
      <c r="I18" s="23">
        <v>0</v>
      </c>
    </row>
    <row r="19" spans="1:9" ht="12.75">
      <c r="A19" s="20" t="s">
        <v>28</v>
      </c>
      <c r="B19" s="21">
        <v>6950</v>
      </c>
      <c r="C19" s="21">
        <v>44854</v>
      </c>
      <c r="D19" s="21">
        <v>3352997.1148998495</v>
      </c>
      <c r="E19" s="21">
        <v>0</v>
      </c>
      <c r="F19" s="21">
        <v>3404801.1148998495</v>
      </c>
      <c r="G19" s="22"/>
      <c r="H19" s="22" t="s">
        <v>29</v>
      </c>
      <c r="I19" s="23">
        <v>0</v>
      </c>
    </row>
    <row r="20" spans="1:9" ht="12.75">
      <c r="A20" s="20" t="s">
        <v>30</v>
      </c>
      <c r="B20" s="21">
        <v>3630</v>
      </c>
      <c r="C20" s="21">
        <v>27914</v>
      </c>
      <c r="D20" s="21">
        <v>2976760.952748497</v>
      </c>
      <c r="E20" s="21">
        <v>0</v>
      </c>
      <c r="F20" s="21">
        <v>3008304.952748497</v>
      </c>
      <c r="G20" s="22"/>
      <c r="H20" s="22" t="s">
        <v>31</v>
      </c>
      <c r="I20" s="23" t="s">
        <v>0</v>
      </c>
    </row>
    <row r="21" spans="1:9" ht="12.75">
      <c r="A21" s="20" t="s">
        <v>32</v>
      </c>
      <c r="B21" s="21">
        <v>70</v>
      </c>
      <c r="C21" s="21">
        <v>0</v>
      </c>
      <c r="D21" s="21">
        <v>53185.525997496356</v>
      </c>
      <c r="E21" s="21">
        <v>0</v>
      </c>
      <c r="F21" s="21">
        <v>53255.525997496356</v>
      </c>
      <c r="G21" s="22"/>
      <c r="H21" s="22" t="s">
        <v>33</v>
      </c>
      <c r="I21" s="23">
        <v>0</v>
      </c>
    </row>
    <row r="22" spans="1:9" ht="12.75">
      <c r="A22" s="20" t="s">
        <v>34</v>
      </c>
      <c r="B22" s="21">
        <v>11407</v>
      </c>
      <c r="C22" s="21">
        <v>0</v>
      </c>
      <c r="D22" s="21">
        <v>4094325.477911872</v>
      </c>
      <c r="E22" s="21">
        <v>0</v>
      </c>
      <c r="F22" s="21">
        <v>4105732.477911872</v>
      </c>
      <c r="G22" s="22"/>
      <c r="H22" s="22" t="s">
        <v>35</v>
      </c>
      <c r="I22" s="23" t="s">
        <v>0</v>
      </c>
    </row>
    <row r="23" spans="1:9" ht="12.75">
      <c r="A23" s="20" t="s">
        <v>36</v>
      </c>
      <c r="B23" s="21">
        <v>781</v>
      </c>
      <c r="C23" s="21">
        <v>0</v>
      </c>
      <c r="D23" s="21">
        <v>423702.2583942025</v>
      </c>
      <c r="E23" s="21">
        <v>0</v>
      </c>
      <c r="F23" s="21">
        <v>424483.2583942025</v>
      </c>
      <c r="G23" s="22"/>
      <c r="H23" s="22" t="s">
        <v>37</v>
      </c>
      <c r="I23" s="23">
        <v>0</v>
      </c>
    </row>
    <row r="24" spans="1:9" ht="12.75">
      <c r="A24" s="20" t="s">
        <v>38</v>
      </c>
      <c r="B24" s="21">
        <v>3897</v>
      </c>
      <c r="C24" s="21">
        <v>0</v>
      </c>
      <c r="D24" s="21">
        <v>374075.40317568806</v>
      </c>
      <c r="E24" s="21">
        <v>0</v>
      </c>
      <c r="F24" s="21">
        <v>377972.40317568806</v>
      </c>
      <c r="G24" s="22"/>
      <c r="H24" s="22"/>
      <c r="I24" s="23"/>
    </row>
    <row r="25" spans="1:9" ht="12.75">
      <c r="A25" s="20" t="s">
        <v>39</v>
      </c>
      <c r="B25" s="21">
        <v>0</v>
      </c>
      <c r="C25" s="21">
        <v>0</v>
      </c>
      <c r="D25" s="21">
        <v>0</v>
      </c>
      <c r="E25" s="21">
        <v>0</v>
      </c>
      <c r="F25" s="21">
        <v>0</v>
      </c>
      <c r="G25" s="22"/>
      <c r="H25" s="22" t="s">
        <v>40</v>
      </c>
      <c r="I25" s="23">
        <v>67155131.17</v>
      </c>
    </row>
    <row r="26" spans="1:9" ht="12.75">
      <c r="A26" s="20" t="s">
        <v>41</v>
      </c>
      <c r="B26" s="21">
        <v>0</v>
      </c>
      <c r="C26" s="21">
        <v>0</v>
      </c>
      <c r="D26" s="21">
        <v>282478.1633709379</v>
      </c>
      <c r="E26" s="21">
        <v>0</v>
      </c>
      <c r="F26" s="21">
        <v>282478.1633709379</v>
      </c>
      <c r="G26" s="22"/>
      <c r="H26" s="22" t="s">
        <v>42</v>
      </c>
      <c r="I26" s="23">
        <v>67155131.00000001</v>
      </c>
    </row>
    <row r="27" spans="1:9" ht="12.75">
      <c r="A27" s="20" t="s">
        <v>43</v>
      </c>
      <c r="B27" s="21">
        <v>3361</v>
      </c>
      <c r="C27" s="21">
        <v>0</v>
      </c>
      <c r="D27" s="21">
        <v>552426.2486722632</v>
      </c>
      <c r="E27" s="21">
        <v>0</v>
      </c>
      <c r="F27" s="21">
        <v>555787.2486722632</v>
      </c>
      <c r="G27" s="22"/>
      <c r="H27" s="22"/>
      <c r="I27" s="23"/>
    </row>
    <row r="28" spans="1:9" ht="12.75">
      <c r="A28" s="20" t="s">
        <v>44</v>
      </c>
      <c r="B28" s="21">
        <v>40</v>
      </c>
      <c r="C28" s="21">
        <v>0</v>
      </c>
      <c r="D28" s="21">
        <v>263671.6624916841</v>
      </c>
      <c r="E28" s="21">
        <v>0</v>
      </c>
      <c r="F28" s="21">
        <v>263711.6624916841</v>
      </c>
      <c r="G28" s="22"/>
      <c r="H28" s="22"/>
      <c r="I28" s="23"/>
    </row>
    <row r="29" spans="1:9" ht="12.75">
      <c r="A29" s="20" t="s">
        <v>45</v>
      </c>
      <c r="B29" s="21">
        <v>1293</v>
      </c>
      <c r="C29" s="21">
        <v>0</v>
      </c>
      <c r="D29" s="21">
        <v>103214.01351595699</v>
      </c>
      <c r="E29" s="21">
        <v>0</v>
      </c>
      <c r="F29" s="21">
        <v>104507.01351595699</v>
      </c>
      <c r="G29" s="22"/>
      <c r="H29" s="22"/>
      <c r="I29" s="23"/>
    </row>
    <row r="30" spans="1:9" ht="12.75">
      <c r="A30" s="20" t="s">
        <v>46</v>
      </c>
      <c r="B30" s="21">
        <v>0</v>
      </c>
      <c r="C30" s="21">
        <v>0</v>
      </c>
      <c r="D30" s="21">
        <v>1545531.2893347838</v>
      </c>
      <c r="E30" s="21">
        <v>0</v>
      </c>
      <c r="F30" s="21">
        <v>1545531.2893347838</v>
      </c>
      <c r="G30" s="22"/>
      <c r="H30" s="22"/>
      <c r="I30" s="23"/>
    </row>
    <row r="31" spans="1:9" ht="12.75">
      <c r="A31" s="20" t="s">
        <v>47</v>
      </c>
      <c r="B31" s="21">
        <v>37079</v>
      </c>
      <c r="C31" s="21">
        <v>0</v>
      </c>
      <c r="D31" s="21">
        <v>1163415.7686360609</v>
      </c>
      <c r="E31" s="21">
        <v>0</v>
      </c>
      <c r="F31" s="21">
        <v>1200494.7686360609</v>
      </c>
      <c r="G31" s="22"/>
      <c r="H31" s="22"/>
      <c r="I31" s="23"/>
    </row>
    <row r="32" spans="1:9" ht="12.75">
      <c r="A32" s="20" t="s">
        <v>48</v>
      </c>
      <c r="B32" s="21">
        <v>0</v>
      </c>
      <c r="C32" s="21">
        <v>0</v>
      </c>
      <c r="D32" s="21">
        <v>229417.31960524974</v>
      </c>
      <c r="E32" s="21">
        <v>0</v>
      </c>
      <c r="F32" s="21">
        <v>229417.31960524974</v>
      </c>
      <c r="G32" s="22"/>
      <c r="H32" s="22"/>
      <c r="I32" s="23"/>
    </row>
    <row r="33" spans="1:9" ht="12.75">
      <c r="A33" s="20" t="s">
        <v>49</v>
      </c>
      <c r="B33" s="21">
        <v>1648</v>
      </c>
      <c r="C33" s="21">
        <v>0</v>
      </c>
      <c r="D33" s="21">
        <v>82107.35276001054</v>
      </c>
      <c r="E33" s="21">
        <v>0</v>
      </c>
      <c r="F33" s="21">
        <v>83755.35276001054</v>
      </c>
      <c r="G33" s="22"/>
      <c r="H33" s="22"/>
      <c r="I33" s="23"/>
    </row>
    <row r="34" spans="1:9" ht="12.75">
      <c r="A34" s="20" t="s">
        <v>50</v>
      </c>
      <c r="B34" s="21">
        <v>789</v>
      </c>
      <c r="C34" s="21">
        <v>0</v>
      </c>
      <c r="D34" s="21">
        <v>1117493.0725947227</v>
      </c>
      <c r="E34" s="21">
        <v>0</v>
      </c>
      <c r="F34" s="21">
        <v>1118282.0725947227</v>
      </c>
      <c r="G34" s="22"/>
      <c r="H34" s="22"/>
      <c r="I34" s="23"/>
    </row>
    <row r="35" spans="1:9" ht="12.75">
      <c r="A35" s="20" t="s">
        <v>51</v>
      </c>
      <c r="B35" s="21">
        <v>20</v>
      </c>
      <c r="C35" s="21">
        <v>0</v>
      </c>
      <c r="D35" s="21">
        <v>121314.57240970334</v>
      </c>
      <c r="E35" s="21">
        <v>0</v>
      </c>
      <c r="F35" s="21">
        <v>121334.57240970334</v>
      </c>
      <c r="G35" s="22"/>
      <c r="H35" s="22"/>
      <c r="I35" s="23"/>
    </row>
    <row r="36" spans="1:9" ht="12.75">
      <c r="A36" s="20" t="s">
        <v>52</v>
      </c>
      <c r="B36" s="21">
        <v>2753</v>
      </c>
      <c r="C36" s="21">
        <v>0</v>
      </c>
      <c r="D36" s="21">
        <v>506448.7998743486</v>
      </c>
      <c r="E36" s="21">
        <v>0</v>
      </c>
      <c r="F36" s="21">
        <v>509201.7998743486</v>
      </c>
      <c r="G36" s="22"/>
      <c r="H36" s="22"/>
      <c r="I36" s="23"/>
    </row>
    <row r="37" spans="1:9" ht="12.75">
      <c r="A37" s="20" t="s">
        <v>53</v>
      </c>
      <c r="B37" s="21">
        <v>644</v>
      </c>
      <c r="C37" s="21">
        <v>0</v>
      </c>
      <c r="D37" s="21">
        <v>90854.7280608471</v>
      </c>
      <c r="E37" s="21">
        <v>0</v>
      </c>
      <c r="F37" s="21">
        <v>91498.7280608471</v>
      </c>
      <c r="G37" s="22"/>
      <c r="H37" s="22"/>
      <c r="I37" s="23"/>
    </row>
    <row r="38" spans="1:9" ht="12.75">
      <c r="A38" s="20" t="s">
        <v>54</v>
      </c>
      <c r="B38" s="21">
        <v>0</v>
      </c>
      <c r="C38" s="21">
        <v>0</v>
      </c>
      <c r="D38" s="21">
        <v>-7581</v>
      </c>
      <c r="E38" s="21">
        <v>0</v>
      </c>
      <c r="F38" s="21">
        <v>-7581</v>
      </c>
      <c r="G38" s="22"/>
      <c r="H38" s="22"/>
      <c r="I38" s="23"/>
    </row>
    <row r="39" spans="1:9" ht="12.75">
      <c r="A39" s="20" t="s">
        <v>55</v>
      </c>
      <c r="B39" s="21">
        <v>9138</v>
      </c>
      <c r="C39" s="21">
        <v>2243</v>
      </c>
      <c r="D39" s="21">
        <v>1317941.701332582</v>
      </c>
      <c r="E39" s="21">
        <v>0</v>
      </c>
      <c r="F39" s="21">
        <v>1329322.701332582</v>
      </c>
      <c r="G39" s="22"/>
      <c r="H39" s="22"/>
      <c r="I39" s="23"/>
    </row>
    <row r="40" spans="1:9" ht="12.75">
      <c r="A40" s="20" t="s">
        <v>56</v>
      </c>
      <c r="B40" s="21">
        <v>242</v>
      </c>
      <c r="C40" s="21">
        <v>0</v>
      </c>
      <c r="D40" s="21">
        <v>4422.628928972606</v>
      </c>
      <c r="E40" s="21">
        <v>0</v>
      </c>
      <c r="F40" s="21">
        <v>4664.628928972606</v>
      </c>
      <c r="G40" s="22"/>
      <c r="H40" s="22"/>
      <c r="I40" s="23"/>
    </row>
    <row r="41" spans="1:9" ht="12.75">
      <c r="A41" s="20" t="s">
        <v>57</v>
      </c>
      <c r="B41" s="21">
        <v>3345</v>
      </c>
      <c r="C41" s="21">
        <v>0</v>
      </c>
      <c r="D41" s="21">
        <v>1810546.5842476585</v>
      </c>
      <c r="E41" s="21">
        <v>0</v>
      </c>
      <c r="F41" s="21">
        <v>1813891.5842476585</v>
      </c>
      <c r="G41" s="22"/>
      <c r="H41" s="22"/>
      <c r="I41" s="23"/>
    </row>
    <row r="42" spans="1:9" ht="12.75">
      <c r="A42" s="20" t="s">
        <v>58</v>
      </c>
      <c r="B42" s="21">
        <v>584</v>
      </c>
      <c r="C42" s="21">
        <v>0</v>
      </c>
      <c r="D42" s="21">
        <v>2272072.6793828188</v>
      </c>
      <c r="E42" s="21">
        <v>0</v>
      </c>
      <c r="F42" s="21">
        <v>2272656.6793828188</v>
      </c>
      <c r="G42" s="22"/>
      <c r="H42" s="22"/>
      <c r="I42" s="23"/>
    </row>
    <row r="43" spans="1:9" ht="12.75">
      <c r="A43" s="20" t="s">
        <v>59</v>
      </c>
      <c r="B43" s="21">
        <v>986</v>
      </c>
      <c r="C43" s="21">
        <v>0</v>
      </c>
      <c r="D43" s="21">
        <v>790062.8293184927</v>
      </c>
      <c r="E43" s="21">
        <v>0</v>
      </c>
      <c r="F43" s="21">
        <v>791048.8293184927</v>
      </c>
      <c r="G43" s="22"/>
      <c r="H43" s="22"/>
      <c r="I43" s="23"/>
    </row>
    <row r="44" spans="1:9" ht="12.75">
      <c r="A44" s="20" t="s">
        <v>60</v>
      </c>
      <c r="B44" s="21">
        <v>0</v>
      </c>
      <c r="C44" s="21">
        <v>0</v>
      </c>
      <c r="D44" s="21">
        <v>352091.4386151742</v>
      </c>
      <c r="E44" s="21">
        <v>0</v>
      </c>
      <c r="F44" s="21">
        <v>352091.4386151742</v>
      </c>
      <c r="G44" s="22"/>
      <c r="H44" s="22"/>
      <c r="I44" s="23"/>
    </row>
    <row r="45" spans="1:9" ht="12.75">
      <c r="A45" s="20" t="s">
        <v>61</v>
      </c>
      <c r="B45" s="21">
        <v>0</v>
      </c>
      <c r="C45" s="21">
        <v>0</v>
      </c>
      <c r="D45" s="21">
        <v>45464.06555658217</v>
      </c>
      <c r="E45" s="21">
        <v>0</v>
      </c>
      <c r="F45" s="21">
        <v>45464.06555658217</v>
      </c>
      <c r="G45" s="22"/>
      <c r="H45" s="22"/>
      <c r="I45" s="23"/>
    </row>
    <row r="46" spans="1:9" ht="12.75">
      <c r="A46" s="20" t="s">
        <v>62</v>
      </c>
      <c r="B46" s="21">
        <v>0</v>
      </c>
      <c r="C46" s="21">
        <v>0</v>
      </c>
      <c r="D46" s="21">
        <v>0</v>
      </c>
      <c r="E46" s="21">
        <v>0</v>
      </c>
      <c r="F46" s="21">
        <v>0</v>
      </c>
      <c r="G46" s="22"/>
      <c r="H46" s="22"/>
      <c r="I46" s="23"/>
    </row>
    <row r="47" spans="1:9" ht="12.75">
      <c r="A47" s="20" t="s">
        <v>63</v>
      </c>
      <c r="B47" s="21">
        <v>1801</v>
      </c>
      <c r="C47" s="21">
        <v>0</v>
      </c>
      <c r="D47" s="21">
        <v>3493939.399177989</v>
      </c>
      <c r="E47" s="21">
        <v>0</v>
      </c>
      <c r="F47" s="21">
        <v>3495740.399177989</v>
      </c>
      <c r="G47" s="22"/>
      <c r="H47" s="22"/>
      <c r="I47" s="23"/>
    </row>
    <row r="48" spans="1:9" ht="12.75">
      <c r="A48" s="20" t="s">
        <v>64</v>
      </c>
      <c r="B48" s="21">
        <v>789</v>
      </c>
      <c r="C48" s="21">
        <v>0</v>
      </c>
      <c r="D48" s="21">
        <v>226.7563472402362</v>
      </c>
      <c r="E48" s="21">
        <v>0</v>
      </c>
      <c r="F48" s="21">
        <v>1015.7563472402362</v>
      </c>
      <c r="G48" s="22"/>
      <c r="H48" s="22"/>
      <c r="I48" s="23"/>
    </row>
    <row r="49" spans="1:9" ht="12.75">
      <c r="A49" s="20" t="s">
        <v>65</v>
      </c>
      <c r="B49" s="21">
        <v>1649</v>
      </c>
      <c r="C49" s="21">
        <v>35867</v>
      </c>
      <c r="D49" s="21">
        <v>1615551.2656025502</v>
      </c>
      <c r="E49" s="21">
        <v>0</v>
      </c>
      <c r="F49" s="21">
        <v>1653067.2656025502</v>
      </c>
      <c r="G49" s="22"/>
      <c r="H49" s="22"/>
      <c r="I49" s="23"/>
    </row>
    <row r="50" spans="1:9" ht="12.75">
      <c r="A50" s="20" t="s">
        <v>66</v>
      </c>
      <c r="B50" s="21">
        <v>27557</v>
      </c>
      <c r="C50" s="21">
        <v>0</v>
      </c>
      <c r="D50" s="21">
        <v>2514681.2158337627</v>
      </c>
      <c r="E50" s="21">
        <v>0</v>
      </c>
      <c r="F50" s="21">
        <v>2542238.2158337627</v>
      </c>
      <c r="G50" s="22"/>
      <c r="H50" s="22"/>
      <c r="I50" s="23"/>
    </row>
    <row r="51" spans="1:9" ht="12.75">
      <c r="A51" s="20" t="s">
        <v>67</v>
      </c>
      <c r="B51" s="21">
        <v>799</v>
      </c>
      <c r="C51" s="21">
        <v>0</v>
      </c>
      <c r="D51" s="21">
        <v>-81073.2050100219</v>
      </c>
      <c r="E51" s="21">
        <v>0</v>
      </c>
      <c r="F51" s="21">
        <v>-80274.2050100219</v>
      </c>
      <c r="G51" s="22"/>
      <c r="H51" s="22"/>
      <c r="I51" s="23"/>
    </row>
    <row r="52" spans="1:9" ht="12.75">
      <c r="A52" s="20" t="s">
        <v>68</v>
      </c>
      <c r="B52" s="21">
        <v>0</v>
      </c>
      <c r="C52" s="21">
        <v>0</v>
      </c>
      <c r="D52" s="21">
        <v>156157.38183515787</v>
      </c>
      <c r="E52" s="21">
        <v>0</v>
      </c>
      <c r="F52" s="21">
        <v>156157.38183515787</v>
      </c>
      <c r="G52" s="22"/>
      <c r="H52" s="22"/>
      <c r="I52" s="23"/>
    </row>
    <row r="53" spans="1:9" ht="12.75">
      <c r="A53" s="20" t="s">
        <v>69</v>
      </c>
      <c r="B53" s="21">
        <v>972</v>
      </c>
      <c r="C53" s="21">
        <v>0</v>
      </c>
      <c r="D53" s="21">
        <v>1013233.7844253615</v>
      </c>
      <c r="E53" s="21">
        <v>0</v>
      </c>
      <c r="F53" s="21">
        <v>1014205.7844253615</v>
      </c>
      <c r="G53" s="22"/>
      <c r="H53" s="22"/>
      <c r="I53" s="23"/>
    </row>
    <row r="54" spans="1:9" ht="12.75">
      <c r="A54" s="20" t="s">
        <v>70</v>
      </c>
      <c r="B54" s="21">
        <v>4813</v>
      </c>
      <c r="C54" s="21">
        <v>0</v>
      </c>
      <c r="D54" s="21">
        <v>625973.181888142</v>
      </c>
      <c r="E54" s="21">
        <v>0</v>
      </c>
      <c r="F54" s="21">
        <v>630786.181888142</v>
      </c>
      <c r="G54" s="22"/>
      <c r="H54" s="22"/>
      <c r="I54" s="23"/>
    </row>
    <row r="55" spans="1:9" ht="12.75">
      <c r="A55" s="20" t="s">
        <v>71</v>
      </c>
      <c r="B55" s="21">
        <v>0</v>
      </c>
      <c r="C55" s="21">
        <v>0</v>
      </c>
      <c r="D55" s="21">
        <v>548270.8844896284</v>
      </c>
      <c r="E55" s="21">
        <v>0</v>
      </c>
      <c r="F55" s="21">
        <v>548270.8844896284</v>
      </c>
      <c r="G55" s="22"/>
      <c r="H55" s="22"/>
      <c r="I55" s="23"/>
    </row>
    <row r="56" spans="1:9" ht="12.75">
      <c r="A56" s="20" t="s">
        <v>72</v>
      </c>
      <c r="B56" s="21">
        <v>31470</v>
      </c>
      <c r="C56" s="21">
        <v>0</v>
      </c>
      <c r="D56" s="21">
        <v>449207.3082184134</v>
      </c>
      <c r="E56" s="21">
        <v>0</v>
      </c>
      <c r="F56" s="21">
        <v>480677.3082184134</v>
      </c>
      <c r="G56" s="22"/>
      <c r="H56" s="22"/>
      <c r="I56" s="23"/>
    </row>
    <row r="57" spans="1:9" ht="12.75">
      <c r="A57" s="20" t="s">
        <v>73</v>
      </c>
      <c r="B57" s="21">
        <v>0</v>
      </c>
      <c r="C57" s="21">
        <v>0</v>
      </c>
      <c r="D57" s="21">
        <v>47087.49643079183</v>
      </c>
      <c r="E57" s="21">
        <v>0</v>
      </c>
      <c r="F57" s="21">
        <v>47087.49643079183</v>
      </c>
      <c r="G57" s="22"/>
      <c r="H57" s="22"/>
      <c r="I57" s="23"/>
    </row>
    <row r="58" spans="1:9" ht="12.75">
      <c r="A58" s="20" t="s">
        <v>74</v>
      </c>
      <c r="B58" s="21">
        <v>0</v>
      </c>
      <c r="C58" s="21">
        <v>0</v>
      </c>
      <c r="D58" s="21">
        <v>19000</v>
      </c>
      <c r="E58" s="21">
        <v>0</v>
      </c>
      <c r="F58" s="21">
        <v>19000</v>
      </c>
      <c r="G58" s="22"/>
      <c r="H58" s="22"/>
      <c r="I58" s="23"/>
    </row>
    <row r="59" spans="1:9" ht="12.75">
      <c r="A59" s="20" t="s">
        <v>0</v>
      </c>
      <c r="B59" s="21"/>
      <c r="C59" s="21"/>
      <c r="D59" s="21"/>
      <c r="E59" s="21"/>
      <c r="F59" s="21"/>
      <c r="G59" s="22"/>
      <c r="H59" s="22"/>
      <c r="I59" s="23"/>
    </row>
    <row r="60" spans="1:9" ht="12.75">
      <c r="A60" s="20" t="s">
        <v>6</v>
      </c>
      <c r="B60" s="21">
        <v>200257</v>
      </c>
      <c r="C60" s="21">
        <v>132055</v>
      </c>
      <c r="D60" s="21">
        <v>66822819.000000015</v>
      </c>
      <c r="E60" s="21">
        <v>0</v>
      </c>
      <c r="F60" s="21">
        <v>67155131.00000001</v>
      </c>
      <c r="G60" s="22"/>
      <c r="H60" s="22"/>
      <c r="I60" s="23"/>
    </row>
    <row r="61" spans="1:9" ht="13.5" thickBot="1">
      <c r="A61" s="20"/>
      <c r="B61" s="24"/>
      <c r="C61" s="24"/>
      <c r="D61" s="24"/>
      <c r="E61" s="24"/>
      <c r="F61" s="24"/>
      <c r="G61" s="25"/>
      <c r="H61" s="25"/>
      <c r="I61" s="24"/>
    </row>
    <row r="62" spans="1:9" ht="12.75">
      <c r="A62" s="20" t="s">
        <v>6</v>
      </c>
      <c r="B62" s="19"/>
      <c r="C62" s="19"/>
      <c r="D62" s="19"/>
      <c r="E62" s="19"/>
      <c r="F62" s="19"/>
      <c r="G62" s="19"/>
      <c r="H62" s="19"/>
      <c r="I62" s="26"/>
    </row>
    <row r="63" spans="2:9" ht="12.75">
      <c r="B63" s="19"/>
      <c r="C63" s="19"/>
      <c r="D63" s="19"/>
      <c r="E63" s="19"/>
      <c r="F63" s="19"/>
      <c r="G63" s="19"/>
      <c r="H63" s="19"/>
      <c r="I63" s="26"/>
    </row>
    <row r="64" spans="2:9" ht="12.75">
      <c r="B64" s="19"/>
      <c r="C64" s="19"/>
      <c r="D64" s="19"/>
      <c r="E64" s="19"/>
      <c r="F64" s="19"/>
      <c r="G64" s="19"/>
      <c r="H64" s="19"/>
      <c r="I64" s="26"/>
    </row>
    <row r="65" spans="2:9" ht="12.75">
      <c r="B65" s="19"/>
      <c r="C65" s="19"/>
      <c r="D65" s="19"/>
      <c r="E65" s="19"/>
      <c r="F65" s="19"/>
      <c r="G65" s="19"/>
      <c r="H65" s="19"/>
      <c r="I65" s="26"/>
    </row>
    <row r="66" spans="2:9" ht="12.75">
      <c r="B66" s="19"/>
      <c r="C66" s="19"/>
      <c r="D66" s="19"/>
      <c r="E66" s="19"/>
      <c r="F66" s="19"/>
      <c r="G66" s="19"/>
      <c r="H66" s="19"/>
      <c r="I66" s="26"/>
    </row>
    <row r="67" spans="2:9" ht="12.75">
      <c r="B67" s="19"/>
      <c r="C67" s="19"/>
      <c r="D67" s="19"/>
      <c r="E67" s="19"/>
      <c r="F67" s="19"/>
      <c r="G67" s="19"/>
      <c r="H67" s="19"/>
      <c r="I67" s="26"/>
    </row>
  </sheetData>
  <mergeCells count="1">
    <mergeCell ref="A1:I1"/>
  </mergeCells>
  <printOptions horizontalCentered="1" verticalCentered="1"/>
  <pageMargins left="0.5" right="0.5" top="0" bottom="0" header="0.5" footer="0.5"/>
  <pageSetup horizontalDpi="600" verticalDpi="600" orientation="portrait" scale="70" r:id="rId1"/>
  <headerFooter alignWithMargins="0">
    <oddHeader>&amp;L&amp;"Geneva,Bold"&amp;D&amp;R&amp;"Geneva,Bold"UNAUDITED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NOLHGA</dc:creator>
  <cp:keywords/>
  <dc:description/>
  <cp:lastModifiedBy>Paul Peterson</cp:lastModifiedBy>
  <cp:lastPrinted>2000-10-04T18:29:37Z</cp:lastPrinted>
  <dcterms:created xsi:type="dcterms:W3CDTF">1997-10-20T16:37:58Z</dcterms:created>
  <dcterms:modified xsi:type="dcterms:W3CDTF">2000-10-05T18:57:44Z</dcterms:modified>
  <cp:category/>
  <cp:version/>
  <cp:contentType/>
  <cp:contentStatus/>
</cp:coreProperties>
</file>